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amil.baig\Desktop\"/>
    </mc:Choice>
  </mc:AlternateContent>
  <bookViews>
    <workbookView xWindow="0" yWindow="0" windowWidth="20490" windowHeight="7530" tabRatio="352" firstSheet="44" activeTab="46"/>
  </bookViews>
  <sheets>
    <sheet name="July 2023" sheetId="1" r:id="rId1"/>
    <sheet name="Aug 2023" sheetId="2" r:id="rId2"/>
    <sheet name="Sep 2023" sheetId="3" r:id="rId3"/>
    <sheet name="Oct 2023" sheetId="4" r:id="rId4"/>
    <sheet name="Nov 2023" sheetId="6" r:id="rId5"/>
    <sheet name="Dec 2023" sheetId="7" r:id="rId6"/>
    <sheet name="Jan 2024" sheetId="8" r:id="rId7"/>
    <sheet name="Feb-2024" sheetId="9" r:id="rId8"/>
    <sheet name="Mar-2024" sheetId="10" r:id="rId9"/>
    <sheet name="Apr-2024" sheetId="11" r:id="rId10"/>
    <sheet name="May-2024" sheetId="12" r:id="rId11"/>
    <sheet name="June-2024" sheetId="13" r:id="rId12"/>
    <sheet name="july-2024" sheetId="14" r:id="rId13"/>
    <sheet name="Aug-2024" sheetId="15" r:id="rId14"/>
    <sheet name="Sep-2024" sheetId="16" r:id="rId15"/>
    <sheet name="Oct-2024" sheetId="18" r:id="rId16"/>
    <sheet name="Nov-2024" sheetId="19" r:id="rId17"/>
    <sheet name="Dec-2024" sheetId="20" r:id="rId18"/>
    <sheet name="Jan-2025" sheetId="21" r:id="rId19"/>
    <sheet name="Feb-2025" sheetId="22" r:id="rId20"/>
    <sheet name="Mar-2025" sheetId="17" r:id="rId21"/>
    <sheet name="April-2025" sheetId="23" r:id="rId22"/>
    <sheet name="May-25" sheetId="24" r:id="rId23"/>
    <sheet name="Sheet1" sheetId="30" r:id="rId24"/>
    <sheet name="Sheet2" sheetId="31" r:id="rId25"/>
    <sheet name="Sheet3" sheetId="32" r:id="rId26"/>
    <sheet name=" June-25" sheetId="25" r:id="rId27"/>
    <sheet name="Sheet7" sheetId="36" r:id="rId28"/>
    <sheet name="Sheet4" sheetId="33" r:id="rId29"/>
    <sheet name="Sheet5" sheetId="34" r:id="rId30"/>
    <sheet name="Sheet6" sheetId="35" r:id="rId31"/>
    <sheet name="Jul-25" sheetId="26" r:id="rId32"/>
    <sheet name="Aug-25" sheetId="27" r:id="rId33"/>
    <sheet name="Sep-25" sheetId="28" r:id="rId34"/>
    <sheet name="Oct-25" sheetId="29" r:id="rId35"/>
    <sheet name="Nov-25" sheetId="37" r:id="rId36"/>
    <sheet name="DEC-25" sheetId="38" r:id="rId37"/>
    <sheet name="JAN-26" sheetId="39" r:id="rId38"/>
    <sheet name="FEB 2026" sheetId="40" r:id="rId39"/>
    <sheet name="MAR 2026 " sheetId="42" r:id="rId40"/>
    <sheet name="APRIL 2026" sheetId="43" r:id="rId41"/>
    <sheet name="MAY2026" sheetId="44" r:id="rId42"/>
    <sheet name="JUNE 2026" sheetId="45" r:id="rId43"/>
    <sheet name="July2026" sheetId="47" r:id="rId44"/>
    <sheet name="August2026" sheetId="49" r:id="rId45"/>
    <sheet name="SEP 2026" sheetId="50" r:id="rId46"/>
    <sheet name="OCT 2026" sheetId="51" r:id="rId4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4" i="51" l="1"/>
  <c r="AU42" i="51"/>
  <c r="AX39" i="51"/>
  <c r="AW39" i="51"/>
  <c r="AV39" i="51"/>
  <c r="AS39" i="51"/>
  <c r="AM39" i="51"/>
  <c r="AJ39" i="51"/>
  <c r="AG39" i="51"/>
  <c r="AF39" i="51"/>
  <c r="AC39" i="51"/>
  <c r="Z39" i="51"/>
  <c r="W39" i="51"/>
  <c r="T39" i="51"/>
  <c r="Q39" i="51"/>
  <c r="N39" i="51"/>
  <c r="K39" i="51"/>
  <c r="H39" i="51"/>
  <c r="E39" i="51"/>
  <c r="AX38" i="51"/>
  <c r="AW38" i="51"/>
  <c r="AV38" i="51"/>
  <c r="AT38" i="51"/>
  <c r="AS38" i="51"/>
  <c r="AQ38" i="51"/>
  <c r="AP38" i="51"/>
  <c r="AN38" i="51"/>
  <c r="AM38" i="51"/>
  <c r="AK38" i="51"/>
  <c r="AJ38" i="51"/>
  <c r="AH38" i="51"/>
  <c r="AG38" i="51"/>
  <c r="AF38" i="51"/>
  <c r="AD38" i="51"/>
  <c r="AC38" i="51"/>
  <c r="AA38" i="51"/>
  <c r="Z38" i="51"/>
  <c r="X38" i="51"/>
  <c r="W38" i="51"/>
  <c r="U38" i="51"/>
  <c r="T38" i="51"/>
  <c r="R38" i="51"/>
  <c r="Q38" i="51"/>
  <c r="O38" i="51"/>
  <c r="N38" i="51"/>
  <c r="L38" i="51"/>
  <c r="K38" i="51"/>
  <c r="I38" i="51"/>
  <c r="H38" i="51"/>
  <c r="F38" i="51"/>
  <c r="E38" i="51"/>
  <c r="C38" i="51"/>
  <c r="AX37" i="51"/>
  <c r="AW37" i="51"/>
  <c r="AV37" i="51"/>
  <c r="AT37" i="51"/>
  <c r="AS37" i="51"/>
  <c r="AQ37" i="51"/>
  <c r="AP37" i="51"/>
  <c r="AN37" i="51"/>
  <c r="AM37" i="51"/>
  <c r="AK37" i="51"/>
  <c r="AJ37" i="51"/>
  <c r="AH37" i="51"/>
  <c r="AG37" i="51"/>
  <c r="AF37" i="51"/>
  <c r="AD37" i="51"/>
  <c r="AC37" i="51"/>
  <c r="AA37" i="51"/>
  <c r="Z37" i="51"/>
  <c r="X37" i="51"/>
  <c r="W37" i="51"/>
  <c r="U37" i="51"/>
  <c r="T37" i="51"/>
  <c r="R37" i="51"/>
  <c r="Q37" i="51"/>
  <c r="O37" i="51"/>
  <c r="N37" i="51"/>
  <c r="L37" i="51"/>
  <c r="K37" i="51"/>
  <c r="I37" i="51"/>
  <c r="H37" i="51"/>
  <c r="F37" i="51"/>
  <c r="E37" i="51"/>
  <c r="C37" i="51"/>
  <c r="AX36" i="51"/>
  <c r="AW36" i="51"/>
  <c r="AV36" i="51"/>
  <c r="AT36" i="51"/>
  <c r="AS36" i="51"/>
  <c r="AQ36" i="51"/>
  <c r="AP36" i="51"/>
  <c r="AN36" i="51"/>
  <c r="AM36" i="51"/>
  <c r="AK36" i="51"/>
  <c r="AJ36" i="51"/>
  <c r="AH36" i="51"/>
  <c r="AG36" i="51"/>
  <c r="AF36" i="51"/>
  <c r="AD36" i="51"/>
  <c r="AC36" i="51"/>
  <c r="AA36" i="51"/>
  <c r="Z36" i="51"/>
  <c r="X36" i="51"/>
  <c r="W36" i="51"/>
  <c r="U36" i="51"/>
  <c r="T36" i="51"/>
  <c r="R36" i="51"/>
  <c r="Q36" i="51"/>
  <c r="O36" i="51"/>
  <c r="N36" i="51"/>
  <c r="L36" i="51"/>
  <c r="K36" i="51"/>
  <c r="I36" i="51"/>
  <c r="H36" i="51"/>
  <c r="F36" i="51"/>
  <c r="E36" i="51"/>
  <c r="C36" i="51"/>
  <c r="AX35" i="51"/>
  <c r="AW35" i="51"/>
  <c r="AV35" i="51"/>
  <c r="AT35" i="51"/>
  <c r="AS35" i="51"/>
  <c r="AQ35" i="51"/>
  <c r="AP35" i="51"/>
  <c r="AN35" i="51"/>
  <c r="AM35" i="51"/>
  <c r="AK35" i="51"/>
  <c r="AJ35" i="51"/>
  <c r="AH35" i="51"/>
  <c r="AG35" i="51"/>
  <c r="AF35" i="51"/>
  <c r="AD35" i="51"/>
  <c r="AC35" i="51"/>
  <c r="AA35" i="51"/>
  <c r="Z35" i="51"/>
  <c r="X35" i="51"/>
  <c r="W35" i="51"/>
  <c r="U35" i="51"/>
  <c r="T35" i="51"/>
  <c r="R35" i="51"/>
  <c r="Q35" i="51"/>
  <c r="O35" i="51"/>
  <c r="N35" i="51"/>
  <c r="L35" i="51"/>
  <c r="K35" i="51"/>
  <c r="I35" i="51"/>
  <c r="H35" i="51"/>
  <c r="F35" i="51"/>
  <c r="E35" i="51"/>
  <c r="C35" i="51"/>
  <c r="AX34" i="51"/>
  <c r="AW34" i="51"/>
  <c r="AV34" i="51"/>
  <c r="AT34" i="51"/>
  <c r="AS34" i="51"/>
  <c r="AQ34" i="51"/>
  <c r="AP34" i="51"/>
  <c r="AN34" i="51"/>
  <c r="AM34" i="51"/>
  <c r="AK34" i="51"/>
  <c r="AJ34" i="51"/>
  <c r="AH34" i="51"/>
  <c r="AG34" i="51"/>
  <c r="AF34" i="51"/>
  <c r="AD34" i="51"/>
  <c r="AC34" i="51"/>
  <c r="AA34" i="51"/>
  <c r="Z34" i="51"/>
  <c r="X34" i="51"/>
  <c r="W34" i="51"/>
  <c r="U34" i="51"/>
  <c r="T34" i="51"/>
  <c r="R34" i="51"/>
  <c r="Q34" i="51"/>
  <c r="O34" i="51"/>
  <c r="N34" i="51"/>
  <c r="L34" i="51"/>
  <c r="K34" i="51"/>
  <c r="I34" i="51"/>
  <c r="H34" i="51"/>
  <c r="F34" i="51"/>
  <c r="E34" i="51"/>
  <c r="C34" i="51"/>
  <c r="AX33" i="51"/>
  <c r="AW33" i="51"/>
  <c r="AV33" i="51"/>
  <c r="AT33" i="51"/>
  <c r="AS33" i="51"/>
  <c r="AQ33" i="51"/>
  <c r="AP33" i="51"/>
  <c r="AN33" i="51"/>
  <c r="AM33" i="51"/>
  <c r="AK33" i="51"/>
  <c r="AJ33" i="51"/>
  <c r="AH33" i="51"/>
  <c r="AG33" i="51"/>
  <c r="AF33" i="51"/>
  <c r="AD33" i="51"/>
  <c r="AC33" i="51"/>
  <c r="AA33" i="51"/>
  <c r="Z33" i="51"/>
  <c r="X33" i="51"/>
  <c r="W33" i="51"/>
  <c r="U33" i="51"/>
  <c r="T33" i="51"/>
  <c r="R33" i="51"/>
  <c r="Q33" i="51"/>
  <c r="O33" i="51"/>
  <c r="N33" i="51"/>
  <c r="L33" i="51"/>
  <c r="K33" i="51"/>
  <c r="I33" i="51"/>
  <c r="H33" i="51"/>
  <c r="F33" i="51"/>
  <c r="E33" i="51"/>
  <c r="C33" i="51"/>
  <c r="AX32" i="51"/>
  <c r="AW32" i="51"/>
  <c r="AV32" i="51"/>
  <c r="AT32" i="51"/>
  <c r="AS32" i="51"/>
  <c r="AQ32" i="51"/>
  <c r="AP32" i="51"/>
  <c r="AN32" i="51"/>
  <c r="AM32" i="51"/>
  <c r="AK32" i="51"/>
  <c r="AJ32" i="51"/>
  <c r="AH32" i="51"/>
  <c r="AG32" i="51"/>
  <c r="AF32" i="51"/>
  <c r="AD32" i="51"/>
  <c r="AC32" i="51"/>
  <c r="AA32" i="51"/>
  <c r="Z32" i="51"/>
  <c r="X32" i="51"/>
  <c r="W32" i="51"/>
  <c r="U32" i="51"/>
  <c r="T32" i="51"/>
  <c r="R32" i="51"/>
  <c r="Q32" i="51"/>
  <c r="O32" i="51"/>
  <c r="N32" i="51"/>
  <c r="L32" i="51"/>
  <c r="K32" i="51"/>
  <c r="I32" i="51"/>
  <c r="H32" i="51"/>
  <c r="F32" i="51"/>
  <c r="E32" i="51"/>
  <c r="C32" i="51"/>
  <c r="AX31" i="51"/>
  <c r="AW31" i="51"/>
  <c r="AV31" i="51"/>
  <c r="AT31" i="51"/>
  <c r="AS31" i="51"/>
  <c r="AQ31" i="51"/>
  <c r="AP31" i="51"/>
  <c r="AN31" i="51"/>
  <c r="AM31" i="51"/>
  <c r="AK31" i="51"/>
  <c r="AJ31" i="51"/>
  <c r="AH31" i="51"/>
  <c r="AG31" i="51"/>
  <c r="AF31" i="51"/>
  <c r="AD31" i="51"/>
  <c r="AC31" i="51"/>
  <c r="AA31" i="51"/>
  <c r="Z31" i="51"/>
  <c r="X31" i="51"/>
  <c r="W31" i="51"/>
  <c r="U31" i="51"/>
  <c r="T31" i="51"/>
  <c r="R31" i="51"/>
  <c r="Q31" i="51"/>
  <c r="O31" i="51"/>
  <c r="N31" i="51"/>
  <c r="L31" i="51"/>
  <c r="K31" i="51"/>
  <c r="I31" i="51"/>
  <c r="H31" i="51"/>
  <c r="F31" i="51"/>
  <c r="E31" i="51"/>
  <c r="C31" i="51"/>
  <c r="AX30" i="51"/>
  <c r="AW30" i="51"/>
  <c r="AV30" i="51"/>
  <c r="AT30" i="51"/>
  <c r="AS30" i="51"/>
  <c r="AQ30" i="51"/>
  <c r="AP30" i="51"/>
  <c r="AN30" i="51"/>
  <c r="AM30" i="51"/>
  <c r="AK30" i="51"/>
  <c r="AJ30" i="51"/>
  <c r="AH30" i="51"/>
  <c r="AG30" i="51"/>
  <c r="AF30" i="51"/>
  <c r="AD30" i="51"/>
  <c r="AC30" i="51"/>
  <c r="AA30" i="51"/>
  <c r="Z30" i="51"/>
  <c r="X30" i="51"/>
  <c r="W30" i="51"/>
  <c r="U30" i="51"/>
  <c r="T30" i="51"/>
  <c r="R30" i="51"/>
  <c r="Q30" i="51"/>
  <c r="O30" i="51"/>
  <c r="N30" i="51"/>
  <c r="L30" i="51"/>
  <c r="K30" i="51"/>
  <c r="I30" i="51"/>
  <c r="H30" i="51"/>
  <c r="F30" i="51"/>
  <c r="E30" i="51"/>
  <c r="C30" i="51"/>
  <c r="AX29" i="51"/>
  <c r="AW29" i="51"/>
  <c r="AV29" i="51"/>
  <c r="AT29" i="51"/>
  <c r="AS29" i="51"/>
  <c r="AQ29" i="51"/>
  <c r="AP29" i="51"/>
  <c r="AN29" i="51"/>
  <c r="AM29" i="51"/>
  <c r="AK29" i="51"/>
  <c r="AJ29" i="51"/>
  <c r="AH29" i="51"/>
  <c r="AG29" i="51"/>
  <c r="AF29" i="51"/>
  <c r="AD29" i="51"/>
  <c r="AC29" i="51"/>
  <c r="AA29" i="51"/>
  <c r="Z29" i="51"/>
  <c r="X29" i="51"/>
  <c r="W29" i="51"/>
  <c r="U29" i="51"/>
  <c r="T29" i="51"/>
  <c r="R29" i="51"/>
  <c r="Q29" i="51"/>
  <c r="O29" i="51"/>
  <c r="N29" i="51"/>
  <c r="L29" i="51"/>
  <c r="K29" i="51"/>
  <c r="I29" i="51"/>
  <c r="H29" i="51"/>
  <c r="F29" i="51"/>
  <c r="E29" i="51"/>
  <c r="C29" i="51"/>
  <c r="AX28" i="51"/>
  <c r="AW28" i="51"/>
  <c r="AV28" i="51"/>
  <c r="AT28" i="51"/>
  <c r="AS28" i="51"/>
  <c r="AQ28" i="51"/>
  <c r="AP28" i="51"/>
  <c r="AN28" i="51"/>
  <c r="AM28" i="51"/>
  <c r="AK28" i="51"/>
  <c r="AJ28" i="51"/>
  <c r="AH28" i="51"/>
  <c r="AG28" i="51"/>
  <c r="AF28" i="51"/>
  <c r="AD28" i="51"/>
  <c r="AC28" i="51"/>
  <c r="AA28" i="51"/>
  <c r="Z28" i="51"/>
  <c r="X28" i="51"/>
  <c r="W28" i="51"/>
  <c r="U28" i="51"/>
  <c r="T28" i="51"/>
  <c r="R28" i="51"/>
  <c r="Q28" i="51"/>
  <c r="O28" i="51"/>
  <c r="N28" i="51"/>
  <c r="L28" i="51"/>
  <c r="K28" i="51"/>
  <c r="I28" i="51"/>
  <c r="H28" i="51"/>
  <c r="F28" i="51"/>
  <c r="E28" i="51"/>
  <c r="C28" i="51"/>
  <c r="AX27" i="51"/>
  <c r="AW27" i="51"/>
  <c r="AV27" i="51"/>
  <c r="AT27" i="51"/>
  <c r="AS27" i="51"/>
  <c r="AQ27" i="51"/>
  <c r="AP27" i="51"/>
  <c r="AN27" i="51"/>
  <c r="AM27" i="51"/>
  <c r="AK27" i="51"/>
  <c r="AJ27" i="51"/>
  <c r="AH27" i="51"/>
  <c r="AG27" i="51"/>
  <c r="AF27" i="51"/>
  <c r="AD27" i="51"/>
  <c r="AC27" i="51"/>
  <c r="AA27" i="51"/>
  <c r="Z27" i="51"/>
  <c r="X27" i="51"/>
  <c r="W27" i="51"/>
  <c r="U27" i="51"/>
  <c r="T27" i="51"/>
  <c r="R27" i="51"/>
  <c r="Q27" i="51"/>
  <c r="O27" i="51"/>
  <c r="N27" i="51"/>
  <c r="L27" i="51"/>
  <c r="K27" i="51"/>
  <c r="I27" i="51"/>
  <c r="H27" i="51"/>
  <c r="F27" i="51"/>
  <c r="E27" i="51"/>
  <c r="C27" i="51"/>
  <c r="AX26" i="51"/>
  <c r="AW26" i="51"/>
  <c r="AV26" i="51"/>
  <c r="AT26" i="51"/>
  <c r="AS26" i="51"/>
  <c r="AQ26" i="51"/>
  <c r="AP26" i="51"/>
  <c r="AN26" i="51"/>
  <c r="AM26" i="51"/>
  <c r="AK26" i="51"/>
  <c r="AJ26" i="51"/>
  <c r="AH26" i="51"/>
  <c r="AG26" i="51"/>
  <c r="AF26" i="51"/>
  <c r="AD26" i="51"/>
  <c r="AC26" i="51"/>
  <c r="AA26" i="51"/>
  <c r="Z26" i="51"/>
  <c r="X26" i="51"/>
  <c r="W26" i="51"/>
  <c r="U26" i="51"/>
  <c r="T26" i="51"/>
  <c r="R26" i="51"/>
  <c r="Q26" i="51"/>
  <c r="O26" i="51"/>
  <c r="N26" i="51"/>
  <c r="L26" i="51"/>
  <c r="K26" i="51"/>
  <c r="I26" i="51"/>
  <c r="H26" i="51"/>
  <c r="F26" i="51"/>
  <c r="E26" i="51"/>
  <c r="C26" i="51"/>
  <c r="AX25" i="51"/>
  <c r="AV25" i="51"/>
  <c r="AT25" i="51"/>
  <c r="AS25" i="51"/>
  <c r="AQ25" i="51"/>
  <c r="AP25" i="51"/>
  <c r="AN25" i="51"/>
  <c r="AM25" i="51"/>
  <c r="AK25" i="51"/>
  <c r="AJ25" i="51"/>
  <c r="AH25" i="51"/>
  <c r="AG25" i="51"/>
  <c r="AF25" i="51"/>
  <c r="AD25" i="51"/>
  <c r="AC25" i="51"/>
  <c r="AA25" i="51"/>
  <c r="Z25" i="51"/>
  <c r="X25" i="51"/>
  <c r="W25" i="51"/>
  <c r="U25" i="51"/>
  <c r="T25" i="51"/>
  <c r="R25" i="51"/>
  <c r="Q25" i="51"/>
  <c r="O25" i="51"/>
  <c r="N25" i="51"/>
  <c r="L25" i="51"/>
  <c r="K25" i="51"/>
  <c r="I25" i="51"/>
  <c r="H25" i="51"/>
  <c r="F25" i="51"/>
  <c r="E25" i="51"/>
  <c r="C25" i="51"/>
  <c r="AX24" i="51"/>
  <c r="AW24" i="51"/>
  <c r="AV24" i="51"/>
  <c r="AT24" i="51"/>
  <c r="AS24" i="51"/>
  <c r="AQ24" i="51"/>
  <c r="AP24" i="51"/>
  <c r="AN24" i="51"/>
  <c r="AM24" i="51"/>
  <c r="AK24" i="51"/>
  <c r="AJ24" i="51"/>
  <c r="AH24" i="51"/>
  <c r="AG24" i="51"/>
  <c r="AF24" i="51"/>
  <c r="AD24" i="51"/>
  <c r="AC24" i="51"/>
  <c r="AA24" i="51"/>
  <c r="Z24" i="51"/>
  <c r="X24" i="51"/>
  <c r="W24" i="51"/>
  <c r="U24" i="51"/>
  <c r="T24" i="51"/>
  <c r="R24" i="51"/>
  <c r="Q24" i="51"/>
  <c r="O24" i="51"/>
  <c r="N24" i="51"/>
  <c r="L24" i="51"/>
  <c r="K24" i="51"/>
  <c r="I24" i="51"/>
  <c r="H24" i="51"/>
  <c r="F24" i="51"/>
  <c r="E24" i="51"/>
  <c r="C24" i="51"/>
  <c r="AX23" i="51"/>
  <c r="AW23" i="51"/>
  <c r="AV23" i="51"/>
  <c r="AT23" i="51"/>
  <c r="AS23" i="51"/>
  <c r="AQ23" i="51"/>
  <c r="AP23" i="51"/>
  <c r="AN23" i="51"/>
  <c r="AM23" i="51"/>
  <c r="AK23" i="51"/>
  <c r="AJ23" i="51"/>
  <c r="AH23" i="51"/>
  <c r="AG23" i="51"/>
  <c r="AF23" i="51"/>
  <c r="AD23" i="51"/>
  <c r="AC23" i="51"/>
  <c r="AA23" i="51"/>
  <c r="Z23" i="51"/>
  <c r="X23" i="51"/>
  <c r="W23" i="51"/>
  <c r="U23" i="51"/>
  <c r="T23" i="51"/>
  <c r="R23" i="51"/>
  <c r="Q23" i="51"/>
  <c r="O23" i="51"/>
  <c r="N23" i="51"/>
  <c r="L23" i="51"/>
  <c r="K23" i="51"/>
  <c r="I23" i="51"/>
  <c r="H23" i="51"/>
  <c r="F23" i="51"/>
  <c r="E23" i="51"/>
  <c r="C23" i="51"/>
  <c r="AX22" i="51"/>
  <c r="AW22" i="51"/>
  <c r="AV22" i="51"/>
  <c r="AT22" i="51"/>
  <c r="AS22" i="51"/>
  <c r="AQ22" i="51"/>
  <c r="AP22" i="51"/>
  <c r="AN22" i="51"/>
  <c r="AM22" i="51"/>
  <c r="AK22" i="51"/>
  <c r="AJ22" i="51"/>
  <c r="AH22" i="51"/>
  <c r="AG22" i="51"/>
  <c r="AF22" i="51"/>
  <c r="AD22" i="51"/>
  <c r="AC22" i="51"/>
  <c r="AA22" i="51"/>
  <c r="Z22" i="51"/>
  <c r="X22" i="51"/>
  <c r="W22" i="51"/>
  <c r="U22" i="51"/>
  <c r="T22" i="51"/>
  <c r="R22" i="51"/>
  <c r="Q22" i="51"/>
  <c r="O22" i="51"/>
  <c r="N22" i="51"/>
  <c r="L22" i="51"/>
  <c r="K22" i="51"/>
  <c r="I22" i="51"/>
  <c r="H22" i="51"/>
  <c r="F22" i="51"/>
  <c r="E22" i="51"/>
  <c r="C22" i="51"/>
  <c r="AX21" i="51"/>
  <c r="AW21" i="51"/>
  <c r="AV21" i="51"/>
  <c r="AT21" i="51"/>
  <c r="AS21" i="51"/>
  <c r="AQ21" i="51"/>
  <c r="AP21" i="51"/>
  <c r="AN21" i="51"/>
  <c r="AM21" i="51"/>
  <c r="AK21" i="51"/>
  <c r="AJ21" i="51"/>
  <c r="AH21" i="51"/>
  <c r="AG21" i="51"/>
  <c r="AF21" i="51"/>
  <c r="AD21" i="51"/>
  <c r="AC21" i="51"/>
  <c r="AA21" i="51"/>
  <c r="Z21" i="51"/>
  <c r="X21" i="51"/>
  <c r="W21" i="51"/>
  <c r="U21" i="51"/>
  <c r="T21" i="51"/>
  <c r="R21" i="51"/>
  <c r="Q21" i="51"/>
  <c r="O21" i="51"/>
  <c r="N21" i="51"/>
  <c r="L21" i="51"/>
  <c r="K21" i="51"/>
  <c r="I21" i="51"/>
  <c r="H21" i="51"/>
  <c r="F21" i="51"/>
  <c r="E21" i="51"/>
  <c r="C21" i="51"/>
  <c r="AX20" i="51"/>
  <c r="AW20" i="51"/>
  <c r="AV20" i="51"/>
  <c r="AT20" i="51"/>
  <c r="AS20" i="51"/>
  <c r="AQ20" i="51"/>
  <c r="AP20" i="51"/>
  <c r="AN20" i="51"/>
  <c r="AM20" i="51"/>
  <c r="AK20" i="51"/>
  <c r="AJ20" i="51"/>
  <c r="AH20" i="51"/>
  <c r="AG20" i="51"/>
  <c r="AF20" i="51"/>
  <c r="AD20" i="51"/>
  <c r="AC20" i="51"/>
  <c r="AA20" i="51"/>
  <c r="Z20" i="51"/>
  <c r="X20" i="51"/>
  <c r="W20" i="51"/>
  <c r="U20" i="51"/>
  <c r="T20" i="51"/>
  <c r="R20" i="51"/>
  <c r="Q20" i="51"/>
  <c r="O20" i="51"/>
  <c r="N20" i="51"/>
  <c r="L20" i="51"/>
  <c r="K20" i="51"/>
  <c r="I20" i="51"/>
  <c r="H20" i="51"/>
  <c r="F20" i="51"/>
  <c r="E20" i="51"/>
  <c r="C20" i="51"/>
  <c r="AX19" i="51"/>
  <c r="AW19" i="51"/>
  <c r="AV19" i="51"/>
  <c r="AT19" i="51"/>
  <c r="AS19" i="51"/>
  <c r="AQ19" i="51"/>
  <c r="AP19" i="51"/>
  <c r="AN19" i="51"/>
  <c r="AM19" i="51"/>
  <c r="AK19" i="51"/>
  <c r="AJ19" i="51"/>
  <c r="AH19" i="51"/>
  <c r="AG19" i="51"/>
  <c r="AF19" i="51"/>
  <c r="AD19" i="51"/>
  <c r="AC19" i="51"/>
  <c r="AA19" i="51"/>
  <c r="Z19" i="51"/>
  <c r="X19" i="51"/>
  <c r="W19" i="51"/>
  <c r="U19" i="51"/>
  <c r="T19" i="51"/>
  <c r="R19" i="51"/>
  <c r="Q19" i="51"/>
  <c r="O19" i="51"/>
  <c r="N19" i="51"/>
  <c r="L19" i="51"/>
  <c r="K19" i="51"/>
  <c r="I19" i="51"/>
  <c r="H19" i="51"/>
  <c r="F19" i="51"/>
  <c r="E19" i="51"/>
  <c r="C19" i="51"/>
  <c r="AX18" i="51"/>
  <c r="AW18" i="51"/>
  <c r="AV18" i="51"/>
  <c r="AT18" i="51"/>
  <c r="AS18" i="51"/>
  <c r="AQ18" i="51"/>
  <c r="AP18" i="51"/>
  <c r="AN18" i="51"/>
  <c r="AM18" i="51"/>
  <c r="AK18" i="51"/>
  <c r="AJ18" i="51"/>
  <c r="AH18" i="51"/>
  <c r="AG18" i="51"/>
  <c r="AF18" i="51"/>
  <c r="AD18" i="51"/>
  <c r="AC18" i="51"/>
  <c r="AA18" i="51"/>
  <c r="Z18" i="51"/>
  <c r="X18" i="51"/>
  <c r="W18" i="51"/>
  <c r="U18" i="51"/>
  <c r="T18" i="51"/>
  <c r="R18" i="51"/>
  <c r="Q18" i="51"/>
  <c r="O18" i="51"/>
  <c r="N18" i="51"/>
  <c r="L18" i="51"/>
  <c r="K18" i="51"/>
  <c r="I18" i="51"/>
  <c r="H18" i="51"/>
  <c r="F18" i="51"/>
  <c r="E18" i="51"/>
  <c r="C18" i="51"/>
  <c r="AX17" i="51"/>
  <c r="AW17" i="51"/>
  <c r="AV17" i="51"/>
  <c r="AT17" i="51"/>
  <c r="AS17" i="51"/>
  <c r="AQ17" i="51"/>
  <c r="AP17" i="51"/>
  <c r="AN17" i="51"/>
  <c r="AM17" i="51"/>
  <c r="AK17" i="51"/>
  <c r="AJ17" i="51"/>
  <c r="AH17" i="51"/>
  <c r="AG17" i="51"/>
  <c r="AF17" i="51"/>
  <c r="AD17" i="51"/>
  <c r="AC17" i="51"/>
  <c r="AA17" i="51"/>
  <c r="Z17" i="51"/>
  <c r="X17" i="51"/>
  <c r="W17" i="51"/>
  <c r="U17" i="51"/>
  <c r="T17" i="51"/>
  <c r="R17" i="51"/>
  <c r="Q17" i="51"/>
  <c r="O17" i="51"/>
  <c r="N17" i="51"/>
  <c r="L17" i="51"/>
  <c r="K17" i="51"/>
  <c r="I17" i="51"/>
  <c r="H17" i="51"/>
  <c r="F17" i="51"/>
  <c r="E17" i="51"/>
  <c r="C17" i="51"/>
  <c r="AX16" i="51"/>
  <c r="AW16" i="51"/>
  <c r="AV16" i="51"/>
  <c r="AT16" i="51"/>
  <c r="AS16" i="51"/>
  <c r="AQ16" i="51"/>
  <c r="AP16" i="51"/>
  <c r="AN16" i="51"/>
  <c r="AM16" i="51"/>
  <c r="AK16" i="51"/>
  <c r="AJ16" i="51"/>
  <c r="AH16" i="51"/>
  <c r="AG16" i="51"/>
  <c r="AF16" i="51"/>
  <c r="AD16" i="51"/>
  <c r="AC16" i="51"/>
  <c r="AA16" i="51"/>
  <c r="Z16" i="51"/>
  <c r="X16" i="51"/>
  <c r="W16" i="51"/>
  <c r="U16" i="51"/>
  <c r="T16" i="51"/>
  <c r="R16" i="51"/>
  <c r="Q16" i="51"/>
  <c r="O16" i="51"/>
  <c r="N16" i="51"/>
  <c r="L16" i="51"/>
  <c r="K16" i="51"/>
  <c r="I16" i="51"/>
  <c r="H16" i="51"/>
  <c r="F16" i="51"/>
  <c r="E16" i="51"/>
  <c r="C16" i="51"/>
  <c r="AX15" i="51"/>
  <c r="AW15" i="51"/>
  <c r="AV15" i="51"/>
  <c r="AT15" i="51"/>
  <c r="AS15" i="51"/>
  <c r="AQ15" i="51"/>
  <c r="AP15" i="51"/>
  <c r="AN15" i="51"/>
  <c r="AM15" i="51"/>
  <c r="AK15" i="51"/>
  <c r="AJ15" i="51"/>
  <c r="AH15" i="51"/>
  <c r="AG15" i="51"/>
  <c r="AF15" i="51"/>
  <c r="AD15" i="51"/>
  <c r="AC15" i="51"/>
  <c r="AA15" i="51"/>
  <c r="Z15" i="51"/>
  <c r="X15" i="51"/>
  <c r="W15" i="51"/>
  <c r="U15" i="51"/>
  <c r="T15" i="51"/>
  <c r="R15" i="51"/>
  <c r="Q15" i="51"/>
  <c r="O15" i="51"/>
  <c r="N15" i="51"/>
  <c r="L15" i="51"/>
  <c r="K15" i="51"/>
  <c r="I15" i="51"/>
  <c r="H15" i="51"/>
  <c r="F15" i="51"/>
  <c r="E15" i="51"/>
  <c r="C15" i="51"/>
  <c r="AX14" i="51"/>
  <c r="AW14" i="51"/>
  <c r="AV14" i="51"/>
  <c r="AT14" i="51"/>
  <c r="AS14" i="51"/>
  <c r="AQ14" i="51"/>
  <c r="AP14" i="51"/>
  <c r="AN14" i="51"/>
  <c r="AM14" i="51"/>
  <c r="AK14" i="51"/>
  <c r="AJ14" i="51"/>
  <c r="AH14" i="51"/>
  <c r="AG14" i="51"/>
  <c r="AF14" i="51"/>
  <c r="AD14" i="51"/>
  <c r="AC14" i="51"/>
  <c r="AA14" i="51"/>
  <c r="Z14" i="51"/>
  <c r="X14" i="51"/>
  <c r="W14" i="51"/>
  <c r="U14" i="51"/>
  <c r="T14" i="51"/>
  <c r="R14" i="51"/>
  <c r="Q14" i="51"/>
  <c r="O14" i="51"/>
  <c r="N14" i="51"/>
  <c r="L14" i="51"/>
  <c r="K14" i="51"/>
  <c r="I14" i="51"/>
  <c r="H14" i="51"/>
  <c r="F14" i="51"/>
  <c r="E14" i="51"/>
  <c r="C14" i="51"/>
  <c r="AW13" i="51"/>
  <c r="AV13" i="51"/>
  <c r="AT13" i="51"/>
  <c r="AS13" i="51"/>
  <c r="AQ13" i="51"/>
  <c r="AP13" i="51"/>
  <c r="AN13" i="51"/>
  <c r="AM13" i="51"/>
  <c r="AK13" i="51"/>
  <c r="AJ13" i="51"/>
  <c r="AH13" i="51"/>
  <c r="AG13" i="51"/>
  <c r="AF13" i="51"/>
  <c r="AD13" i="51"/>
  <c r="AC13" i="51"/>
  <c r="AA13" i="51"/>
  <c r="Z13" i="51"/>
  <c r="X13" i="51"/>
  <c r="W13" i="51"/>
  <c r="U13" i="51"/>
  <c r="T13" i="51"/>
  <c r="R13" i="51"/>
  <c r="Q13" i="51"/>
  <c r="O13" i="51"/>
  <c r="N13" i="51"/>
  <c r="L13" i="51"/>
  <c r="K13" i="51"/>
  <c r="I13" i="51"/>
  <c r="H13" i="51"/>
  <c r="F13" i="51"/>
  <c r="E13" i="51"/>
  <c r="C13" i="51"/>
  <c r="AX12" i="51"/>
  <c r="AW12" i="51"/>
  <c r="AV12" i="51"/>
  <c r="AT12" i="51"/>
  <c r="AS12" i="51"/>
  <c r="AQ12" i="51"/>
  <c r="AP12" i="51"/>
  <c r="AN12" i="51"/>
  <c r="AM12" i="51"/>
  <c r="AK12" i="51"/>
  <c r="AJ12" i="51"/>
  <c r="AH12" i="51"/>
  <c r="AG12" i="51"/>
  <c r="AF12" i="51"/>
  <c r="AD12" i="51"/>
  <c r="AC12" i="51"/>
  <c r="AA12" i="51"/>
  <c r="Z12" i="51"/>
  <c r="X12" i="51"/>
  <c r="W12" i="51"/>
  <c r="U12" i="51"/>
  <c r="T12" i="51"/>
  <c r="R12" i="51"/>
  <c r="Q12" i="51"/>
  <c r="O12" i="51"/>
  <c r="N12" i="51"/>
  <c r="L12" i="51"/>
  <c r="K12" i="51"/>
  <c r="I12" i="51"/>
  <c r="H12" i="51"/>
  <c r="F12" i="51"/>
  <c r="E12" i="51"/>
  <c r="C12" i="51"/>
  <c r="AX11" i="51"/>
  <c r="AW11" i="51"/>
  <c r="AV11" i="51"/>
  <c r="AT11" i="51"/>
  <c r="AS11" i="51"/>
  <c r="AQ11" i="51"/>
  <c r="AP11" i="51"/>
  <c r="AN11" i="51"/>
  <c r="AM11" i="51"/>
  <c r="AK11" i="51"/>
  <c r="AJ11" i="51"/>
  <c r="AH11" i="51"/>
  <c r="AG11" i="51"/>
  <c r="AF11" i="51"/>
  <c r="AD11" i="51"/>
  <c r="AC11" i="51"/>
  <c r="AA11" i="51"/>
  <c r="Z11" i="51"/>
  <c r="X11" i="51"/>
  <c r="W11" i="51"/>
  <c r="U11" i="51"/>
  <c r="T11" i="51"/>
  <c r="R11" i="51"/>
  <c r="Q11" i="51"/>
  <c r="O11" i="51"/>
  <c r="N11" i="51"/>
  <c r="L11" i="51"/>
  <c r="K11" i="51"/>
  <c r="I11" i="51"/>
  <c r="H11" i="51"/>
  <c r="F11" i="51"/>
  <c r="E11" i="51"/>
  <c r="C11" i="51"/>
  <c r="AX10" i="51"/>
  <c r="AW10" i="51"/>
  <c r="AV10" i="51"/>
  <c r="AT10" i="51"/>
  <c r="AS10" i="51"/>
  <c r="AQ10" i="51"/>
  <c r="AP10" i="51"/>
  <c r="AN10" i="51"/>
  <c r="AM10" i="51"/>
  <c r="AK10" i="51"/>
  <c r="AJ10" i="51"/>
  <c r="AH10" i="51"/>
  <c r="AG10" i="51"/>
  <c r="AF10" i="51"/>
  <c r="AD10" i="51"/>
  <c r="AC10" i="51"/>
  <c r="AA10" i="51"/>
  <c r="Z10" i="51"/>
  <c r="X10" i="51"/>
  <c r="W10" i="51"/>
  <c r="U10" i="51"/>
  <c r="T10" i="51"/>
  <c r="R10" i="51"/>
  <c r="Q10" i="51"/>
  <c r="O10" i="51"/>
  <c r="N10" i="51"/>
  <c r="L10" i="51"/>
  <c r="K10" i="51"/>
  <c r="I10" i="51"/>
  <c r="H10" i="51"/>
  <c r="F10" i="51"/>
  <c r="E10" i="51"/>
  <c r="C10" i="51"/>
  <c r="AX9" i="51"/>
  <c r="AW9" i="51"/>
  <c r="AV9" i="51"/>
  <c r="AT9" i="51"/>
  <c r="AS9" i="51"/>
  <c r="AQ9" i="51"/>
  <c r="AP9" i="51"/>
  <c r="AN9" i="51"/>
  <c r="AM9" i="51"/>
  <c r="AK9" i="51"/>
  <c r="AJ9" i="51"/>
  <c r="AH9" i="51"/>
  <c r="AG9" i="51"/>
  <c r="AF9" i="51"/>
  <c r="AD9" i="51"/>
  <c r="AC9" i="51"/>
  <c r="AA9" i="51"/>
  <c r="Z9" i="51"/>
  <c r="X9" i="51"/>
  <c r="W9" i="51"/>
  <c r="U9" i="51"/>
  <c r="T9" i="51"/>
  <c r="R9" i="51"/>
  <c r="Q9" i="51"/>
  <c r="O9" i="51"/>
  <c r="N9" i="51"/>
  <c r="L9" i="51"/>
  <c r="K9" i="51"/>
  <c r="I9" i="51"/>
  <c r="H9" i="51"/>
  <c r="F9" i="51"/>
  <c r="E9" i="51"/>
  <c r="C9" i="51"/>
  <c r="AX8" i="51"/>
  <c r="AW8" i="51"/>
  <c r="AV8" i="51"/>
  <c r="AS8" i="51"/>
  <c r="AP8" i="51"/>
  <c r="AM8" i="51"/>
  <c r="AJ8" i="51"/>
  <c r="AG8" i="51"/>
  <c r="AF8" i="51"/>
  <c r="AC8" i="51"/>
  <c r="Z8" i="51"/>
  <c r="W8" i="51"/>
  <c r="T8" i="51"/>
  <c r="Q8" i="51"/>
  <c r="N8" i="51"/>
  <c r="K8" i="51"/>
  <c r="H8" i="51"/>
  <c r="E8" i="51"/>
  <c r="AY63" i="50"/>
  <c r="AX38" i="50"/>
  <c r="AW38" i="50"/>
  <c r="AV38" i="50"/>
  <c r="AS38" i="50"/>
  <c r="AP38" i="50"/>
  <c r="AM38" i="50"/>
  <c r="AJ38" i="50"/>
  <c r="AG38" i="50"/>
  <c r="AF38" i="50"/>
  <c r="AC38" i="50"/>
  <c r="Z38" i="50"/>
  <c r="W38" i="50"/>
  <c r="T38" i="50"/>
  <c r="Q38" i="50"/>
  <c r="N38" i="50"/>
  <c r="K38" i="50"/>
  <c r="H38" i="50"/>
  <c r="E38" i="50"/>
  <c r="AX37" i="50"/>
  <c r="AW37" i="50"/>
  <c r="AV37" i="50"/>
  <c r="AT37" i="50"/>
  <c r="AS37" i="50"/>
  <c r="AQ37" i="50"/>
  <c r="AP37" i="50"/>
  <c r="AN37" i="50"/>
  <c r="AM37" i="50"/>
  <c r="AK37" i="50"/>
  <c r="AJ37" i="50"/>
  <c r="AH37" i="50"/>
  <c r="AG37" i="50"/>
  <c r="AF37" i="50"/>
  <c r="AD37" i="50"/>
  <c r="AC37" i="50"/>
  <c r="AA37" i="50"/>
  <c r="Z37" i="50"/>
  <c r="X37" i="50"/>
  <c r="W37" i="50"/>
  <c r="U37" i="50"/>
  <c r="T37" i="50"/>
  <c r="R37" i="50"/>
  <c r="Q37" i="50"/>
  <c r="O37" i="50"/>
  <c r="N37" i="50"/>
  <c r="L37" i="50"/>
  <c r="K37" i="50"/>
  <c r="I37" i="50"/>
  <c r="H37" i="50"/>
  <c r="F37" i="50"/>
  <c r="E37" i="50"/>
  <c r="C37" i="50"/>
  <c r="AX36" i="50"/>
  <c r="AW36" i="50"/>
  <c r="AV36" i="50"/>
  <c r="AT36" i="50"/>
  <c r="AS36" i="50"/>
  <c r="AQ36" i="50"/>
  <c r="AP36" i="50"/>
  <c r="AN36" i="50"/>
  <c r="AM36" i="50"/>
  <c r="AK36" i="50"/>
  <c r="AJ36" i="50"/>
  <c r="AG36" i="50"/>
  <c r="AF36" i="50"/>
  <c r="AD36" i="50"/>
  <c r="AC36" i="50"/>
  <c r="AA36" i="50"/>
  <c r="Z36" i="50"/>
  <c r="X36" i="50"/>
  <c r="W36" i="50"/>
  <c r="U36" i="50"/>
  <c r="T36" i="50"/>
  <c r="R36" i="50"/>
  <c r="Q36" i="50"/>
  <c r="O36" i="50"/>
  <c r="N36" i="50"/>
  <c r="L36" i="50"/>
  <c r="K36" i="50"/>
  <c r="I36" i="50"/>
  <c r="H36" i="50"/>
  <c r="F36" i="50"/>
  <c r="E36" i="50"/>
  <c r="C36" i="50"/>
  <c r="AX35" i="50"/>
  <c r="AW35" i="50"/>
  <c r="AV35" i="50"/>
  <c r="AT35" i="50"/>
  <c r="AS35" i="50"/>
  <c r="AQ35" i="50"/>
  <c r="AP35" i="50"/>
  <c r="AN35" i="50"/>
  <c r="AM35" i="50"/>
  <c r="AK35" i="50"/>
  <c r="AJ35" i="50"/>
  <c r="AH35" i="50"/>
  <c r="AG35" i="50"/>
  <c r="AF35" i="50"/>
  <c r="AD35" i="50"/>
  <c r="AC35" i="50"/>
  <c r="AA35" i="50"/>
  <c r="Z35" i="50"/>
  <c r="X35" i="50"/>
  <c r="W35" i="50"/>
  <c r="U35" i="50"/>
  <c r="T35" i="50"/>
  <c r="R35" i="50"/>
  <c r="Q35" i="50"/>
  <c r="O35" i="50"/>
  <c r="N35" i="50"/>
  <c r="L35" i="50"/>
  <c r="K35" i="50"/>
  <c r="I35" i="50"/>
  <c r="H35" i="50"/>
  <c r="F35" i="50"/>
  <c r="E35" i="50"/>
  <c r="C35" i="50"/>
  <c r="AX34" i="50"/>
  <c r="AW34" i="50"/>
  <c r="AV34" i="50"/>
  <c r="AT34" i="50"/>
  <c r="AS34" i="50"/>
  <c r="AQ34" i="50"/>
  <c r="AP34" i="50"/>
  <c r="AN34" i="50"/>
  <c r="AM34" i="50"/>
  <c r="AK34" i="50"/>
  <c r="AJ34" i="50"/>
  <c r="AH34" i="50"/>
  <c r="AG34" i="50"/>
  <c r="AF34" i="50"/>
  <c r="AD34" i="50"/>
  <c r="AC34" i="50"/>
  <c r="AA34" i="50"/>
  <c r="Z34" i="50"/>
  <c r="X34" i="50"/>
  <c r="W34" i="50"/>
  <c r="U34" i="50"/>
  <c r="T34" i="50"/>
  <c r="R34" i="50"/>
  <c r="Q34" i="50"/>
  <c r="O34" i="50"/>
  <c r="N34" i="50"/>
  <c r="L34" i="50"/>
  <c r="K34" i="50"/>
  <c r="I34" i="50"/>
  <c r="H34" i="50"/>
  <c r="F34" i="50"/>
  <c r="E34" i="50"/>
  <c r="C34" i="50"/>
  <c r="AX33" i="50"/>
  <c r="AW33" i="50"/>
  <c r="AV33" i="50"/>
  <c r="AT33" i="50"/>
  <c r="AS33" i="50"/>
  <c r="AQ33" i="50"/>
  <c r="AP33" i="50"/>
  <c r="AN33" i="50"/>
  <c r="AM33" i="50"/>
  <c r="AK33" i="50"/>
  <c r="AJ33" i="50"/>
  <c r="AH33" i="50"/>
  <c r="AG33" i="50"/>
  <c r="AF33" i="50"/>
  <c r="AD33" i="50"/>
  <c r="AC33" i="50"/>
  <c r="AA33" i="50"/>
  <c r="Z33" i="50"/>
  <c r="X33" i="50"/>
  <c r="W33" i="50"/>
  <c r="U33" i="50"/>
  <c r="T33" i="50"/>
  <c r="R33" i="50"/>
  <c r="Q33" i="50"/>
  <c r="O33" i="50"/>
  <c r="N33" i="50"/>
  <c r="L33" i="50"/>
  <c r="K33" i="50"/>
  <c r="I33" i="50"/>
  <c r="H33" i="50"/>
  <c r="F33" i="50"/>
  <c r="E33" i="50"/>
  <c r="C33" i="50"/>
  <c r="AX32" i="50"/>
  <c r="AW32" i="50"/>
  <c r="AV32" i="50"/>
  <c r="AT32" i="50"/>
  <c r="AS32" i="50"/>
  <c r="AQ32" i="50"/>
  <c r="AP32" i="50"/>
  <c r="AN32" i="50"/>
  <c r="AM32" i="50"/>
  <c r="AK32" i="50"/>
  <c r="AJ32" i="50"/>
  <c r="AH32" i="50"/>
  <c r="AG32" i="50"/>
  <c r="AF32" i="50"/>
  <c r="AD32" i="50"/>
  <c r="AC32" i="50"/>
  <c r="AA32" i="50"/>
  <c r="Z32" i="50"/>
  <c r="X32" i="50"/>
  <c r="W32" i="50"/>
  <c r="U32" i="50"/>
  <c r="T32" i="50"/>
  <c r="R32" i="50"/>
  <c r="Q32" i="50"/>
  <c r="O32" i="50"/>
  <c r="N32" i="50"/>
  <c r="L32" i="50"/>
  <c r="K32" i="50"/>
  <c r="I32" i="50"/>
  <c r="H32" i="50"/>
  <c r="F32" i="50"/>
  <c r="E32" i="50"/>
  <c r="C32" i="50"/>
  <c r="AX31" i="50"/>
  <c r="AW31" i="50"/>
  <c r="AV31" i="50"/>
  <c r="AT31" i="50"/>
  <c r="AS31" i="50"/>
  <c r="AQ31" i="50"/>
  <c r="AP31" i="50"/>
  <c r="AN31" i="50"/>
  <c r="AM31" i="50"/>
  <c r="AK31" i="50"/>
  <c r="AJ31" i="50"/>
  <c r="AH31" i="50"/>
  <c r="AG31" i="50"/>
  <c r="AF31" i="50"/>
  <c r="AD31" i="50"/>
  <c r="AC31" i="50"/>
  <c r="AA31" i="50"/>
  <c r="Z31" i="50"/>
  <c r="X31" i="50"/>
  <c r="W31" i="50"/>
  <c r="U31" i="50"/>
  <c r="T31" i="50"/>
  <c r="R31" i="50"/>
  <c r="Q31" i="50"/>
  <c r="O31" i="50"/>
  <c r="N31" i="50"/>
  <c r="L31" i="50"/>
  <c r="K31" i="50"/>
  <c r="I31" i="50"/>
  <c r="H31" i="50"/>
  <c r="F31" i="50"/>
  <c r="E31" i="50"/>
  <c r="C31" i="50"/>
  <c r="AX30" i="50"/>
  <c r="AW30" i="50"/>
  <c r="AV30" i="50"/>
  <c r="AT30" i="50"/>
  <c r="AS30" i="50"/>
  <c r="AQ30" i="50"/>
  <c r="AP30" i="50"/>
  <c r="AN30" i="50"/>
  <c r="AM30" i="50"/>
  <c r="AK30" i="50"/>
  <c r="AJ30" i="50"/>
  <c r="AH30" i="50"/>
  <c r="AG30" i="50"/>
  <c r="AF30" i="50"/>
  <c r="AD30" i="50"/>
  <c r="AC30" i="50"/>
  <c r="AA30" i="50"/>
  <c r="Z30" i="50"/>
  <c r="X30" i="50"/>
  <c r="W30" i="50"/>
  <c r="U30" i="50"/>
  <c r="T30" i="50"/>
  <c r="R30" i="50"/>
  <c r="Q30" i="50"/>
  <c r="O30" i="50"/>
  <c r="N30" i="50"/>
  <c r="L30" i="50"/>
  <c r="K30" i="50"/>
  <c r="I30" i="50"/>
  <c r="H30" i="50"/>
  <c r="F30" i="50"/>
  <c r="E30" i="50"/>
  <c r="C30" i="50"/>
  <c r="AX29" i="50"/>
  <c r="AW29" i="50"/>
  <c r="AV29" i="50"/>
  <c r="AT29" i="50"/>
  <c r="AS29" i="50"/>
  <c r="AQ29" i="50"/>
  <c r="AP29" i="50"/>
  <c r="AN29" i="50"/>
  <c r="AM29" i="50"/>
  <c r="AK29" i="50"/>
  <c r="AJ29" i="50"/>
  <c r="AH29" i="50"/>
  <c r="AG29" i="50"/>
  <c r="AF29" i="50"/>
  <c r="AD29" i="50"/>
  <c r="AC29" i="50"/>
  <c r="AA29" i="50"/>
  <c r="Z29" i="50"/>
  <c r="X29" i="50"/>
  <c r="W29" i="50"/>
  <c r="U29" i="50"/>
  <c r="T29" i="50"/>
  <c r="R29" i="50"/>
  <c r="Q29" i="50"/>
  <c r="O29" i="50"/>
  <c r="N29" i="50"/>
  <c r="L29" i="50"/>
  <c r="K29" i="50"/>
  <c r="I29" i="50"/>
  <c r="H29" i="50"/>
  <c r="F29" i="50"/>
  <c r="E29" i="50"/>
  <c r="C29" i="50"/>
  <c r="AX28" i="50"/>
  <c r="AW28" i="50"/>
  <c r="AV28" i="50"/>
  <c r="AT28" i="50"/>
  <c r="AS28" i="50"/>
  <c r="AQ28" i="50"/>
  <c r="AP28" i="50"/>
  <c r="AN28" i="50"/>
  <c r="AM28" i="50"/>
  <c r="AK28" i="50"/>
  <c r="AJ28" i="50"/>
  <c r="AH28" i="50"/>
  <c r="AG28" i="50"/>
  <c r="AF28" i="50"/>
  <c r="AD28" i="50"/>
  <c r="AC28" i="50"/>
  <c r="AA28" i="50"/>
  <c r="Z28" i="50"/>
  <c r="X28" i="50"/>
  <c r="W28" i="50"/>
  <c r="U28" i="50"/>
  <c r="T28" i="50"/>
  <c r="R28" i="50"/>
  <c r="Q28" i="50"/>
  <c r="O28" i="50"/>
  <c r="N28" i="50"/>
  <c r="L28" i="50"/>
  <c r="K28" i="50"/>
  <c r="I28" i="50"/>
  <c r="H28" i="50"/>
  <c r="F28" i="50"/>
  <c r="E28" i="50"/>
  <c r="C28" i="50"/>
  <c r="AX27" i="50"/>
  <c r="AW27" i="50"/>
  <c r="AV27" i="50"/>
  <c r="AT27" i="50"/>
  <c r="AS27" i="50"/>
  <c r="AQ27" i="50"/>
  <c r="AP27" i="50"/>
  <c r="AN27" i="50"/>
  <c r="AM27" i="50"/>
  <c r="AK27" i="50"/>
  <c r="AJ27" i="50"/>
  <c r="AH27" i="50"/>
  <c r="AG27" i="50"/>
  <c r="AF27" i="50"/>
  <c r="AD27" i="50"/>
  <c r="AC27" i="50"/>
  <c r="AA27" i="50"/>
  <c r="Z27" i="50"/>
  <c r="X27" i="50"/>
  <c r="W27" i="50"/>
  <c r="U27" i="50"/>
  <c r="T27" i="50"/>
  <c r="R27" i="50"/>
  <c r="Q27" i="50"/>
  <c r="O27" i="50"/>
  <c r="N27" i="50"/>
  <c r="L27" i="50"/>
  <c r="K27" i="50"/>
  <c r="I27" i="50"/>
  <c r="H27" i="50"/>
  <c r="F27" i="50"/>
  <c r="E27" i="50"/>
  <c r="C27" i="50"/>
  <c r="AX26" i="50"/>
  <c r="AW26" i="50"/>
  <c r="AV26" i="50"/>
  <c r="AT26" i="50"/>
  <c r="AS26" i="50"/>
  <c r="AQ26" i="50"/>
  <c r="AP26" i="50"/>
  <c r="AN26" i="50"/>
  <c r="AM26" i="50"/>
  <c r="AK26" i="50"/>
  <c r="AJ26" i="50"/>
  <c r="AH26" i="50"/>
  <c r="AG26" i="50"/>
  <c r="AF26" i="50"/>
  <c r="AD26" i="50"/>
  <c r="AC26" i="50"/>
  <c r="AA26" i="50"/>
  <c r="Z26" i="50"/>
  <c r="X26" i="50"/>
  <c r="W26" i="50"/>
  <c r="U26" i="50"/>
  <c r="T26" i="50"/>
  <c r="R26" i="50"/>
  <c r="Q26" i="50"/>
  <c r="O26" i="50"/>
  <c r="N26" i="50"/>
  <c r="L26" i="50"/>
  <c r="K26" i="50"/>
  <c r="I26" i="50"/>
  <c r="H26" i="50"/>
  <c r="F26" i="50"/>
  <c r="E26" i="50"/>
  <c r="C26" i="50"/>
  <c r="AX25" i="50"/>
  <c r="AW25" i="50"/>
  <c r="AV25" i="50"/>
  <c r="AT25" i="50"/>
  <c r="AS25" i="50"/>
  <c r="AQ25" i="50"/>
  <c r="AP25" i="50"/>
  <c r="AN25" i="50"/>
  <c r="AM25" i="50"/>
  <c r="AK25" i="50"/>
  <c r="AJ25" i="50"/>
  <c r="AH25" i="50"/>
  <c r="AG25" i="50"/>
  <c r="AF25" i="50"/>
  <c r="AD25" i="50"/>
  <c r="AC25" i="50"/>
  <c r="AA25" i="50"/>
  <c r="Z25" i="50"/>
  <c r="X25" i="50"/>
  <c r="W25" i="50"/>
  <c r="U25" i="50"/>
  <c r="T25" i="50"/>
  <c r="R25" i="50"/>
  <c r="Q25" i="50"/>
  <c r="O25" i="50"/>
  <c r="N25" i="50"/>
  <c r="L25" i="50"/>
  <c r="K25" i="50"/>
  <c r="I25" i="50"/>
  <c r="H25" i="50"/>
  <c r="F25" i="50"/>
  <c r="E25" i="50"/>
  <c r="C25" i="50"/>
  <c r="AX24" i="50"/>
  <c r="AW24" i="50"/>
  <c r="AV24" i="50"/>
  <c r="AT24" i="50"/>
  <c r="AS24" i="50"/>
  <c r="AQ24" i="50"/>
  <c r="AP24" i="50"/>
  <c r="AN24" i="50"/>
  <c r="AM24" i="50"/>
  <c r="AK24" i="50"/>
  <c r="AJ24" i="50"/>
  <c r="AH24" i="50"/>
  <c r="AG24" i="50"/>
  <c r="AF24" i="50"/>
  <c r="AD24" i="50"/>
  <c r="AC24" i="50"/>
  <c r="AA24" i="50"/>
  <c r="Z24" i="50"/>
  <c r="X24" i="50"/>
  <c r="W24" i="50"/>
  <c r="U24" i="50"/>
  <c r="T24" i="50"/>
  <c r="R24" i="50"/>
  <c r="Q24" i="50"/>
  <c r="O24" i="50"/>
  <c r="N24" i="50"/>
  <c r="L24" i="50"/>
  <c r="K24" i="50"/>
  <c r="I24" i="50"/>
  <c r="H24" i="50"/>
  <c r="F24" i="50"/>
  <c r="E24" i="50"/>
  <c r="C24" i="50"/>
  <c r="AX23" i="50"/>
  <c r="AW23" i="50"/>
  <c r="AV23" i="50"/>
  <c r="AT23" i="50"/>
  <c r="AS23" i="50"/>
  <c r="AQ23" i="50"/>
  <c r="AP23" i="50"/>
  <c r="AN23" i="50"/>
  <c r="AM23" i="50"/>
  <c r="AK23" i="50"/>
  <c r="AJ23" i="50"/>
  <c r="AH23" i="50"/>
  <c r="AG23" i="50"/>
  <c r="AF23" i="50"/>
  <c r="AD23" i="50"/>
  <c r="AC23" i="50"/>
  <c r="AA23" i="50"/>
  <c r="Z23" i="50"/>
  <c r="X23" i="50"/>
  <c r="W23" i="50"/>
  <c r="U23" i="50"/>
  <c r="T23" i="50"/>
  <c r="R23" i="50"/>
  <c r="Q23" i="50"/>
  <c r="O23" i="50"/>
  <c r="N23" i="50"/>
  <c r="L23" i="50"/>
  <c r="K23" i="50"/>
  <c r="I23" i="50"/>
  <c r="H23" i="50"/>
  <c r="F23" i="50"/>
  <c r="E23" i="50"/>
  <c r="C23" i="50"/>
  <c r="AX22" i="50"/>
  <c r="AW22" i="50"/>
  <c r="AV22" i="50"/>
  <c r="AT22" i="50"/>
  <c r="AS22" i="50"/>
  <c r="AQ22" i="50"/>
  <c r="AP22" i="50"/>
  <c r="AN22" i="50"/>
  <c r="AM22" i="50"/>
  <c r="AK22" i="50"/>
  <c r="AJ22" i="50"/>
  <c r="AH22" i="50"/>
  <c r="AG22" i="50"/>
  <c r="AF22" i="50"/>
  <c r="AD22" i="50"/>
  <c r="AC22" i="50"/>
  <c r="AA22" i="50"/>
  <c r="Z22" i="50"/>
  <c r="X22" i="50"/>
  <c r="W22" i="50"/>
  <c r="U22" i="50"/>
  <c r="T22" i="50"/>
  <c r="R22" i="50"/>
  <c r="Q22" i="50"/>
  <c r="O22" i="50"/>
  <c r="N22" i="50"/>
  <c r="L22" i="50"/>
  <c r="K22" i="50"/>
  <c r="I22" i="50"/>
  <c r="H22" i="50"/>
  <c r="F22" i="50"/>
  <c r="E22" i="50"/>
  <c r="C22" i="50"/>
  <c r="AX21" i="50"/>
  <c r="AW21" i="50"/>
  <c r="AV21" i="50"/>
  <c r="AT21" i="50"/>
  <c r="AS21" i="50"/>
  <c r="AQ21" i="50"/>
  <c r="AP21" i="50"/>
  <c r="AN21" i="50"/>
  <c r="AM21" i="50"/>
  <c r="AK21" i="50"/>
  <c r="AJ21" i="50"/>
  <c r="AH21" i="50"/>
  <c r="AG21" i="50"/>
  <c r="AF21" i="50"/>
  <c r="AD21" i="50"/>
  <c r="AC21" i="50"/>
  <c r="AA21" i="50"/>
  <c r="Z21" i="50"/>
  <c r="X21" i="50"/>
  <c r="W21" i="50"/>
  <c r="U21" i="50"/>
  <c r="T21" i="50"/>
  <c r="R21" i="50"/>
  <c r="Q21" i="50"/>
  <c r="O21" i="50"/>
  <c r="N21" i="50"/>
  <c r="L21" i="50"/>
  <c r="K21" i="50"/>
  <c r="I21" i="50"/>
  <c r="H21" i="50"/>
  <c r="F21" i="50"/>
  <c r="E21" i="50"/>
  <c r="C21" i="50"/>
  <c r="AX20" i="50"/>
  <c r="AW20" i="50"/>
  <c r="AV20" i="50"/>
  <c r="AT20" i="50"/>
  <c r="AS20" i="50"/>
  <c r="AQ20" i="50"/>
  <c r="AP20" i="50"/>
  <c r="AN20" i="50"/>
  <c r="AM20" i="50"/>
  <c r="AK20" i="50"/>
  <c r="AJ20" i="50"/>
  <c r="AH20" i="50"/>
  <c r="AG20" i="50"/>
  <c r="AF20" i="50"/>
  <c r="AD20" i="50"/>
  <c r="AC20" i="50"/>
  <c r="AA20" i="50"/>
  <c r="Z20" i="50"/>
  <c r="X20" i="50"/>
  <c r="W20" i="50"/>
  <c r="U20" i="50"/>
  <c r="T20" i="50"/>
  <c r="R20" i="50"/>
  <c r="Q20" i="50"/>
  <c r="O20" i="50"/>
  <c r="N20" i="50"/>
  <c r="L20" i="50"/>
  <c r="K20" i="50"/>
  <c r="I20" i="50"/>
  <c r="H20" i="50"/>
  <c r="F20" i="50"/>
  <c r="E20" i="50"/>
  <c r="C20" i="50"/>
  <c r="AX19" i="50"/>
  <c r="AW19" i="50"/>
  <c r="AV19" i="50"/>
  <c r="AT19" i="50"/>
  <c r="AS19" i="50"/>
  <c r="AQ19" i="50"/>
  <c r="AP19" i="50"/>
  <c r="AN19" i="50"/>
  <c r="AM19" i="50"/>
  <c r="AK19" i="50"/>
  <c r="AJ19" i="50"/>
  <c r="AH19" i="50"/>
  <c r="AG19" i="50"/>
  <c r="AF19" i="50"/>
  <c r="AD19" i="50"/>
  <c r="AC19" i="50"/>
  <c r="AA19" i="50"/>
  <c r="Z19" i="50"/>
  <c r="X19" i="50"/>
  <c r="W19" i="50"/>
  <c r="U19" i="50"/>
  <c r="T19" i="50"/>
  <c r="R19" i="50"/>
  <c r="Q19" i="50"/>
  <c r="O19" i="50"/>
  <c r="N19" i="50"/>
  <c r="L19" i="50"/>
  <c r="K19" i="50"/>
  <c r="I19" i="50"/>
  <c r="H19" i="50"/>
  <c r="F19" i="50"/>
  <c r="E19" i="50"/>
  <c r="C19" i="50"/>
  <c r="AX18" i="50"/>
  <c r="AW18" i="50"/>
  <c r="AV18" i="50"/>
  <c r="AT18" i="50"/>
  <c r="AS18" i="50"/>
  <c r="AQ18" i="50"/>
  <c r="AP18" i="50"/>
  <c r="AN18" i="50"/>
  <c r="AM18" i="50"/>
  <c r="AK18" i="50"/>
  <c r="AJ18" i="50"/>
  <c r="AH18" i="50"/>
  <c r="AG18" i="50"/>
  <c r="AF18" i="50"/>
  <c r="AD18" i="50"/>
  <c r="AC18" i="50"/>
  <c r="AA18" i="50"/>
  <c r="Z18" i="50"/>
  <c r="X18" i="50"/>
  <c r="W18" i="50"/>
  <c r="U18" i="50"/>
  <c r="T18" i="50"/>
  <c r="R18" i="50"/>
  <c r="Q18" i="50"/>
  <c r="O18" i="50"/>
  <c r="N18" i="50"/>
  <c r="L18" i="50"/>
  <c r="K18" i="50"/>
  <c r="I18" i="50"/>
  <c r="H18" i="50"/>
  <c r="F18" i="50"/>
  <c r="E18" i="50"/>
  <c r="C18" i="50"/>
  <c r="AX17" i="50"/>
  <c r="AW17" i="50"/>
  <c r="AV17" i="50"/>
  <c r="AT17" i="50"/>
  <c r="AS17" i="50"/>
  <c r="AQ17" i="50"/>
  <c r="AP17" i="50"/>
  <c r="AN17" i="50"/>
  <c r="AM17" i="50"/>
  <c r="AK17" i="50"/>
  <c r="AJ17" i="50"/>
  <c r="AH17" i="50"/>
  <c r="AG17" i="50"/>
  <c r="AF17" i="50"/>
  <c r="AD17" i="50"/>
  <c r="AC17" i="50"/>
  <c r="AA17" i="50"/>
  <c r="Z17" i="50"/>
  <c r="X17" i="50"/>
  <c r="W17" i="50"/>
  <c r="U17" i="50"/>
  <c r="T17" i="50"/>
  <c r="R17" i="50"/>
  <c r="Q17" i="50"/>
  <c r="O17" i="50"/>
  <c r="N17" i="50"/>
  <c r="L17" i="50"/>
  <c r="K17" i="50"/>
  <c r="I17" i="50"/>
  <c r="H17" i="50"/>
  <c r="F17" i="50"/>
  <c r="E17" i="50"/>
  <c r="C17" i="50"/>
  <c r="AX16" i="50"/>
  <c r="AW16" i="50"/>
  <c r="AV16" i="50"/>
  <c r="AT16" i="50"/>
  <c r="AS16" i="50"/>
  <c r="AQ16" i="50"/>
  <c r="AP16" i="50"/>
  <c r="AN16" i="50"/>
  <c r="AM16" i="50"/>
  <c r="AK16" i="50"/>
  <c r="AJ16" i="50"/>
  <c r="AH16" i="50"/>
  <c r="AG16" i="50"/>
  <c r="AF16" i="50"/>
  <c r="AD16" i="50"/>
  <c r="AC16" i="50"/>
  <c r="AA16" i="50"/>
  <c r="Z16" i="50"/>
  <c r="X16" i="50"/>
  <c r="W16" i="50"/>
  <c r="U16" i="50"/>
  <c r="T16" i="50"/>
  <c r="R16" i="50"/>
  <c r="Q16" i="50"/>
  <c r="O16" i="50"/>
  <c r="N16" i="50"/>
  <c r="L16" i="50"/>
  <c r="K16" i="50"/>
  <c r="I16" i="50"/>
  <c r="H16" i="50"/>
  <c r="F16" i="50"/>
  <c r="E16" i="50"/>
  <c r="C16" i="50"/>
  <c r="AX15" i="50"/>
  <c r="AW15" i="50"/>
  <c r="AV15" i="50"/>
  <c r="AT15" i="50"/>
  <c r="AS15" i="50"/>
  <c r="AQ15" i="50"/>
  <c r="AP15" i="50"/>
  <c r="AN15" i="50"/>
  <c r="AM15" i="50"/>
  <c r="AK15" i="50"/>
  <c r="AJ15" i="50"/>
  <c r="AH15" i="50"/>
  <c r="AG15" i="50"/>
  <c r="AF15" i="50"/>
  <c r="AD15" i="50"/>
  <c r="AC15" i="50"/>
  <c r="AA15" i="50"/>
  <c r="Z15" i="50"/>
  <c r="X15" i="50"/>
  <c r="W15" i="50"/>
  <c r="U15" i="50"/>
  <c r="T15" i="50"/>
  <c r="R15" i="50"/>
  <c r="Q15" i="50"/>
  <c r="O15" i="50"/>
  <c r="N15" i="50"/>
  <c r="L15" i="50"/>
  <c r="K15" i="50"/>
  <c r="I15" i="50"/>
  <c r="H15" i="50"/>
  <c r="F15" i="50"/>
  <c r="E15" i="50"/>
  <c r="C15" i="50"/>
  <c r="AX14" i="50"/>
  <c r="AW14" i="50"/>
  <c r="AV14" i="50"/>
  <c r="AT14" i="50"/>
  <c r="AS14" i="50"/>
  <c r="AQ14" i="50"/>
  <c r="AP14" i="50"/>
  <c r="AN14" i="50"/>
  <c r="AM14" i="50"/>
  <c r="AK14" i="50"/>
  <c r="AJ14" i="50"/>
  <c r="AH14" i="50"/>
  <c r="AG14" i="50"/>
  <c r="AF14" i="50"/>
  <c r="AD14" i="50"/>
  <c r="AC14" i="50"/>
  <c r="AA14" i="50"/>
  <c r="Z14" i="50"/>
  <c r="X14" i="50"/>
  <c r="W14" i="50"/>
  <c r="U14" i="50"/>
  <c r="T14" i="50"/>
  <c r="R14" i="50"/>
  <c r="Q14" i="50"/>
  <c r="O14" i="50"/>
  <c r="N14" i="50"/>
  <c r="L14" i="50"/>
  <c r="K14" i="50"/>
  <c r="I14" i="50"/>
  <c r="H14" i="50"/>
  <c r="F14" i="50"/>
  <c r="E14" i="50"/>
  <c r="C14" i="50"/>
  <c r="AW13" i="50"/>
  <c r="AV13" i="50"/>
  <c r="AT13" i="50"/>
  <c r="AS13" i="50"/>
  <c r="AQ13" i="50"/>
  <c r="AP13" i="50"/>
  <c r="AN13" i="50"/>
  <c r="AM13" i="50"/>
  <c r="AK13" i="50"/>
  <c r="AJ13" i="50"/>
  <c r="AH13" i="50"/>
  <c r="AG13" i="50"/>
  <c r="AF13" i="50"/>
  <c r="AD13" i="50"/>
  <c r="AC13" i="50"/>
  <c r="AA13" i="50"/>
  <c r="Z13" i="50"/>
  <c r="X13" i="50"/>
  <c r="W13" i="50"/>
  <c r="U13" i="50"/>
  <c r="T13" i="50"/>
  <c r="R13" i="50"/>
  <c r="Q13" i="50"/>
  <c r="O13" i="50"/>
  <c r="N13" i="50"/>
  <c r="L13" i="50"/>
  <c r="K13" i="50"/>
  <c r="I13" i="50"/>
  <c r="H13" i="50"/>
  <c r="F13" i="50"/>
  <c r="E13" i="50"/>
  <c r="C13" i="50"/>
  <c r="AX12" i="50"/>
  <c r="AW12" i="50"/>
  <c r="AV12" i="50"/>
  <c r="AT12" i="50"/>
  <c r="AS12" i="50"/>
  <c r="AQ12" i="50"/>
  <c r="AP12" i="50"/>
  <c r="AN12" i="50"/>
  <c r="AM12" i="50"/>
  <c r="AK12" i="50"/>
  <c r="AJ12" i="50"/>
  <c r="AH12" i="50"/>
  <c r="AG12" i="50"/>
  <c r="AF12" i="50"/>
  <c r="AD12" i="50"/>
  <c r="AC12" i="50"/>
  <c r="AA12" i="50"/>
  <c r="Z12" i="50"/>
  <c r="X12" i="50"/>
  <c r="W12" i="50"/>
  <c r="U12" i="50"/>
  <c r="T12" i="50"/>
  <c r="R12" i="50"/>
  <c r="Q12" i="50"/>
  <c r="O12" i="50"/>
  <c r="N12" i="50"/>
  <c r="L12" i="50"/>
  <c r="K12" i="50"/>
  <c r="I12" i="50"/>
  <c r="H12" i="50"/>
  <c r="F12" i="50"/>
  <c r="E12" i="50"/>
  <c r="C12" i="50"/>
  <c r="AX11" i="50"/>
  <c r="AW11" i="50"/>
  <c r="AV11" i="50"/>
  <c r="AT11" i="50"/>
  <c r="AS11" i="50"/>
  <c r="AQ11" i="50"/>
  <c r="AP11" i="50"/>
  <c r="AN11" i="50"/>
  <c r="AM11" i="50"/>
  <c r="AK11" i="50"/>
  <c r="AJ11" i="50"/>
  <c r="AH11" i="50"/>
  <c r="AG11" i="50"/>
  <c r="AF11" i="50"/>
  <c r="AD11" i="50"/>
  <c r="AC11" i="50"/>
  <c r="AA11" i="50"/>
  <c r="Z11" i="50"/>
  <c r="X11" i="50"/>
  <c r="W11" i="50"/>
  <c r="U11" i="50"/>
  <c r="T11" i="50"/>
  <c r="R11" i="50"/>
  <c r="Q11" i="50"/>
  <c r="O11" i="50"/>
  <c r="N11" i="50"/>
  <c r="L11" i="50"/>
  <c r="K11" i="50"/>
  <c r="I11" i="50"/>
  <c r="H11" i="50"/>
  <c r="F11" i="50"/>
  <c r="E11" i="50"/>
  <c r="C11" i="50"/>
  <c r="AX10" i="50"/>
  <c r="AW10" i="50"/>
  <c r="AV10" i="50"/>
  <c r="AT10" i="50"/>
  <c r="AS10" i="50"/>
  <c r="AQ10" i="50"/>
  <c r="AP10" i="50"/>
  <c r="AN10" i="50"/>
  <c r="AM10" i="50"/>
  <c r="AK10" i="50"/>
  <c r="AJ10" i="50"/>
  <c r="AH10" i="50"/>
  <c r="AG10" i="50"/>
  <c r="AF10" i="50"/>
  <c r="AD10" i="50"/>
  <c r="AC10" i="50"/>
  <c r="AA10" i="50"/>
  <c r="Z10" i="50"/>
  <c r="X10" i="50"/>
  <c r="W10" i="50"/>
  <c r="U10" i="50"/>
  <c r="T10" i="50"/>
  <c r="R10" i="50"/>
  <c r="Q10" i="50"/>
  <c r="O10" i="50"/>
  <c r="N10" i="50"/>
  <c r="L10" i="50"/>
  <c r="K10" i="50"/>
  <c r="I10" i="50"/>
  <c r="H10" i="50"/>
  <c r="F10" i="50"/>
  <c r="E10" i="50"/>
  <c r="C10" i="50"/>
  <c r="AX9" i="50"/>
  <c r="AW9" i="50"/>
  <c r="AV9" i="50"/>
  <c r="AT9" i="50"/>
  <c r="AS9" i="50"/>
  <c r="AQ9" i="50"/>
  <c r="AP9" i="50"/>
  <c r="AN9" i="50"/>
  <c r="AM9" i="50"/>
  <c r="AK9" i="50"/>
  <c r="AJ9" i="50"/>
  <c r="AH9" i="50"/>
  <c r="AG9" i="50"/>
  <c r="AF9" i="50"/>
  <c r="AD9" i="50"/>
  <c r="AC9" i="50"/>
  <c r="AA9" i="50"/>
  <c r="Z9" i="50"/>
  <c r="X9" i="50"/>
  <c r="W9" i="50"/>
  <c r="U9" i="50"/>
  <c r="T9" i="50"/>
  <c r="R9" i="50"/>
  <c r="Q9" i="50"/>
  <c r="O9" i="50"/>
  <c r="N9" i="50"/>
  <c r="L9" i="50"/>
  <c r="K9" i="50"/>
  <c r="I9" i="50"/>
  <c r="H9" i="50"/>
  <c r="F9" i="50"/>
  <c r="E9" i="50"/>
  <c r="C9" i="50"/>
  <c r="AX8" i="50"/>
  <c r="AW8" i="50"/>
  <c r="AV8" i="50"/>
  <c r="AS8" i="50"/>
  <c r="AP8" i="50"/>
  <c r="AM8" i="50"/>
  <c r="AJ8" i="50"/>
  <c r="AG8" i="50"/>
  <c r="AF8" i="50"/>
  <c r="AC8" i="50"/>
  <c r="Z8" i="50"/>
  <c r="W8" i="50"/>
  <c r="T8" i="50"/>
  <c r="Q8" i="50"/>
  <c r="N8" i="50"/>
  <c r="K8" i="50"/>
  <c r="H8" i="50"/>
  <c r="E8" i="50"/>
  <c r="AY64" i="49"/>
  <c r="AU42" i="49"/>
  <c r="AX39" i="49"/>
  <c r="AW39" i="49"/>
  <c r="AV39" i="49"/>
  <c r="AS39" i="49"/>
  <c r="AP39" i="49"/>
  <c r="AM39" i="49"/>
  <c r="AJ39" i="49"/>
  <c r="AG39" i="49"/>
  <c r="AF39" i="49"/>
  <c r="AC39" i="49"/>
  <c r="Z39" i="49"/>
  <c r="W39" i="49"/>
  <c r="T39" i="49"/>
  <c r="Q39" i="49"/>
  <c r="N39" i="49"/>
  <c r="K39" i="49"/>
  <c r="H39" i="49"/>
  <c r="E39" i="49"/>
  <c r="AX38" i="49"/>
  <c r="AW38" i="49"/>
  <c r="AV38" i="49"/>
  <c r="AT38" i="49"/>
  <c r="AS38" i="49"/>
  <c r="AQ38" i="49"/>
  <c r="AP38" i="49"/>
  <c r="AN38" i="49"/>
  <c r="AM38" i="49"/>
  <c r="AK38" i="49"/>
  <c r="AJ38" i="49"/>
  <c r="AH38" i="49"/>
  <c r="AG38" i="49"/>
  <c r="AF38" i="49"/>
  <c r="AD38" i="49"/>
  <c r="AC38" i="49"/>
  <c r="AA38" i="49"/>
  <c r="Z38" i="49"/>
  <c r="X38" i="49"/>
  <c r="W38" i="49"/>
  <c r="U38" i="49"/>
  <c r="T38" i="49"/>
  <c r="R38" i="49"/>
  <c r="Q38" i="49"/>
  <c r="O38" i="49"/>
  <c r="N38" i="49"/>
  <c r="L38" i="49"/>
  <c r="K38" i="49"/>
  <c r="I38" i="49"/>
  <c r="H38" i="49"/>
  <c r="F38" i="49"/>
  <c r="E38" i="49"/>
  <c r="C38" i="49"/>
  <c r="AX37" i="49"/>
  <c r="AW37" i="49"/>
  <c r="AV37" i="49"/>
  <c r="AT37" i="49"/>
  <c r="AS37" i="49"/>
  <c r="AQ37" i="49"/>
  <c r="AP37" i="49"/>
  <c r="AN37" i="49"/>
  <c r="AM37" i="49"/>
  <c r="AK37" i="49"/>
  <c r="AJ37" i="49"/>
  <c r="AH37" i="49"/>
  <c r="AG37" i="49"/>
  <c r="AF37" i="49"/>
  <c r="AD37" i="49"/>
  <c r="AC37" i="49"/>
  <c r="AA37" i="49"/>
  <c r="Z37" i="49"/>
  <c r="X37" i="49"/>
  <c r="W37" i="49"/>
  <c r="U37" i="49"/>
  <c r="T37" i="49"/>
  <c r="R37" i="49"/>
  <c r="Q37" i="49"/>
  <c r="O37" i="49"/>
  <c r="N37" i="49"/>
  <c r="L37" i="49"/>
  <c r="K37" i="49"/>
  <c r="I37" i="49"/>
  <c r="H37" i="49"/>
  <c r="F37" i="49"/>
  <c r="E37" i="49"/>
  <c r="C37" i="49"/>
  <c r="AX36" i="49"/>
  <c r="AW36" i="49"/>
  <c r="AV36" i="49"/>
  <c r="AT36" i="49"/>
  <c r="AS36" i="49"/>
  <c r="AQ36" i="49"/>
  <c r="AP36" i="49"/>
  <c r="AN36" i="49"/>
  <c r="AM36" i="49"/>
  <c r="AK36" i="49"/>
  <c r="AJ36" i="49"/>
  <c r="AH36" i="49"/>
  <c r="AG36" i="49"/>
  <c r="AF36" i="49"/>
  <c r="AD36" i="49"/>
  <c r="AC36" i="49"/>
  <c r="AA36" i="49"/>
  <c r="Z36" i="49"/>
  <c r="X36" i="49"/>
  <c r="W36" i="49"/>
  <c r="U36" i="49"/>
  <c r="T36" i="49"/>
  <c r="R36" i="49"/>
  <c r="Q36" i="49"/>
  <c r="O36" i="49"/>
  <c r="N36" i="49"/>
  <c r="L36" i="49"/>
  <c r="K36" i="49"/>
  <c r="I36" i="49"/>
  <c r="H36" i="49"/>
  <c r="F36" i="49"/>
  <c r="E36" i="49"/>
  <c r="C36" i="49"/>
  <c r="AX35" i="49"/>
  <c r="AW35" i="49"/>
  <c r="AV35" i="49"/>
  <c r="AT35" i="49"/>
  <c r="AS35" i="49"/>
  <c r="AQ35" i="49"/>
  <c r="AP35" i="49"/>
  <c r="AN35" i="49"/>
  <c r="AM35" i="49"/>
  <c r="AK35" i="49"/>
  <c r="AJ35" i="49"/>
  <c r="AH35" i="49"/>
  <c r="AG35" i="49"/>
  <c r="AF35" i="49"/>
  <c r="AD35" i="49"/>
  <c r="AC35" i="49"/>
  <c r="AA35" i="49"/>
  <c r="Z35" i="49"/>
  <c r="X35" i="49"/>
  <c r="W35" i="49"/>
  <c r="U35" i="49"/>
  <c r="T35" i="49"/>
  <c r="R35" i="49"/>
  <c r="Q35" i="49"/>
  <c r="O35" i="49"/>
  <c r="N35" i="49"/>
  <c r="L35" i="49"/>
  <c r="K35" i="49"/>
  <c r="I35" i="49"/>
  <c r="H35" i="49"/>
  <c r="F35" i="49"/>
  <c r="E35" i="49"/>
  <c r="C35" i="49"/>
  <c r="AX34" i="49"/>
  <c r="AW34" i="49"/>
  <c r="AV34" i="49"/>
  <c r="AT34" i="49"/>
  <c r="AS34" i="49"/>
  <c r="AQ34" i="49"/>
  <c r="AP34" i="49"/>
  <c r="AN34" i="49"/>
  <c r="AM34" i="49"/>
  <c r="AK34" i="49"/>
  <c r="AJ34" i="49"/>
  <c r="AH34" i="49"/>
  <c r="AG34" i="49"/>
  <c r="AF34" i="49"/>
  <c r="AD34" i="49"/>
  <c r="AC34" i="49"/>
  <c r="AA34" i="49"/>
  <c r="Z34" i="49"/>
  <c r="X34" i="49"/>
  <c r="W34" i="49"/>
  <c r="U34" i="49"/>
  <c r="T34" i="49"/>
  <c r="R34" i="49"/>
  <c r="Q34" i="49"/>
  <c r="O34" i="49"/>
  <c r="N34" i="49"/>
  <c r="L34" i="49"/>
  <c r="K34" i="49"/>
  <c r="I34" i="49"/>
  <c r="H34" i="49"/>
  <c r="F34" i="49"/>
  <c r="E34" i="49"/>
  <c r="C34" i="49"/>
  <c r="AX33" i="49"/>
  <c r="AW33" i="49"/>
  <c r="AV33" i="49"/>
  <c r="AT33" i="49"/>
  <c r="AS33" i="49"/>
  <c r="AQ33" i="49"/>
  <c r="AP33" i="49"/>
  <c r="AN33" i="49"/>
  <c r="AM33" i="49"/>
  <c r="AK33" i="49"/>
  <c r="AJ33" i="49"/>
  <c r="AH33" i="49"/>
  <c r="AG33" i="49"/>
  <c r="AF33" i="49"/>
  <c r="AD33" i="49"/>
  <c r="AC33" i="49"/>
  <c r="AA33" i="49"/>
  <c r="Z33" i="49"/>
  <c r="X33" i="49"/>
  <c r="W33" i="49"/>
  <c r="U33" i="49"/>
  <c r="T33" i="49"/>
  <c r="R33" i="49"/>
  <c r="Q33" i="49"/>
  <c r="O33" i="49"/>
  <c r="N33" i="49"/>
  <c r="L33" i="49"/>
  <c r="K33" i="49"/>
  <c r="I33" i="49"/>
  <c r="H33" i="49"/>
  <c r="F33" i="49"/>
  <c r="E33" i="49"/>
  <c r="C33" i="49"/>
  <c r="AX32" i="49"/>
  <c r="AW32" i="49"/>
  <c r="AV32" i="49"/>
  <c r="AT32" i="49"/>
  <c r="AS32" i="49"/>
  <c r="AQ32" i="49"/>
  <c r="AP32" i="49"/>
  <c r="AN32" i="49"/>
  <c r="AM32" i="49"/>
  <c r="AK32" i="49"/>
  <c r="AJ32" i="49"/>
  <c r="AH32" i="49"/>
  <c r="AG32" i="49"/>
  <c r="AF32" i="49"/>
  <c r="AD32" i="49"/>
  <c r="AC32" i="49"/>
  <c r="AA32" i="49"/>
  <c r="Z32" i="49"/>
  <c r="X32" i="49"/>
  <c r="W32" i="49"/>
  <c r="U32" i="49"/>
  <c r="T32" i="49"/>
  <c r="R32" i="49"/>
  <c r="Q32" i="49"/>
  <c r="O32" i="49"/>
  <c r="N32" i="49"/>
  <c r="L32" i="49"/>
  <c r="K32" i="49"/>
  <c r="I32" i="49"/>
  <c r="H32" i="49"/>
  <c r="F32" i="49"/>
  <c r="E32" i="49"/>
  <c r="C32" i="49"/>
  <c r="AX31" i="49"/>
  <c r="AW31" i="49"/>
  <c r="AV31" i="49"/>
  <c r="AT31" i="49"/>
  <c r="AS31" i="49"/>
  <c r="AQ31" i="49"/>
  <c r="AP31" i="49"/>
  <c r="AN31" i="49"/>
  <c r="AM31" i="49"/>
  <c r="AK31" i="49"/>
  <c r="AJ31" i="49"/>
  <c r="AH31" i="49"/>
  <c r="AG31" i="49"/>
  <c r="AF31" i="49"/>
  <c r="AD31" i="49"/>
  <c r="AC31" i="49"/>
  <c r="AA31" i="49"/>
  <c r="Z31" i="49"/>
  <c r="X31" i="49"/>
  <c r="W31" i="49"/>
  <c r="U31" i="49"/>
  <c r="T31" i="49"/>
  <c r="R31" i="49"/>
  <c r="Q31" i="49"/>
  <c r="O31" i="49"/>
  <c r="N31" i="49"/>
  <c r="L31" i="49"/>
  <c r="K31" i="49"/>
  <c r="I31" i="49"/>
  <c r="H31" i="49"/>
  <c r="F31" i="49"/>
  <c r="E31" i="49"/>
  <c r="C31" i="49"/>
  <c r="AX30" i="49"/>
  <c r="AW30" i="49"/>
  <c r="AV30" i="49"/>
  <c r="AT30" i="49"/>
  <c r="AS30" i="49"/>
  <c r="AQ30" i="49"/>
  <c r="AP30" i="49"/>
  <c r="AN30" i="49"/>
  <c r="AM30" i="49"/>
  <c r="AK30" i="49"/>
  <c r="AJ30" i="49"/>
  <c r="AH30" i="49"/>
  <c r="AG30" i="49"/>
  <c r="AF30" i="49"/>
  <c r="AD30" i="49"/>
  <c r="AC30" i="49"/>
  <c r="AA30" i="49"/>
  <c r="Z30" i="49"/>
  <c r="X30" i="49"/>
  <c r="W30" i="49"/>
  <c r="U30" i="49"/>
  <c r="T30" i="49"/>
  <c r="R30" i="49"/>
  <c r="Q30" i="49"/>
  <c r="O30" i="49"/>
  <c r="N30" i="49"/>
  <c r="L30" i="49"/>
  <c r="K30" i="49"/>
  <c r="I30" i="49"/>
  <c r="H30" i="49"/>
  <c r="F30" i="49"/>
  <c r="E30" i="49"/>
  <c r="C30" i="49"/>
  <c r="AX29" i="49"/>
  <c r="AW29" i="49"/>
  <c r="AV29" i="49"/>
  <c r="AT29" i="49"/>
  <c r="AS29" i="49"/>
  <c r="AQ29" i="49"/>
  <c r="AP29" i="49"/>
  <c r="AN29" i="49"/>
  <c r="AM29" i="49"/>
  <c r="AK29" i="49"/>
  <c r="AJ29" i="49"/>
  <c r="AH29" i="49"/>
  <c r="AG29" i="49"/>
  <c r="AF29" i="49"/>
  <c r="AD29" i="49"/>
  <c r="AC29" i="49"/>
  <c r="AA29" i="49"/>
  <c r="Z29" i="49"/>
  <c r="X29" i="49"/>
  <c r="W29" i="49"/>
  <c r="U29" i="49"/>
  <c r="T29" i="49"/>
  <c r="R29" i="49"/>
  <c r="Q29" i="49"/>
  <c r="O29" i="49"/>
  <c r="N29" i="49"/>
  <c r="L29" i="49"/>
  <c r="K29" i="49"/>
  <c r="I29" i="49"/>
  <c r="H29" i="49"/>
  <c r="F29" i="49"/>
  <c r="E29" i="49"/>
  <c r="C29" i="49"/>
  <c r="AX28" i="49"/>
  <c r="AW28" i="49"/>
  <c r="AV28" i="49"/>
  <c r="AT28" i="49"/>
  <c r="AS28" i="49"/>
  <c r="AQ28" i="49"/>
  <c r="AP28" i="49"/>
  <c r="AN28" i="49"/>
  <c r="AM28" i="49"/>
  <c r="AK28" i="49"/>
  <c r="AJ28" i="49"/>
  <c r="AH28" i="49"/>
  <c r="AG28" i="49"/>
  <c r="AF28" i="49"/>
  <c r="AD28" i="49"/>
  <c r="AC28" i="49"/>
  <c r="AA28" i="49"/>
  <c r="Z28" i="49"/>
  <c r="X28" i="49"/>
  <c r="W28" i="49"/>
  <c r="U28" i="49"/>
  <c r="T28" i="49"/>
  <c r="R28" i="49"/>
  <c r="Q28" i="49"/>
  <c r="O28" i="49"/>
  <c r="N28" i="49"/>
  <c r="L28" i="49"/>
  <c r="K28" i="49"/>
  <c r="I28" i="49"/>
  <c r="H28" i="49"/>
  <c r="F28" i="49"/>
  <c r="E28" i="49"/>
  <c r="C28" i="49"/>
  <c r="AX27" i="49"/>
  <c r="AW27" i="49"/>
  <c r="AV27" i="49"/>
  <c r="AS27" i="49"/>
  <c r="AP27" i="49"/>
  <c r="AM27" i="49"/>
  <c r="AJ27" i="49"/>
  <c r="AG27" i="49"/>
  <c r="AF27" i="49"/>
  <c r="AC27" i="49"/>
  <c r="Z27" i="49"/>
  <c r="W27" i="49"/>
  <c r="T27" i="49"/>
  <c r="Q27" i="49"/>
  <c r="N27" i="49"/>
  <c r="K27" i="49"/>
  <c r="H27" i="49"/>
  <c r="E27" i="49"/>
  <c r="AX26" i="49"/>
  <c r="AW26" i="49"/>
  <c r="AV26" i="49"/>
  <c r="AT26" i="49"/>
  <c r="AS26" i="49"/>
  <c r="AQ26" i="49"/>
  <c r="AP26" i="49"/>
  <c r="AN26" i="49"/>
  <c r="AM26" i="49"/>
  <c r="AK26" i="49"/>
  <c r="AJ26" i="49"/>
  <c r="AG26" i="49"/>
  <c r="AF26" i="49"/>
  <c r="AD26" i="49"/>
  <c r="AC26" i="49"/>
  <c r="AA26" i="49"/>
  <c r="Z26" i="49"/>
  <c r="X26" i="49"/>
  <c r="W26" i="49"/>
  <c r="U26" i="49"/>
  <c r="T26" i="49"/>
  <c r="R26" i="49"/>
  <c r="Q26" i="49"/>
  <c r="O26" i="49"/>
  <c r="N26" i="49"/>
  <c r="L26" i="49"/>
  <c r="K26" i="49"/>
  <c r="I26" i="49"/>
  <c r="H26" i="49"/>
  <c r="F26" i="49"/>
  <c r="E26" i="49"/>
  <c r="C26" i="49"/>
  <c r="AX25" i="49"/>
  <c r="AW25" i="49"/>
  <c r="AV25" i="49"/>
  <c r="AT25" i="49"/>
  <c r="AS25" i="49"/>
  <c r="AQ25" i="49"/>
  <c r="AP25" i="49"/>
  <c r="AN25" i="49"/>
  <c r="AM25" i="49"/>
  <c r="AK25" i="49"/>
  <c r="AJ25" i="49"/>
  <c r="AH25" i="49"/>
  <c r="AG25" i="49"/>
  <c r="AF25" i="49"/>
  <c r="AD25" i="49"/>
  <c r="AC25" i="49"/>
  <c r="AA25" i="49"/>
  <c r="Z25" i="49"/>
  <c r="X25" i="49"/>
  <c r="W25" i="49"/>
  <c r="U25" i="49"/>
  <c r="T25" i="49"/>
  <c r="R25" i="49"/>
  <c r="Q25" i="49"/>
  <c r="O25" i="49"/>
  <c r="N25" i="49"/>
  <c r="L25" i="49"/>
  <c r="K25" i="49"/>
  <c r="I25" i="49"/>
  <c r="H25" i="49"/>
  <c r="F25" i="49"/>
  <c r="E25" i="49"/>
  <c r="C25" i="49"/>
  <c r="AX24" i="49"/>
  <c r="AW24" i="49"/>
  <c r="AV24" i="49"/>
  <c r="AT24" i="49"/>
  <c r="AS24" i="49"/>
  <c r="AQ24" i="49"/>
  <c r="AP24" i="49"/>
  <c r="AN24" i="49"/>
  <c r="AM24" i="49"/>
  <c r="AK24" i="49"/>
  <c r="AJ24" i="49"/>
  <c r="AH24" i="49"/>
  <c r="AG24" i="49"/>
  <c r="AF24" i="49"/>
  <c r="AD24" i="49"/>
  <c r="AC24" i="49"/>
  <c r="AA24" i="49"/>
  <c r="Z24" i="49"/>
  <c r="X24" i="49"/>
  <c r="W24" i="49"/>
  <c r="U24" i="49"/>
  <c r="T24" i="49"/>
  <c r="R24" i="49"/>
  <c r="Q24" i="49"/>
  <c r="O24" i="49"/>
  <c r="N24" i="49"/>
  <c r="L24" i="49"/>
  <c r="K24" i="49"/>
  <c r="I24" i="49"/>
  <c r="H24" i="49"/>
  <c r="F24" i="49"/>
  <c r="E24" i="49"/>
  <c r="C24" i="49"/>
  <c r="AX23" i="49"/>
  <c r="AW23" i="49"/>
  <c r="AV23" i="49"/>
  <c r="AT23" i="49"/>
  <c r="AS23" i="49"/>
  <c r="AQ23" i="49"/>
  <c r="AP23" i="49"/>
  <c r="AN23" i="49"/>
  <c r="AM23" i="49"/>
  <c r="AK23" i="49"/>
  <c r="AJ23" i="49"/>
  <c r="AH23" i="49"/>
  <c r="AG23" i="49"/>
  <c r="AF23" i="49"/>
  <c r="AD23" i="49"/>
  <c r="AC23" i="49"/>
  <c r="AA23" i="49"/>
  <c r="Z23" i="49"/>
  <c r="X23" i="49"/>
  <c r="W23" i="49"/>
  <c r="U23" i="49"/>
  <c r="T23" i="49"/>
  <c r="R23" i="49"/>
  <c r="Q23" i="49"/>
  <c r="O23" i="49"/>
  <c r="N23" i="49"/>
  <c r="L23" i="49"/>
  <c r="K23" i="49"/>
  <c r="I23" i="49"/>
  <c r="H23" i="49"/>
  <c r="F23" i="49"/>
  <c r="E23" i="49"/>
  <c r="C23" i="49"/>
  <c r="AX22" i="49"/>
  <c r="AW22" i="49"/>
  <c r="AV22" i="49"/>
  <c r="AT22" i="49"/>
  <c r="AS22" i="49"/>
  <c r="AQ22" i="49"/>
  <c r="AP22" i="49"/>
  <c r="AN22" i="49"/>
  <c r="AM22" i="49"/>
  <c r="AK22" i="49"/>
  <c r="AJ22" i="49"/>
  <c r="AH22" i="49"/>
  <c r="AG22" i="49"/>
  <c r="AF22" i="49"/>
  <c r="AD22" i="49"/>
  <c r="AC22" i="49"/>
  <c r="AA22" i="49"/>
  <c r="Z22" i="49"/>
  <c r="X22" i="49"/>
  <c r="W22" i="49"/>
  <c r="U22" i="49"/>
  <c r="T22" i="49"/>
  <c r="R22" i="49"/>
  <c r="Q22" i="49"/>
  <c r="O22" i="49"/>
  <c r="N22" i="49"/>
  <c r="L22" i="49"/>
  <c r="K22" i="49"/>
  <c r="I22" i="49"/>
  <c r="H22" i="49"/>
  <c r="F22" i="49"/>
  <c r="E22" i="49"/>
  <c r="C22" i="49"/>
  <c r="AX21" i="49"/>
  <c r="AW21" i="49"/>
  <c r="AV21" i="49"/>
  <c r="AT21" i="49"/>
  <c r="AS21" i="49"/>
  <c r="AQ21" i="49"/>
  <c r="AP21" i="49"/>
  <c r="AN21" i="49"/>
  <c r="AM21" i="49"/>
  <c r="AK21" i="49"/>
  <c r="AJ21" i="49"/>
  <c r="AH21" i="49"/>
  <c r="AG21" i="49"/>
  <c r="AF21" i="49"/>
  <c r="AD21" i="49"/>
  <c r="AC21" i="49"/>
  <c r="AA21" i="49"/>
  <c r="Z21" i="49"/>
  <c r="X21" i="49"/>
  <c r="W21" i="49"/>
  <c r="U21" i="49"/>
  <c r="T21" i="49"/>
  <c r="R21" i="49"/>
  <c r="Q21" i="49"/>
  <c r="O21" i="49"/>
  <c r="N21" i="49"/>
  <c r="L21" i="49"/>
  <c r="K21" i="49"/>
  <c r="I21" i="49"/>
  <c r="H21" i="49"/>
  <c r="F21" i="49"/>
  <c r="E21" i="49"/>
  <c r="C21" i="49"/>
  <c r="AX20" i="49"/>
  <c r="AW20" i="49"/>
  <c r="AV20" i="49"/>
  <c r="AT20" i="49"/>
  <c r="AS20" i="49"/>
  <c r="AQ20" i="49"/>
  <c r="AP20" i="49"/>
  <c r="AN20" i="49"/>
  <c r="AM20" i="49"/>
  <c r="AK20" i="49"/>
  <c r="AJ20" i="49"/>
  <c r="AH20" i="49"/>
  <c r="AG20" i="49"/>
  <c r="AF20" i="49"/>
  <c r="AD20" i="49"/>
  <c r="AC20" i="49"/>
  <c r="AA20" i="49"/>
  <c r="Z20" i="49"/>
  <c r="X20" i="49"/>
  <c r="W20" i="49"/>
  <c r="U20" i="49"/>
  <c r="T20" i="49"/>
  <c r="R20" i="49"/>
  <c r="Q20" i="49"/>
  <c r="O20" i="49"/>
  <c r="N20" i="49"/>
  <c r="L20" i="49"/>
  <c r="K20" i="49"/>
  <c r="I20" i="49"/>
  <c r="H20" i="49"/>
  <c r="F20" i="49"/>
  <c r="E20" i="49"/>
  <c r="C20" i="49"/>
  <c r="AX19" i="49"/>
  <c r="AW19" i="49"/>
  <c r="AV19" i="49"/>
  <c r="AT19" i="49"/>
  <c r="AS19" i="49"/>
  <c r="AQ19" i="49"/>
  <c r="AP19" i="49"/>
  <c r="AN19" i="49"/>
  <c r="AM19" i="49"/>
  <c r="AK19" i="49"/>
  <c r="AJ19" i="49"/>
  <c r="AH19" i="49"/>
  <c r="AG19" i="49"/>
  <c r="AF19" i="49"/>
  <c r="AD19" i="49"/>
  <c r="AC19" i="49"/>
  <c r="AA19" i="49"/>
  <c r="Z19" i="49"/>
  <c r="X19" i="49"/>
  <c r="W19" i="49"/>
  <c r="U19" i="49"/>
  <c r="T19" i="49"/>
  <c r="R19" i="49"/>
  <c r="Q19" i="49"/>
  <c r="O19" i="49"/>
  <c r="N19" i="49"/>
  <c r="L19" i="49"/>
  <c r="K19" i="49"/>
  <c r="I19" i="49"/>
  <c r="H19" i="49"/>
  <c r="F19" i="49"/>
  <c r="E19" i="49"/>
  <c r="C19" i="49"/>
  <c r="AX18" i="49"/>
  <c r="AW18" i="49"/>
  <c r="AV18" i="49"/>
  <c r="AT18" i="49"/>
  <c r="AS18" i="49"/>
  <c r="AQ18" i="49"/>
  <c r="AP18" i="49"/>
  <c r="AN18" i="49"/>
  <c r="AM18" i="49"/>
  <c r="AK18" i="49"/>
  <c r="AJ18" i="49"/>
  <c r="AG18" i="49"/>
  <c r="AF18" i="49"/>
  <c r="AD18" i="49"/>
  <c r="AC18" i="49"/>
  <c r="AA18" i="49"/>
  <c r="Z18" i="49"/>
  <c r="X18" i="49"/>
  <c r="W18" i="49"/>
  <c r="U18" i="49"/>
  <c r="T18" i="49"/>
  <c r="R18" i="49"/>
  <c r="Q18" i="49"/>
  <c r="O18" i="49"/>
  <c r="N18" i="49"/>
  <c r="L18" i="49"/>
  <c r="K18" i="49"/>
  <c r="I18" i="49"/>
  <c r="H18" i="49"/>
  <c r="F18" i="49"/>
  <c r="E18" i="49"/>
  <c r="C18" i="49"/>
  <c r="AX17" i="49"/>
  <c r="AW17" i="49"/>
  <c r="AV17" i="49"/>
  <c r="AT17" i="49"/>
  <c r="AS17" i="49"/>
  <c r="AQ17" i="49"/>
  <c r="AP17" i="49"/>
  <c r="AN17" i="49"/>
  <c r="AM17" i="49"/>
  <c r="AK17" i="49"/>
  <c r="AJ17" i="49"/>
  <c r="AH17" i="49"/>
  <c r="AG17" i="49"/>
  <c r="AF17" i="49"/>
  <c r="AD17" i="49"/>
  <c r="AC17" i="49"/>
  <c r="AA17" i="49"/>
  <c r="Z17" i="49"/>
  <c r="X17" i="49"/>
  <c r="W17" i="49"/>
  <c r="U17" i="49"/>
  <c r="T17" i="49"/>
  <c r="R17" i="49"/>
  <c r="Q17" i="49"/>
  <c r="O17" i="49"/>
  <c r="N17" i="49"/>
  <c r="L17" i="49"/>
  <c r="K17" i="49"/>
  <c r="I17" i="49"/>
  <c r="H17" i="49"/>
  <c r="F17" i="49"/>
  <c r="E17" i="49"/>
  <c r="C17" i="49"/>
  <c r="AX16" i="49"/>
  <c r="AW16" i="49"/>
  <c r="AV16" i="49"/>
  <c r="AT16" i="49"/>
  <c r="AS16" i="49"/>
  <c r="AQ16" i="49"/>
  <c r="AP16" i="49"/>
  <c r="AN16" i="49"/>
  <c r="AM16" i="49"/>
  <c r="AK16" i="49"/>
  <c r="AJ16" i="49"/>
  <c r="AH16" i="49"/>
  <c r="AG16" i="49"/>
  <c r="AF16" i="49"/>
  <c r="AD16" i="49"/>
  <c r="AC16" i="49"/>
  <c r="AA16" i="49"/>
  <c r="Z16" i="49"/>
  <c r="X16" i="49"/>
  <c r="W16" i="49"/>
  <c r="U16" i="49"/>
  <c r="T16" i="49"/>
  <c r="R16" i="49"/>
  <c r="Q16" i="49"/>
  <c r="O16" i="49"/>
  <c r="N16" i="49"/>
  <c r="L16" i="49"/>
  <c r="K16" i="49"/>
  <c r="I16" i="49"/>
  <c r="H16" i="49"/>
  <c r="F16" i="49"/>
  <c r="E16" i="49"/>
  <c r="C16" i="49"/>
  <c r="AX15" i="49"/>
  <c r="AW15" i="49"/>
  <c r="AV15" i="49"/>
  <c r="AT15" i="49"/>
  <c r="AS15" i="49"/>
  <c r="AQ15" i="49"/>
  <c r="AP15" i="49"/>
  <c r="AN15" i="49"/>
  <c r="AM15" i="49"/>
  <c r="AK15" i="49"/>
  <c r="AJ15" i="49"/>
  <c r="AH15" i="49"/>
  <c r="AG15" i="49"/>
  <c r="AF15" i="49"/>
  <c r="AD15" i="49"/>
  <c r="AC15" i="49"/>
  <c r="AA15" i="49"/>
  <c r="Z15" i="49"/>
  <c r="X15" i="49"/>
  <c r="W15" i="49"/>
  <c r="U15" i="49"/>
  <c r="T15" i="49"/>
  <c r="R15" i="49"/>
  <c r="Q15" i="49"/>
  <c r="O15" i="49"/>
  <c r="N15" i="49"/>
  <c r="L15" i="49"/>
  <c r="K15" i="49"/>
  <c r="I15" i="49"/>
  <c r="H15" i="49"/>
  <c r="F15" i="49"/>
  <c r="E15" i="49"/>
  <c r="C15" i="49"/>
  <c r="AX14" i="49"/>
  <c r="AW14" i="49"/>
  <c r="AV14" i="49"/>
  <c r="AT14" i="49"/>
  <c r="AS14" i="49"/>
  <c r="AQ14" i="49"/>
  <c r="AP14" i="49"/>
  <c r="AN14" i="49"/>
  <c r="AM14" i="49"/>
  <c r="AK14" i="49"/>
  <c r="AJ14" i="49"/>
  <c r="AH14" i="49"/>
  <c r="AG14" i="49"/>
  <c r="AF14" i="49"/>
  <c r="AD14" i="49"/>
  <c r="AC14" i="49"/>
  <c r="AA14" i="49"/>
  <c r="Z14" i="49"/>
  <c r="X14" i="49"/>
  <c r="W14" i="49"/>
  <c r="U14" i="49"/>
  <c r="T14" i="49"/>
  <c r="R14" i="49"/>
  <c r="Q14" i="49"/>
  <c r="O14" i="49"/>
  <c r="N14" i="49"/>
  <c r="L14" i="49"/>
  <c r="K14" i="49"/>
  <c r="I14" i="49"/>
  <c r="H14" i="49"/>
  <c r="F14" i="49"/>
  <c r="E14" i="49"/>
  <c r="C14" i="49"/>
  <c r="AX13" i="49"/>
  <c r="AW13" i="49"/>
  <c r="AV13" i="49"/>
  <c r="AT13" i="49"/>
  <c r="AS13" i="49"/>
  <c r="AQ13" i="49"/>
  <c r="AP13" i="49"/>
  <c r="AN13" i="49"/>
  <c r="AM13" i="49"/>
  <c r="AK13" i="49"/>
  <c r="AJ13" i="49"/>
  <c r="AH13" i="49"/>
  <c r="AG13" i="49"/>
  <c r="AF13" i="49"/>
  <c r="AD13" i="49"/>
  <c r="AC13" i="49"/>
  <c r="AA13" i="49"/>
  <c r="Z13" i="49"/>
  <c r="X13" i="49"/>
  <c r="W13" i="49"/>
  <c r="U13" i="49"/>
  <c r="T13" i="49"/>
  <c r="R13" i="49"/>
  <c r="Q13" i="49"/>
  <c r="O13" i="49"/>
  <c r="N13" i="49"/>
  <c r="L13" i="49"/>
  <c r="K13" i="49"/>
  <c r="I13" i="49"/>
  <c r="H13" i="49"/>
  <c r="F13" i="49"/>
  <c r="E13" i="49"/>
  <c r="C13" i="49"/>
  <c r="AX12" i="49"/>
  <c r="AW12" i="49"/>
  <c r="AV12" i="49"/>
  <c r="AT12" i="49"/>
  <c r="AS12" i="49"/>
  <c r="AQ12" i="49"/>
  <c r="AP12" i="49"/>
  <c r="AN12" i="49"/>
  <c r="AM12" i="49"/>
  <c r="AK12" i="49"/>
  <c r="AJ12" i="49"/>
  <c r="AH12" i="49"/>
  <c r="AG12" i="49"/>
  <c r="AF12" i="49"/>
  <c r="AD12" i="49"/>
  <c r="AC12" i="49"/>
  <c r="AA12" i="49"/>
  <c r="Z12" i="49"/>
  <c r="X12" i="49"/>
  <c r="W12" i="49"/>
  <c r="U12" i="49"/>
  <c r="T12" i="49"/>
  <c r="R12" i="49"/>
  <c r="Q12" i="49"/>
  <c r="O12" i="49"/>
  <c r="N12" i="49"/>
  <c r="L12" i="49"/>
  <c r="K12" i="49"/>
  <c r="I12" i="49"/>
  <c r="H12" i="49"/>
  <c r="F12" i="49"/>
  <c r="E12" i="49"/>
  <c r="C12" i="49"/>
  <c r="AX11" i="49"/>
  <c r="AW11" i="49"/>
  <c r="AV11" i="49"/>
  <c r="AT11" i="49"/>
  <c r="AS11" i="49"/>
  <c r="AQ11" i="49"/>
  <c r="AP11" i="49"/>
  <c r="AN11" i="49"/>
  <c r="AM11" i="49"/>
  <c r="AK11" i="49"/>
  <c r="AJ11" i="49"/>
  <c r="AH11" i="49"/>
  <c r="AG11" i="49"/>
  <c r="AF11" i="49"/>
  <c r="AD11" i="49"/>
  <c r="AC11" i="49"/>
  <c r="AA11" i="49"/>
  <c r="Z11" i="49"/>
  <c r="X11" i="49"/>
  <c r="W11" i="49"/>
  <c r="U11" i="49"/>
  <c r="T11" i="49"/>
  <c r="R11" i="49"/>
  <c r="Q11" i="49"/>
  <c r="O11" i="49"/>
  <c r="N11" i="49"/>
  <c r="L11" i="49"/>
  <c r="K11" i="49"/>
  <c r="I11" i="49"/>
  <c r="H11" i="49"/>
  <c r="F11" i="49"/>
  <c r="E11" i="49"/>
  <c r="C11" i="49"/>
  <c r="AX10" i="49"/>
  <c r="AW10" i="49"/>
  <c r="AV10" i="49"/>
  <c r="AT10" i="49"/>
  <c r="AS10" i="49"/>
  <c r="AQ10" i="49"/>
  <c r="AP10" i="49"/>
  <c r="AN10" i="49"/>
  <c r="AM10" i="49"/>
  <c r="AK10" i="49"/>
  <c r="AJ10" i="49"/>
  <c r="AH10" i="49"/>
  <c r="AG10" i="49"/>
  <c r="AF10" i="49"/>
  <c r="AD10" i="49"/>
  <c r="AC10" i="49"/>
  <c r="AA10" i="49"/>
  <c r="Z10" i="49"/>
  <c r="X10" i="49"/>
  <c r="W10" i="49"/>
  <c r="U10" i="49"/>
  <c r="T10" i="49"/>
  <c r="R10" i="49"/>
  <c r="Q10" i="49"/>
  <c r="O10" i="49"/>
  <c r="N10" i="49"/>
  <c r="L10" i="49"/>
  <c r="K10" i="49"/>
  <c r="I10" i="49"/>
  <c r="H10" i="49"/>
  <c r="F10" i="49"/>
  <c r="E10" i="49"/>
  <c r="C10" i="49"/>
  <c r="AX9" i="49"/>
  <c r="AW9" i="49"/>
  <c r="AV9" i="49"/>
  <c r="AT9" i="49"/>
  <c r="AS9" i="49"/>
  <c r="AP9" i="49"/>
  <c r="AM9" i="49"/>
  <c r="AK9" i="49"/>
  <c r="AJ9" i="49"/>
  <c r="AH9" i="49"/>
  <c r="AG9" i="49"/>
  <c r="AF9" i="49"/>
  <c r="AD9" i="49"/>
  <c r="AC9" i="49"/>
  <c r="AA9" i="49"/>
  <c r="Z9" i="49"/>
  <c r="X9" i="49"/>
  <c r="W9" i="49"/>
  <c r="U9" i="49"/>
  <c r="T9" i="49"/>
  <c r="R9" i="49"/>
  <c r="Q9" i="49"/>
  <c r="O9" i="49"/>
  <c r="N9" i="49"/>
  <c r="L9" i="49"/>
  <c r="K9" i="49"/>
  <c r="I9" i="49"/>
  <c r="H9" i="49"/>
  <c r="F9" i="49"/>
  <c r="E9" i="49"/>
  <c r="C9" i="49"/>
  <c r="AX8" i="49"/>
  <c r="AW8" i="49"/>
  <c r="AV8" i="49"/>
  <c r="AS8" i="49"/>
  <c r="AP8" i="49"/>
  <c r="AM8" i="49"/>
  <c r="AJ8" i="49"/>
  <c r="AG8" i="49"/>
  <c r="AF8" i="49"/>
  <c r="AC8" i="49"/>
  <c r="Z8" i="49"/>
  <c r="W8" i="49"/>
  <c r="T8" i="49"/>
  <c r="Q8" i="49"/>
  <c r="N8" i="49"/>
  <c r="K8" i="49"/>
  <c r="H8" i="49"/>
  <c r="E8" i="49"/>
  <c r="AV64" i="47"/>
  <c r="AR42" i="47"/>
  <c r="AU39" i="47"/>
  <c r="AT39" i="47"/>
  <c r="AS39" i="47"/>
  <c r="AP39" i="47"/>
  <c r="AM39" i="47"/>
  <c r="AJ39" i="47"/>
  <c r="AG39" i="47"/>
  <c r="AF39" i="47"/>
  <c r="AC39" i="47"/>
  <c r="Z39" i="47"/>
  <c r="W39" i="47"/>
  <c r="T39" i="47"/>
  <c r="Q39" i="47"/>
  <c r="N39" i="47"/>
  <c r="K39" i="47"/>
  <c r="H39" i="47"/>
  <c r="E39" i="47"/>
  <c r="AU38" i="47"/>
  <c r="AT38" i="47"/>
  <c r="AS38" i="47"/>
  <c r="AQ38" i="47"/>
  <c r="AP38" i="47"/>
  <c r="AN38" i="47"/>
  <c r="AM38" i="47"/>
  <c r="AK38" i="47"/>
  <c r="AJ38" i="47"/>
  <c r="AH38" i="47"/>
  <c r="AG38" i="47"/>
  <c r="AF38" i="47"/>
  <c r="AD38" i="47"/>
  <c r="AC38" i="47"/>
  <c r="AA38" i="47"/>
  <c r="Z38" i="47"/>
  <c r="X38" i="47"/>
  <c r="W38" i="47"/>
  <c r="U38" i="47"/>
  <c r="T38" i="47"/>
  <c r="R38" i="47"/>
  <c r="Q38" i="47"/>
  <c r="O38" i="47"/>
  <c r="N38" i="47"/>
  <c r="L38" i="47"/>
  <c r="K38" i="47"/>
  <c r="I38" i="47"/>
  <c r="H38" i="47"/>
  <c r="F38" i="47"/>
  <c r="E38" i="47"/>
  <c r="C38" i="47"/>
  <c r="AU37" i="47"/>
  <c r="AT37" i="47"/>
  <c r="AS37" i="47"/>
  <c r="AQ37" i="47"/>
  <c r="AP37" i="47"/>
  <c r="AN37" i="47"/>
  <c r="AM37" i="47"/>
  <c r="AK37" i="47"/>
  <c r="AJ37" i="47"/>
  <c r="AH37" i="47"/>
  <c r="AG37" i="47"/>
  <c r="AF37" i="47"/>
  <c r="AD37" i="47"/>
  <c r="AC37" i="47"/>
  <c r="AA37" i="47"/>
  <c r="Z37" i="47"/>
  <c r="X37" i="47"/>
  <c r="W37" i="47"/>
  <c r="U37" i="47"/>
  <c r="T37" i="47"/>
  <c r="R37" i="47"/>
  <c r="Q37" i="47"/>
  <c r="O37" i="47"/>
  <c r="N37" i="47"/>
  <c r="L37" i="47"/>
  <c r="K37" i="47"/>
  <c r="I37" i="47"/>
  <c r="H37" i="47"/>
  <c r="F37" i="47"/>
  <c r="E37" i="47"/>
  <c r="C37" i="47"/>
  <c r="AU36" i="47"/>
  <c r="AT36" i="47"/>
  <c r="AS36" i="47"/>
  <c r="AQ36" i="47"/>
  <c r="AP36" i="47"/>
  <c r="AN36" i="47"/>
  <c r="AM36" i="47"/>
  <c r="AK36" i="47"/>
  <c r="AJ36" i="47"/>
  <c r="AH36" i="47"/>
  <c r="AG36" i="47"/>
  <c r="AF36" i="47"/>
  <c r="AD36" i="47"/>
  <c r="AC36" i="47"/>
  <c r="AA36" i="47"/>
  <c r="Z36" i="47"/>
  <c r="X36" i="47"/>
  <c r="W36" i="47"/>
  <c r="U36" i="47"/>
  <c r="T36" i="47"/>
  <c r="R36" i="47"/>
  <c r="Q36" i="47"/>
  <c r="O36" i="47"/>
  <c r="N36" i="47"/>
  <c r="L36" i="47"/>
  <c r="K36" i="47"/>
  <c r="I36" i="47"/>
  <c r="H36" i="47"/>
  <c r="F36" i="47"/>
  <c r="E36" i="47"/>
  <c r="C36" i="47"/>
  <c r="AU35" i="47"/>
  <c r="AT35" i="47"/>
  <c r="AS35" i="47"/>
  <c r="AQ35" i="47"/>
  <c r="AP35" i="47"/>
  <c r="AN35" i="47"/>
  <c r="AM35" i="47"/>
  <c r="AK35" i="47"/>
  <c r="AJ35" i="47"/>
  <c r="AH35" i="47"/>
  <c r="AG35" i="47"/>
  <c r="AF35" i="47"/>
  <c r="AD35" i="47"/>
  <c r="AC35" i="47"/>
  <c r="AA35" i="47"/>
  <c r="Z35" i="47"/>
  <c r="X35" i="47"/>
  <c r="W35" i="47"/>
  <c r="U35" i="47"/>
  <c r="T35" i="47"/>
  <c r="R35" i="47"/>
  <c r="Q35" i="47"/>
  <c r="O35" i="47"/>
  <c r="N35" i="47"/>
  <c r="L35" i="47"/>
  <c r="K35" i="47"/>
  <c r="I35" i="47"/>
  <c r="H35" i="47"/>
  <c r="F35" i="47"/>
  <c r="E35" i="47"/>
  <c r="C35" i="47"/>
  <c r="AU34" i="47"/>
  <c r="AT34" i="47"/>
  <c r="AS34" i="47"/>
  <c r="AQ34" i="47"/>
  <c r="AP34" i="47"/>
  <c r="AN34" i="47"/>
  <c r="AM34" i="47"/>
  <c r="AK34" i="47"/>
  <c r="AJ34" i="47"/>
  <c r="AH34" i="47"/>
  <c r="AG34" i="47"/>
  <c r="AF34" i="47"/>
  <c r="AD34" i="47"/>
  <c r="AC34" i="47"/>
  <c r="AA34" i="47"/>
  <c r="Z34" i="47"/>
  <c r="X34" i="47"/>
  <c r="W34" i="47"/>
  <c r="U34" i="47"/>
  <c r="T34" i="47"/>
  <c r="R34" i="47"/>
  <c r="Q34" i="47"/>
  <c r="O34" i="47"/>
  <c r="N34" i="47"/>
  <c r="L34" i="47"/>
  <c r="K34" i="47"/>
  <c r="I34" i="47"/>
  <c r="H34" i="47"/>
  <c r="F34" i="47"/>
  <c r="E34" i="47"/>
  <c r="C34" i="47"/>
  <c r="AU33" i="47"/>
  <c r="AT33" i="47"/>
  <c r="AS33" i="47"/>
  <c r="AQ33" i="47"/>
  <c r="AP33" i="47"/>
  <c r="AN33" i="47"/>
  <c r="AM33" i="47"/>
  <c r="AK33" i="47"/>
  <c r="AJ33" i="47"/>
  <c r="AH33" i="47"/>
  <c r="AG33" i="47"/>
  <c r="AF33" i="47"/>
  <c r="AD33" i="47"/>
  <c r="AC33" i="47"/>
  <c r="AA33" i="47"/>
  <c r="Z33" i="47"/>
  <c r="X33" i="47"/>
  <c r="W33" i="47"/>
  <c r="U33" i="47"/>
  <c r="T33" i="47"/>
  <c r="R33" i="47"/>
  <c r="Q33" i="47"/>
  <c r="O33" i="47"/>
  <c r="N33" i="47"/>
  <c r="L33" i="47"/>
  <c r="K33" i="47"/>
  <c r="I33" i="47"/>
  <c r="H33" i="47"/>
  <c r="F33" i="47"/>
  <c r="E33" i="47"/>
  <c r="C33" i="47"/>
  <c r="AU32" i="47"/>
  <c r="AT32" i="47"/>
  <c r="AS32" i="47"/>
  <c r="AQ32" i="47"/>
  <c r="AP32" i="47"/>
  <c r="AN32" i="47"/>
  <c r="AM32" i="47"/>
  <c r="AK32" i="47"/>
  <c r="AJ32" i="47"/>
  <c r="AH32" i="47"/>
  <c r="AG32" i="47"/>
  <c r="AF32" i="47"/>
  <c r="AD32" i="47"/>
  <c r="AC32" i="47"/>
  <c r="AA32" i="47"/>
  <c r="Z32" i="47"/>
  <c r="X32" i="47"/>
  <c r="W32" i="47"/>
  <c r="U32" i="47"/>
  <c r="T32" i="47"/>
  <c r="R32" i="47"/>
  <c r="Q32" i="47"/>
  <c r="O32" i="47"/>
  <c r="N32" i="47"/>
  <c r="L32" i="47"/>
  <c r="K32" i="47"/>
  <c r="I32" i="47"/>
  <c r="H32" i="47"/>
  <c r="F32" i="47"/>
  <c r="E32" i="47"/>
  <c r="C32" i="47"/>
  <c r="AU31" i="47"/>
  <c r="AT31" i="47"/>
  <c r="AS31" i="47"/>
  <c r="AQ31" i="47"/>
  <c r="AP31" i="47"/>
  <c r="AN31" i="47"/>
  <c r="AM31" i="47"/>
  <c r="AK31" i="47"/>
  <c r="AJ31" i="47"/>
  <c r="AH31" i="47"/>
  <c r="AG31" i="47"/>
  <c r="AF31" i="47"/>
  <c r="AD31" i="47"/>
  <c r="AC31" i="47"/>
  <c r="AA31" i="47"/>
  <c r="Z31" i="47"/>
  <c r="X31" i="47"/>
  <c r="W31" i="47"/>
  <c r="U31" i="47"/>
  <c r="T31" i="47"/>
  <c r="R31" i="47"/>
  <c r="Q31" i="47"/>
  <c r="O31" i="47"/>
  <c r="N31" i="47"/>
  <c r="L31" i="47"/>
  <c r="K31" i="47"/>
  <c r="I31" i="47"/>
  <c r="H31" i="47"/>
  <c r="F31" i="47"/>
  <c r="E31" i="47"/>
  <c r="C31" i="47"/>
  <c r="AU30" i="47"/>
  <c r="AT30" i="47"/>
  <c r="AS30" i="47"/>
  <c r="AQ30" i="47"/>
  <c r="AP30" i="47"/>
  <c r="AN30" i="47"/>
  <c r="AM30" i="47"/>
  <c r="AK30" i="47"/>
  <c r="AJ30" i="47"/>
  <c r="AH30" i="47"/>
  <c r="AG30" i="47"/>
  <c r="AF30" i="47"/>
  <c r="AD30" i="47"/>
  <c r="AC30" i="47"/>
  <c r="AA30" i="47"/>
  <c r="Z30" i="47"/>
  <c r="X30" i="47"/>
  <c r="W30" i="47"/>
  <c r="U30" i="47"/>
  <c r="T30" i="47"/>
  <c r="R30" i="47"/>
  <c r="Q30" i="47"/>
  <c r="O30" i="47"/>
  <c r="N30" i="47"/>
  <c r="L30" i="47"/>
  <c r="K30" i="47"/>
  <c r="I30" i="47"/>
  <c r="H30" i="47"/>
  <c r="F30" i="47"/>
  <c r="E30" i="47"/>
  <c r="C30" i="47"/>
  <c r="AU29" i="47"/>
  <c r="AT29" i="47"/>
  <c r="AS29" i="47"/>
  <c r="AQ29" i="47"/>
  <c r="AP29" i="47"/>
  <c r="AN29" i="47"/>
  <c r="AM29" i="47"/>
  <c r="AK29" i="47"/>
  <c r="AJ29" i="47"/>
  <c r="AH29" i="47"/>
  <c r="AG29" i="47"/>
  <c r="AF29" i="47"/>
  <c r="AD29" i="47"/>
  <c r="AC29" i="47"/>
  <c r="AA29" i="47"/>
  <c r="Z29" i="47"/>
  <c r="X29" i="47"/>
  <c r="W29" i="47"/>
  <c r="U29" i="47"/>
  <c r="T29" i="47"/>
  <c r="R29" i="47"/>
  <c r="Q29" i="47"/>
  <c r="O29" i="47"/>
  <c r="N29" i="47"/>
  <c r="L29" i="47"/>
  <c r="K29" i="47"/>
  <c r="I29" i="47"/>
  <c r="H29" i="47"/>
  <c r="F29" i="47"/>
  <c r="E29" i="47"/>
  <c r="C29" i="47"/>
  <c r="AU28" i="47"/>
  <c r="AT28" i="47"/>
  <c r="AS28" i="47"/>
  <c r="AQ28" i="47"/>
  <c r="AP28" i="47"/>
  <c r="AN28" i="47"/>
  <c r="AM28" i="47"/>
  <c r="AK28" i="47"/>
  <c r="AJ28" i="47"/>
  <c r="AH28" i="47"/>
  <c r="AG28" i="47"/>
  <c r="AF28" i="47"/>
  <c r="AD28" i="47"/>
  <c r="AC28" i="47"/>
  <c r="AA28" i="47"/>
  <c r="Z28" i="47"/>
  <c r="X28" i="47"/>
  <c r="W28" i="47"/>
  <c r="U28" i="47"/>
  <c r="T28" i="47"/>
  <c r="R28" i="47"/>
  <c r="Q28" i="47"/>
  <c r="O28" i="47"/>
  <c r="N28" i="47"/>
  <c r="L28" i="47"/>
  <c r="K28" i="47"/>
  <c r="I28" i="47"/>
  <c r="H28" i="47"/>
  <c r="F28" i="47"/>
  <c r="E28" i="47"/>
  <c r="C28" i="47"/>
  <c r="AU27" i="47"/>
  <c r="AT27" i="47"/>
  <c r="AS27" i="47"/>
  <c r="AQ27" i="47"/>
  <c r="AP27" i="47"/>
  <c r="AN27" i="47"/>
  <c r="AM27" i="47"/>
  <c r="AK27" i="47"/>
  <c r="AJ27" i="47"/>
  <c r="AH27" i="47"/>
  <c r="AG27" i="47"/>
  <c r="AF27" i="47"/>
  <c r="AD27" i="47"/>
  <c r="AC27" i="47"/>
  <c r="AA27" i="47"/>
  <c r="Z27" i="47"/>
  <c r="X27" i="47"/>
  <c r="W27" i="47"/>
  <c r="U27" i="47"/>
  <c r="T27" i="47"/>
  <c r="R27" i="47"/>
  <c r="Q27" i="47"/>
  <c r="O27" i="47"/>
  <c r="N27" i="47"/>
  <c r="L27" i="47"/>
  <c r="K27" i="47"/>
  <c r="I27" i="47"/>
  <c r="H27" i="47"/>
  <c r="F27" i="47"/>
  <c r="E27" i="47"/>
  <c r="C27" i="47"/>
  <c r="AU26" i="47"/>
  <c r="AT26" i="47"/>
  <c r="AS26" i="47"/>
  <c r="AQ26" i="47"/>
  <c r="AP26" i="47"/>
  <c r="AN26" i="47"/>
  <c r="AM26" i="47"/>
  <c r="AK26" i="47"/>
  <c r="AJ26" i="47"/>
  <c r="AG26" i="47"/>
  <c r="AF26" i="47"/>
  <c r="AD26" i="47"/>
  <c r="AC26" i="47"/>
  <c r="AA26" i="47"/>
  <c r="Z26" i="47"/>
  <c r="X26" i="47"/>
  <c r="W26" i="47"/>
  <c r="U26" i="47"/>
  <c r="T26" i="47"/>
  <c r="R26" i="47"/>
  <c r="Q26" i="47"/>
  <c r="O26" i="47"/>
  <c r="N26" i="47"/>
  <c r="L26" i="47"/>
  <c r="K26" i="47"/>
  <c r="I26" i="47"/>
  <c r="H26" i="47"/>
  <c r="F26" i="47"/>
  <c r="E26" i="47"/>
  <c r="C26" i="47"/>
  <c r="AU25" i="47"/>
  <c r="AT25" i="47"/>
  <c r="AS25" i="47"/>
  <c r="AQ25" i="47"/>
  <c r="AP25" i="47"/>
  <c r="AN25" i="47"/>
  <c r="AM25" i="47"/>
  <c r="AK25" i="47"/>
  <c r="AJ25" i="47"/>
  <c r="AH25" i="47"/>
  <c r="AG25" i="47"/>
  <c r="AF25" i="47"/>
  <c r="AD25" i="47"/>
  <c r="AC25" i="47"/>
  <c r="AA25" i="47"/>
  <c r="Z25" i="47"/>
  <c r="X25" i="47"/>
  <c r="W25" i="47"/>
  <c r="U25" i="47"/>
  <c r="T25" i="47"/>
  <c r="R25" i="47"/>
  <c r="Q25" i="47"/>
  <c r="O25" i="47"/>
  <c r="N25" i="47"/>
  <c r="L25" i="47"/>
  <c r="K25" i="47"/>
  <c r="I25" i="47"/>
  <c r="H25" i="47"/>
  <c r="F25" i="47"/>
  <c r="E25" i="47"/>
  <c r="C25" i="47"/>
  <c r="AU24" i="47"/>
  <c r="AT24" i="47"/>
  <c r="AS24" i="47"/>
  <c r="AQ24" i="47"/>
  <c r="AP24" i="47"/>
  <c r="AN24" i="47"/>
  <c r="AM24" i="47"/>
  <c r="AK24" i="47"/>
  <c r="AJ24" i="47"/>
  <c r="AH24" i="47"/>
  <c r="AG24" i="47"/>
  <c r="AF24" i="47"/>
  <c r="AD24" i="47"/>
  <c r="AC24" i="47"/>
  <c r="AA24" i="47"/>
  <c r="Z24" i="47"/>
  <c r="X24" i="47"/>
  <c r="W24" i="47"/>
  <c r="U24" i="47"/>
  <c r="T24" i="47"/>
  <c r="R24" i="47"/>
  <c r="Q24" i="47"/>
  <c r="O24" i="47"/>
  <c r="N24" i="47"/>
  <c r="L24" i="47"/>
  <c r="K24" i="47"/>
  <c r="I24" i="47"/>
  <c r="H24" i="47"/>
  <c r="F24" i="47"/>
  <c r="E24" i="47"/>
  <c r="C24" i="47"/>
  <c r="AU23" i="47"/>
  <c r="AT23" i="47"/>
  <c r="AS23" i="47"/>
  <c r="AQ23" i="47"/>
  <c r="AP23" i="47"/>
  <c r="AN23" i="47"/>
  <c r="AM23" i="47"/>
  <c r="AK23" i="47"/>
  <c r="AJ23" i="47"/>
  <c r="AH23" i="47"/>
  <c r="AG23" i="47"/>
  <c r="AF23" i="47"/>
  <c r="AD23" i="47"/>
  <c r="AC23" i="47"/>
  <c r="AA23" i="47"/>
  <c r="Z23" i="47"/>
  <c r="X23" i="47"/>
  <c r="W23" i="47"/>
  <c r="U23" i="47"/>
  <c r="T23" i="47"/>
  <c r="R23" i="47"/>
  <c r="Q23" i="47"/>
  <c r="O23" i="47"/>
  <c r="N23" i="47"/>
  <c r="L23" i="47"/>
  <c r="K23" i="47"/>
  <c r="I23" i="47"/>
  <c r="H23" i="47"/>
  <c r="F23" i="47"/>
  <c r="E23" i="47"/>
  <c r="C23" i="47"/>
  <c r="AU22" i="47"/>
  <c r="AT22" i="47"/>
  <c r="AS22" i="47"/>
  <c r="AQ22" i="47"/>
  <c r="AP22" i="47"/>
  <c r="AN22" i="47"/>
  <c r="AM22" i="47"/>
  <c r="AK22" i="47"/>
  <c r="AJ22" i="47"/>
  <c r="AH22" i="47"/>
  <c r="AG22" i="47"/>
  <c r="AF22" i="47"/>
  <c r="AD22" i="47"/>
  <c r="AC22" i="47"/>
  <c r="AA22" i="47"/>
  <c r="Z22" i="47"/>
  <c r="X22" i="47"/>
  <c r="W22" i="47"/>
  <c r="U22" i="47"/>
  <c r="T22" i="47"/>
  <c r="R22" i="47"/>
  <c r="Q22" i="47"/>
  <c r="O22" i="47"/>
  <c r="N22" i="47"/>
  <c r="L22" i="47"/>
  <c r="K22" i="47"/>
  <c r="I22" i="47"/>
  <c r="H22" i="47"/>
  <c r="F22" i="47"/>
  <c r="E22" i="47"/>
  <c r="C22" i="47"/>
  <c r="AU21" i="47"/>
  <c r="AT21" i="47"/>
  <c r="AS21" i="47"/>
  <c r="AQ21" i="47"/>
  <c r="AP21" i="47"/>
  <c r="AN21" i="47"/>
  <c r="AM21" i="47"/>
  <c r="AK21" i="47"/>
  <c r="AJ21" i="47"/>
  <c r="AH21" i="47"/>
  <c r="AG21" i="47"/>
  <c r="AF21" i="47"/>
  <c r="AD21" i="47"/>
  <c r="AC21" i="47"/>
  <c r="AA21" i="47"/>
  <c r="Z21" i="47"/>
  <c r="X21" i="47"/>
  <c r="W21" i="47"/>
  <c r="U21" i="47"/>
  <c r="T21" i="47"/>
  <c r="R21" i="47"/>
  <c r="Q21" i="47"/>
  <c r="O21" i="47"/>
  <c r="N21" i="47"/>
  <c r="L21" i="47"/>
  <c r="K21" i="47"/>
  <c r="I21" i="47"/>
  <c r="H21" i="47"/>
  <c r="F21" i="47"/>
  <c r="E21" i="47"/>
  <c r="C21" i="47"/>
  <c r="AU20" i="47"/>
  <c r="AT20" i="47"/>
  <c r="AS20" i="47"/>
  <c r="AQ20" i="47"/>
  <c r="AP20" i="47"/>
  <c r="AN20" i="47"/>
  <c r="AM20" i="47"/>
  <c r="AK20" i="47"/>
  <c r="AJ20" i="47"/>
  <c r="AH20" i="47"/>
  <c r="AG20" i="47"/>
  <c r="AF20" i="47"/>
  <c r="AD20" i="47"/>
  <c r="AC20" i="47"/>
  <c r="AA20" i="47"/>
  <c r="Z20" i="47"/>
  <c r="X20" i="47"/>
  <c r="W20" i="47"/>
  <c r="U20" i="47"/>
  <c r="T20" i="47"/>
  <c r="R20" i="47"/>
  <c r="Q20" i="47"/>
  <c r="O20" i="47"/>
  <c r="N20" i="47"/>
  <c r="L20" i="47"/>
  <c r="K20" i="47"/>
  <c r="I20" i="47"/>
  <c r="H20" i="47"/>
  <c r="F20" i="47"/>
  <c r="E20" i="47"/>
  <c r="C20" i="47"/>
  <c r="AU19" i="47"/>
  <c r="AT19" i="47"/>
  <c r="AS19" i="47"/>
  <c r="AQ19" i="47"/>
  <c r="AP19" i="47"/>
  <c r="AN19" i="47"/>
  <c r="AM19" i="47"/>
  <c r="AK19" i="47"/>
  <c r="AJ19" i="47"/>
  <c r="AH19" i="47"/>
  <c r="AG19" i="47"/>
  <c r="AF19" i="47"/>
  <c r="AD19" i="47"/>
  <c r="AC19" i="47"/>
  <c r="AA19" i="47"/>
  <c r="Z19" i="47"/>
  <c r="X19" i="47"/>
  <c r="W19" i="47"/>
  <c r="U19" i="47"/>
  <c r="T19" i="47"/>
  <c r="R19" i="47"/>
  <c r="Q19" i="47"/>
  <c r="O19" i="47"/>
  <c r="N19" i="47"/>
  <c r="L19" i="47"/>
  <c r="K19" i="47"/>
  <c r="I19" i="47"/>
  <c r="H19" i="47"/>
  <c r="F19" i="47"/>
  <c r="E19" i="47"/>
  <c r="C19" i="47"/>
  <c r="AU18" i="47"/>
  <c r="AT18" i="47"/>
  <c r="AS18" i="47"/>
  <c r="AQ18" i="47"/>
  <c r="AP18" i="47"/>
  <c r="AN18" i="47"/>
  <c r="AM18" i="47"/>
  <c r="AK18" i="47"/>
  <c r="AJ18" i="47"/>
  <c r="AG18" i="47"/>
  <c r="AF18" i="47"/>
  <c r="AD18" i="47"/>
  <c r="AC18" i="47"/>
  <c r="AA18" i="47"/>
  <c r="Z18" i="47"/>
  <c r="X18" i="47"/>
  <c r="W18" i="47"/>
  <c r="U18" i="47"/>
  <c r="T18" i="47"/>
  <c r="R18" i="47"/>
  <c r="Q18" i="47"/>
  <c r="O18" i="47"/>
  <c r="N18" i="47"/>
  <c r="L18" i="47"/>
  <c r="K18" i="47"/>
  <c r="I18" i="47"/>
  <c r="H18" i="47"/>
  <c r="F18" i="47"/>
  <c r="E18" i="47"/>
  <c r="C18" i="47"/>
  <c r="AU17" i="47"/>
  <c r="AT17" i="47"/>
  <c r="AS17" i="47"/>
  <c r="AQ17" i="47"/>
  <c r="AP17" i="47"/>
  <c r="AN17" i="47"/>
  <c r="AM17" i="47"/>
  <c r="AK17" i="47"/>
  <c r="AJ17" i="47"/>
  <c r="AH17" i="47"/>
  <c r="AG17" i="47"/>
  <c r="AF17" i="47"/>
  <c r="AD17" i="47"/>
  <c r="AC17" i="47"/>
  <c r="AA17" i="47"/>
  <c r="Z17" i="47"/>
  <c r="X17" i="47"/>
  <c r="W17" i="47"/>
  <c r="U17" i="47"/>
  <c r="T17" i="47"/>
  <c r="R17" i="47"/>
  <c r="Q17" i="47"/>
  <c r="O17" i="47"/>
  <c r="N17" i="47"/>
  <c r="L17" i="47"/>
  <c r="K17" i="47"/>
  <c r="I17" i="47"/>
  <c r="H17" i="47"/>
  <c r="F17" i="47"/>
  <c r="E17" i="47"/>
  <c r="C17" i="47"/>
  <c r="AU16" i="47"/>
  <c r="AT16" i="47"/>
  <c r="AS16" i="47"/>
  <c r="AQ16" i="47"/>
  <c r="AP16" i="47"/>
  <c r="AN16" i="47"/>
  <c r="AM16" i="47"/>
  <c r="AK16" i="47"/>
  <c r="AJ16" i="47"/>
  <c r="AH16" i="47"/>
  <c r="AG16" i="47"/>
  <c r="AF16" i="47"/>
  <c r="AD16" i="47"/>
  <c r="AC16" i="47"/>
  <c r="AA16" i="47"/>
  <c r="Z16" i="47"/>
  <c r="X16" i="47"/>
  <c r="W16" i="47"/>
  <c r="U16" i="47"/>
  <c r="T16" i="47"/>
  <c r="R16" i="47"/>
  <c r="Q16" i="47"/>
  <c r="O16" i="47"/>
  <c r="N16" i="47"/>
  <c r="L16" i="47"/>
  <c r="K16" i="47"/>
  <c r="I16" i="47"/>
  <c r="H16" i="47"/>
  <c r="F16" i="47"/>
  <c r="E16" i="47"/>
  <c r="C16" i="47"/>
  <c r="AU15" i="47"/>
  <c r="AT15" i="47"/>
  <c r="AS15" i="47"/>
  <c r="AQ15" i="47"/>
  <c r="AP15" i="47"/>
  <c r="AN15" i="47"/>
  <c r="AM15" i="47"/>
  <c r="AK15" i="47"/>
  <c r="AJ15" i="47"/>
  <c r="AH15" i="47"/>
  <c r="AG15" i="47"/>
  <c r="AF15" i="47"/>
  <c r="AD15" i="47"/>
  <c r="AC15" i="47"/>
  <c r="AA15" i="47"/>
  <c r="Z15" i="47"/>
  <c r="X15" i="47"/>
  <c r="W15" i="47"/>
  <c r="U15" i="47"/>
  <c r="T15" i="47"/>
  <c r="R15" i="47"/>
  <c r="Q15" i="47"/>
  <c r="O15" i="47"/>
  <c r="N15" i="47"/>
  <c r="L15" i="47"/>
  <c r="K15" i="47"/>
  <c r="I15" i="47"/>
  <c r="H15" i="47"/>
  <c r="F15" i="47"/>
  <c r="E15" i="47"/>
  <c r="C15" i="47"/>
  <c r="AU14" i="47"/>
  <c r="AT14" i="47"/>
  <c r="AS14" i="47"/>
  <c r="AQ14" i="47"/>
  <c r="AP14" i="47"/>
  <c r="AN14" i="47"/>
  <c r="AM14" i="47"/>
  <c r="AK14" i="47"/>
  <c r="AJ14" i="47"/>
  <c r="AH14" i="47"/>
  <c r="AG14" i="47"/>
  <c r="AF14" i="47"/>
  <c r="AD14" i="47"/>
  <c r="AC14" i="47"/>
  <c r="AA14" i="47"/>
  <c r="Z14" i="47"/>
  <c r="X14" i="47"/>
  <c r="W14" i="47"/>
  <c r="U14" i="47"/>
  <c r="T14" i="47"/>
  <c r="R14" i="47"/>
  <c r="Q14" i="47"/>
  <c r="O14" i="47"/>
  <c r="N14" i="47"/>
  <c r="L14" i="47"/>
  <c r="K14" i="47"/>
  <c r="I14" i="47"/>
  <c r="H14" i="47"/>
  <c r="F14" i="47"/>
  <c r="E14" i="47"/>
  <c r="C14" i="47"/>
  <c r="AU13" i="47"/>
  <c r="AT13" i="47"/>
  <c r="AS13" i="47"/>
  <c r="AQ13" i="47"/>
  <c r="AP13" i="47"/>
  <c r="AN13" i="47"/>
  <c r="AM13" i="47"/>
  <c r="AK13" i="47"/>
  <c r="AJ13" i="47"/>
  <c r="AH13" i="47"/>
  <c r="AG13" i="47"/>
  <c r="AF13" i="47"/>
  <c r="AD13" i="47"/>
  <c r="AC13" i="47"/>
  <c r="AA13" i="47"/>
  <c r="Z13" i="47"/>
  <c r="X13" i="47"/>
  <c r="W13" i="47"/>
  <c r="U13" i="47"/>
  <c r="T13" i="47"/>
  <c r="R13" i="47"/>
  <c r="Q13" i="47"/>
  <c r="O13" i="47"/>
  <c r="N13" i="47"/>
  <c r="L13" i="47"/>
  <c r="K13" i="47"/>
  <c r="I13" i="47"/>
  <c r="H13" i="47"/>
  <c r="F13" i="47"/>
  <c r="E13" i="47"/>
  <c r="C13" i="47"/>
  <c r="AU12" i="47"/>
  <c r="AT12" i="47"/>
  <c r="AS12" i="47"/>
  <c r="AQ12" i="47"/>
  <c r="AP12" i="47"/>
  <c r="AN12" i="47"/>
  <c r="AM12" i="47"/>
  <c r="AK12" i="47"/>
  <c r="AJ12" i="47"/>
  <c r="AH12" i="47"/>
  <c r="AG12" i="47"/>
  <c r="AF12" i="47"/>
  <c r="AD12" i="47"/>
  <c r="AC12" i="47"/>
  <c r="AA12" i="47"/>
  <c r="Z12" i="47"/>
  <c r="X12" i="47"/>
  <c r="W12" i="47"/>
  <c r="U12" i="47"/>
  <c r="T12" i="47"/>
  <c r="R12" i="47"/>
  <c r="Q12" i="47"/>
  <c r="O12" i="47"/>
  <c r="N12" i="47"/>
  <c r="L12" i="47"/>
  <c r="K12" i="47"/>
  <c r="I12" i="47"/>
  <c r="H12" i="47"/>
  <c r="F12" i="47"/>
  <c r="E12" i="47"/>
  <c r="C12" i="47"/>
  <c r="AU11" i="47"/>
  <c r="AT11" i="47"/>
  <c r="AS11" i="47"/>
  <c r="AQ11" i="47"/>
  <c r="AP11" i="47"/>
  <c r="AN11" i="47"/>
  <c r="AM11" i="47"/>
  <c r="AK11" i="47"/>
  <c r="AJ11" i="47"/>
  <c r="AH11" i="47"/>
  <c r="AG11" i="47"/>
  <c r="AF11" i="47"/>
  <c r="AD11" i="47"/>
  <c r="AC11" i="47"/>
  <c r="AA11" i="47"/>
  <c r="Z11" i="47"/>
  <c r="X11" i="47"/>
  <c r="W11" i="47"/>
  <c r="U11" i="47"/>
  <c r="T11" i="47"/>
  <c r="R11" i="47"/>
  <c r="Q11" i="47"/>
  <c r="O11" i="47"/>
  <c r="N11" i="47"/>
  <c r="L11" i="47"/>
  <c r="K11" i="47"/>
  <c r="I11" i="47"/>
  <c r="H11" i="47"/>
  <c r="F11" i="47"/>
  <c r="E11" i="47"/>
  <c r="C11" i="47"/>
  <c r="AU10" i="47"/>
  <c r="AT10" i="47"/>
  <c r="AS10" i="47"/>
  <c r="AQ10" i="47"/>
  <c r="AP10" i="47"/>
  <c r="AN10" i="47"/>
  <c r="AM10" i="47"/>
  <c r="AK10" i="47"/>
  <c r="AJ10" i="47"/>
  <c r="AH10" i="47"/>
  <c r="AG10" i="47"/>
  <c r="AF10" i="47"/>
  <c r="AD10" i="47"/>
  <c r="AC10" i="47"/>
  <c r="AA10" i="47"/>
  <c r="Z10" i="47"/>
  <c r="X10" i="47"/>
  <c r="W10" i="47"/>
  <c r="U10" i="47"/>
  <c r="T10" i="47"/>
  <c r="R10" i="47"/>
  <c r="Q10" i="47"/>
  <c r="O10" i="47"/>
  <c r="N10" i="47"/>
  <c r="L10" i="47"/>
  <c r="K10" i="47"/>
  <c r="I10" i="47"/>
  <c r="H10" i="47"/>
  <c r="F10" i="47"/>
  <c r="E10" i="47"/>
  <c r="C10" i="47"/>
  <c r="AU9" i="47"/>
  <c r="AT9" i="47"/>
  <c r="AS9" i="47"/>
  <c r="AQ9" i="47"/>
  <c r="AP9" i="47"/>
  <c r="AN9" i="47"/>
  <c r="AM9" i="47"/>
  <c r="AK9" i="47"/>
  <c r="AJ9" i="47"/>
  <c r="AH9" i="47"/>
  <c r="AG9" i="47"/>
  <c r="AF9" i="47"/>
  <c r="AD9" i="47"/>
  <c r="AC9" i="47"/>
  <c r="AA9" i="47"/>
  <c r="Z9" i="47"/>
  <c r="X9" i="47"/>
  <c r="W9" i="47"/>
  <c r="U9" i="47"/>
  <c r="T9" i="47"/>
  <c r="R9" i="47"/>
  <c r="Q9" i="47"/>
  <c r="O9" i="47"/>
  <c r="N9" i="47"/>
  <c r="L9" i="47"/>
  <c r="K9" i="47"/>
  <c r="I9" i="47"/>
  <c r="H9" i="47"/>
  <c r="F9" i="47"/>
  <c r="E9" i="47"/>
  <c r="C9" i="47"/>
  <c r="AU8" i="47"/>
  <c r="AT8" i="47"/>
  <c r="AS8" i="47"/>
  <c r="AP8" i="47"/>
  <c r="AM8" i="47"/>
  <c r="AJ8" i="47"/>
  <c r="AG8" i="47"/>
  <c r="AF8" i="47"/>
  <c r="AC8" i="47"/>
  <c r="Z8" i="47"/>
  <c r="W8" i="47"/>
  <c r="T8" i="47"/>
  <c r="Q8" i="47"/>
  <c r="N8" i="47"/>
  <c r="K8" i="47"/>
  <c r="H8" i="47"/>
  <c r="E8" i="47"/>
  <c r="AV64" i="45"/>
  <c r="AR42" i="45"/>
  <c r="AU39" i="45"/>
  <c r="AT39" i="45"/>
  <c r="AS39" i="45"/>
  <c r="AP39" i="45"/>
  <c r="AM39" i="45"/>
  <c r="AJ39" i="45"/>
  <c r="AG39" i="45"/>
  <c r="AF39" i="45"/>
  <c r="AC39" i="45"/>
  <c r="Z39" i="45"/>
  <c r="W39" i="45"/>
  <c r="T39" i="45"/>
  <c r="Q39" i="45"/>
  <c r="N39" i="45"/>
  <c r="K39" i="45"/>
  <c r="H39" i="45"/>
  <c r="E39" i="45"/>
  <c r="AU38" i="45"/>
  <c r="AT38" i="45"/>
  <c r="AS38" i="45"/>
  <c r="AQ38" i="45"/>
  <c r="AP38" i="45"/>
  <c r="AN38" i="45"/>
  <c r="AM38" i="45"/>
  <c r="AK38" i="45"/>
  <c r="AJ38" i="45"/>
  <c r="AH38" i="45"/>
  <c r="AG38" i="45"/>
  <c r="AF38" i="45"/>
  <c r="AD38" i="45"/>
  <c r="AC38" i="45"/>
  <c r="AA38" i="45"/>
  <c r="Z38" i="45"/>
  <c r="X38" i="45"/>
  <c r="W38" i="45"/>
  <c r="U38" i="45"/>
  <c r="T38" i="45"/>
  <c r="R38" i="45"/>
  <c r="Q38" i="45"/>
  <c r="O38" i="45"/>
  <c r="N38" i="45"/>
  <c r="L38" i="45"/>
  <c r="K38" i="45"/>
  <c r="I38" i="45"/>
  <c r="H38" i="45"/>
  <c r="F38" i="45"/>
  <c r="E38" i="45"/>
  <c r="C38" i="45"/>
  <c r="AU37" i="45"/>
  <c r="AT37" i="45"/>
  <c r="AS37" i="45"/>
  <c r="AQ37" i="45"/>
  <c r="AP37" i="45"/>
  <c r="AN37" i="45"/>
  <c r="AM37" i="45"/>
  <c r="AK37" i="45"/>
  <c r="AJ37" i="45"/>
  <c r="AH37" i="45"/>
  <c r="AG37" i="45"/>
  <c r="AF37" i="45"/>
  <c r="AD37" i="45"/>
  <c r="AC37" i="45"/>
  <c r="AA37" i="45"/>
  <c r="Z37" i="45"/>
  <c r="X37" i="45"/>
  <c r="W37" i="45"/>
  <c r="U37" i="45"/>
  <c r="T37" i="45"/>
  <c r="R37" i="45"/>
  <c r="Q37" i="45"/>
  <c r="O37" i="45"/>
  <c r="N37" i="45"/>
  <c r="L37" i="45"/>
  <c r="K37" i="45"/>
  <c r="I37" i="45"/>
  <c r="H37" i="45"/>
  <c r="F37" i="45"/>
  <c r="E37" i="45"/>
  <c r="C37" i="45"/>
  <c r="AU36" i="45"/>
  <c r="AT36" i="45"/>
  <c r="AS36" i="45"/>
  <c r="AQ36" i="45"/>
  <c r="AP36" i="45"/>
  <c r="AN36" i="45"/>
  <c r="AM36" i="45"/>
  <c r="AK36" i="45"/>
  <c r="AJ36" i="45"/>
  <c r="AH36" i="45"/>
  <c r="AG36" i="45"/>
  <c r="AF36" i="45"/>
  <c r="AD36" i="45"/>
  <c r="AC36" i="45"/>
  <c r="AA36" i="45"/>
  <c r="Z36" i="45"/>
  <c r="X36" i="45"/>
  <c r="W36" i="45"/>
  <c r="U36" i="45"/>
  <c r="T36" i="45"/>
  <c r="R36" i="45"/>
  <c r="Q36" i="45"/>
  <c r="O36" i="45"/>
  <c r="N36" i="45"/>
  <c r="L36" i="45"/>
  <c r="K36" i="45"/>
  <c r="I36" i="45"/>
  <c r="H36" i="45"/>
  <c r="F36" i="45"/>
  <c r="E36" i="45"/>
  <c r="C36" i="45"/>
  <c r="AU35" i="45"/>
  <c r="AT35" i="45"/>
  <c r="AS35" i="45"/>
  <c r="AQ35" i="45"/>
  <c r="AP35" i="45"/>
  <c r="AN35" i="45"/>
  <c r="AM35" i="45"/>
  <c r="AK35" i="45"/>
  <c r="AJ35" i="45"/>
  <c r="AH35" i="45"/>
  <c r="AG35" i="45"/>
  <c r="AF35" i="45"/>
  <c r="AD35" i="45"/>
  <c r="AC35" i="45"/>
  <c r="AA35" i="45"/>
  <c r="Z35" i="45"/>
  <c r="X35" i="45"/>
  <c r="W35" i="45"/>
  <c r="U35" i="45"/>
  <c r="T35" i="45"/>
  <c r="R35" i="45"/>
  <c r="Q35" i="45"/>
  <c r="O35" i="45"/>
  <c r="N35" i="45"/>
  <c r="L35" i="45"/>
  <c r="K35" i="45"/>
  <c r="I35" i="45"/>
  <c r="H35" i="45"/>
  <c r="F35" i="45"/>
  <c r="E35" i="45"/>
  <c r="C35" i="45"/>
  <c r="AU34" i="45"/>
  <c r="AT34" i="45"/>
  <c r="AS34" i="45"/>
  <c r="AQ34" i="45"/>
  <c r="AP34" i="45"/>
  <c r="AN34" i="45"/>
  <c r="AM34" i="45"/>
  <c r="AK34" i="45"/>
  <c r="AJ34" i="45"/>
  <c r="AH34" i="45"/>
  <c r="AG34" i="45"/>
  <c r="AF34" i="45"/>
  <c r="AD34" i="45"/>
  <c r="AC34" i="45"/>
  <c r="AA34" i="45"/>
  <c r="Z34" i="45"/>
  <c r="X34" i="45"/>
  <c r="W34" i="45"/>
  <c r="U34" i="45"/>
  <c r="T34" i="45"/>
  <c r="R34" i="45"/>
  <c r="Q34" i="45"/>
  <c r="O34" i="45"/>
  <c r="N34" i="45"/>
  <c r="L34" i="45"/>
  <c r="K34" i="45"/>
  <c r="I34" i="45"/>
  <c r="H34" i="45"/>
  <c r="F34" i="45"/>
  <c r="E34" i="45"/>
  <c r="C34" i="45"/>
  <c r="AU33" i="45"/>
  <c r="AT33" i="45"/>
  <c r="AS33" i="45"/>
  <c r="AQ33" i="45"/>
  <c r="AP33" i="45"/>
  <c r="AN33" i="45"/>
  <c r="AM33" i="45"/>
  <c r="AK33" i="45"/>
  <c r="AJ33" i="45"/>
  <c r="AH33" i="45"/>
  <c r="AG33" i="45"/>
  <c r="AF33" i="45"/>
  <c r="AD33" i="45"/>
  <c r="AC33" i="45"/>
  <c r="AA33" i="45"/>
  <c r="Z33" i="45"/>
  <c r="X33" i="45"/>
  <c r="W33" i="45"/>
  <c r="U33" i="45"/>
  <c r="T33" i="45"/>
  <c r="R33" i="45"/>
  <c r="Q33" i="45"/>
  <c r="O33" i="45"/>
  <c r="N33" i="45"/>
  <c r="L33" i="45"/>
  <c r="K33" i="45"/>
  <c r="I33" i="45"/>
  <c r="H33" i="45"/>
  <c r="F33" i="45"/>
  <c r="E33" i="45"/>
  <c r="C33" i="45"/>
  <c r="AU31" i="45"/>
  <c r="AT31" i="45"/>
  <c r="AS31" i="45"/>
  <c r="AQ31" i="45"/>
  <c r="AP31" i="45"/>
  <c r="AN31" i="45"/>
  <c r="AM31" i="45"/>
  <c r="AK31" i="45"/>
  <c r="AJ31" i="45"/>
  <c r="AH31" i="45"/>
  <c r="AG31" i="45"/>
  <c r="AF31" i="45"/>
  <c r="AD31" i="45"/>
  <c r="AC31" i="45"/>
  <c r="AA31" i="45"/>
  <c r="Z31" i="45"/>
  <c r="X31" i="45"/>
  <c r="W31" i="45"/>
  <c r="U31" i="45"/>
  <c r="T31" i="45"/>
  <c r="R31" i="45"/>
  <c r="Q31" i="45"/>
  <c r="O31" i="45"/>
  <c r="N31" i="45"/>
  <c r="L31" i="45"/>
  <c r="K31" i="45"/>
  <c r="I31" i="45"/>
  <c r="H31" i="45"/>
  <c r="F31" i="45"/>
  <c r="E31" i="45"/>
  <c r="C31" i="45"/>
  <c r="AU30" i="45"/>
  <c r="AT30" i="45"/>
  <c r="AS30" i="45"/>
  <c r="AQ30" i="45"/>
  <c r="AP30" i="45"/>
  <c r="AN30" i="45"/>
  <c r="AM30" i="45"/>
  <c r="AK30" i="45"/>
  <c r="AJ30" i="45"/>
  <c r="AH30" i="45"/>
  <c r="AG30" i="45"/>
  <c r="AF30" i="45"/>
  <c r="AD30" i="45"/>
  <c r="AC30" i="45"/>
  <c r="AA30" i="45"/>
  <c r="Z30" i="45"/>
  <c r="X30" i="45"/>
  <c r="W30" i="45"/>
  <c r="U30" i="45"/>
  <c r="T30" i="45"/>
  <c r="R30" i="45"/>
  <c r="Q30" i="45"/>
  <c r="O30" i="45"/>
  <c r="N30" i="45"/>
  <c r="L30" i="45"/>
  <c r="K30" i="45"/>
  <c r="I30" i="45"/>
  <c r="H30" i="45"/>
  <c r="F30" i="45"/>
  <c r="E30" i="45"/>
  <c r="C30" i="45"/>
  <c r="AT29" i="45"/>
  <c r="AS29" i="45"/>
  <c r="AQ29" i="45"/>
  <c r="AP29" i="45"/>
  <c r="AN29" i="45"/>
  <c r="AM29" i="45"/>
  <c r="AK29" i="45"/>
  <c r="AJ29" i="45"/>
  <c r="AG29" i="45"/>
  <c r="AF29" i="45"/>
  <c r="AD29" i="45"/>
  <c r="AC29" i="45"/>
  <c r="AA29" i="45"/>
  <c r="Z29" i="45"/>
  <c r="X29" i="45"/>
  <c r="W29" i="45"/>
  <c r="U29" i="45"/>
  <c r="T29" i="45"/>
  <c r="R29" i="45"/>
  <c r="Q29" i="45"/>
  <c r="O29" i="45"/>
  <c r="N29" i="45"/>
  <c r="L29" i="45"/>
  <c r="K29" i="45"/>
  <c r="I29" i="45"/>
  <c r="H29" i="45"/>
  <c r="F29" i="45"/>
  <c r="E29" i="45"/>
  <c r="C29" i="45"/>
  <c r="AU28" i="45"/>
  <c r="AT28" i="45"/>
  <c r="AS28" i="45"/>
  <c r="AQ28" i="45"/>
  <c r="AP28" i="45"/>
  <c r="AN28" i="45"/>
  <c r="AM28" i="45"/>
  <c r="AK28" i="45"/>
  <c r="AJ28" i="45"/>
  <c r="AH28" i="45"/>
  <c r="AG28" i="45"/>
  <c r="AF28" i="45"/>
  <c r="AD28" i="45"/>
  <c r="AC28" i="45"/>
  <c r="AA28" i="45"/>
  <c r="Z28" i="45"/>
  <c r="X28" i="45"/>
  <c r="W28" i="45"/>
  <c r="U28" i="45"/>
  <c r="T28" i="45"/>
  <c r="R28" i="45"/>
  <c r="Q28" i="45"/>
  <c r="O28" i="45"/>
  <c r="N28" i="45"/>
  <c r="L28" i="45"/>
  <c r="K28" i="45"/>
  <c r="I28" i="45"/>
  <c r="H28" i="45"/>
  <c r="F28" i="45"/>
  <c r="E28" i="45"/>
  <c r="C28" i="45"/>
  <c r="AU27" i="45"/>
  <c r="AT27" i="45"/>
  <c r="AS27" i="45"/>
  <c r="AQ27" i="45"/>
  <c r="AP27" i="45"/>
  <c r="AN27" i="45"/>
  <c r="AM27" i="45"/>
  <c r="AK27" i="45"/>
  <c r="AJ27" i="45"/>
  <c r="AH27" i="45"/>
  <c r="AG27" i="45"/>
  <c r="AF27" i="45"/>
  <c r="AD27" i="45"/>
  <c r="AC27" i="45"/>
  <c r="AA27" i="45"/>
  <c r="Z27" i="45"/>
  <c r="X27" i="45"/>
  <c r="W27" i="45"/>
  <c r="U27" i="45"/>
  <c r="T27" i="45"/>
  <c r="R27" i="45"/>
  <c r="Q27" i="45"/>
  <c r="O27" i="45"/>
  <c r="N27" i="45"/>
  <c r="L27" i="45"/>
  <c r="K27" i="45"/>
  <c r="I27" i="45"/>
  <c r="H27" i="45"/>
  <c r="F27" i="45"/>
  <c r="E27" i="45"/>
  <c r="C27" i="45"/>
  <c r="AU26" i="45"/>
  <c r="AT26" i="45"/>
  <c r="AS26" i="45"/>
  <c r="AQ26" i="45"/>
  <c r="AP26" i="45"/>
  <c r="AN26" i="45"/>
  <c r="AM26" i="45"/>
  <c r="AK26" i="45"/>
  <c r="AJ26" i="45"/>
  <c r="AH26" i="45"/>
  <c r="AG26" i="45"/>
  <c r="AF26" i="45"/>
  <c r="AD26" i="45"/>
  <c r="AC26" i="45"/>
  <c r="AA26" i="45"/>
  <c r="Z26" i="45"/>
  <c r="X26" i="45"/>
  <c r="W26" i="45"/>
  <c r="U26" i="45"/>
  <c r="T26" i="45"/>
  <c r="R26" i="45"/>
  <c r="Q26" i="45"/>
  <c r="O26" i="45"/>
  <c r="N26" i="45"/>
  <c r="L26" i="45"/>
  <c r="K26" i="45"/>
  <c r="I26" i="45"/>
  <c r="H26" i="45"/>
  <c r="F26" i="45"/>
  <c r="E26" i="45"/>
  <c r="C26" i="45"/>
  <c r="AU25" i="45"/>
  <c r="AT25" i="45"/>
  <c r="AS25" i="45"/>
  <c r="AQ25" i="45"/>
  <c r="AP25" i="45"/>
  <c r="AN25" i="45"/>
  <c r="AM25" i="45"/>
  <c r="AK25" i="45"/>
  <c r="AJ25" i="45"/>
  <c r="AH25" i="45"/>
  <c r="AG25" i="45"/>
  <c r="AF25" i="45"/>
  <c r="AD25" i="45"/>
  <c r="AC25" i="45"/>
  <c r="AA25" i="45"/>
  <c r="Z25" i="45"/>
  <c r="X25" i="45"/>
  <c r="W25" i="45"/>
  <c r="U25" i="45"/>
  <c r="T25" i="45"/>
  <c r="R25" i="45"/>
  <c r="Q25" i="45"/>
  <c r="O25" i="45"/>
  <c r="N25" i="45"/>
  <c r="L25" i="45"/>
  <c r="K25" i="45"/>
  <c r="I25" i="45"/>
  <c r="H25" i="45"/>
  <c r="F25" i="45"/>
  <c r="E25" i="45"/>
  <c r="C25" i="45"/>
  <c r="AU24" i="45"/>
  <c r="AT24" i="45"/>
  <c r="AS24" i="45"/>
  <c r="AQ24" i="45"/>
  <c r="AP24" i="45"/>
  <c r="AN24" i="45"/>
  <c r="AM24" i="45"/>
  <c r="AK24" i="45"/>
  <c r="AJ24" i="45"/>
  <c r="AH24" i="45"/>
  <c r="AG24" i="45"/>
  <c r="AF24" i="45"/>
  <c r="AD24" i="45"/>
  <c r="AC24" i="45"/>
  <c r="AA24" i="45"/>
  <c r="Z24" i="45"/>
  <c r="X24" i="45"/>
  <c r="W24" i="45"/>
  <c r="U24" i="45"/>
  <c r="T24" i="45"/>
  <c r="R24" i="45"/>
  <c r="Q24" i="45"/>
  <c r="O24" i="45"/>
  <c r="N24" i="45"/>
  <c r="L24" i="45"/>
  <c r="K24" i="45"/>
  <c r="I24" i="45"/>
  <c r="H24" i="45"/>
  <c r="F24" i="45"/>
  <c r="E24" i="45"/>
  <c r="C24" i="45"/>
  <c r="AU23" i="45"/>
  <c r="AT23" i="45"/>
  <c r="AS23" i="45"/>
  <c r="AQ23" i="45"/>
  <c r="AP23" i="45"/>
  <c r="AN23" i="45"/>
  <c r="AM23" i="45"/>
  <c r="AK23" i="45"/>
  <c r="AJ23" i="45"/>
  <c r="AH23" i="45"/>
  <c r="AG23" i="45"/>
  <c r="AF23" i="45"/>
  <c r="AD23" i="45"/>
  <c r="AC23" i="45"/>
  <c r="AA23" i="45"/>
  <c r="Z23" i="45"/>
  <c r="X23" i="45"/>
  <c r="W23" i="45"/>
  <c r="U23" i="45"/>
  <c r="T23" i="45"/>
  <c r="R23" i="45"/>
  <c r="Q23" i="45"/>
  <c r="O23" i="45"/>
  <c r="N23" i="45"/>
  <c r="L23" i="45"/>
  <c r="K23" i="45"/>
  <c r="I23" i="45"/>
  <c r="H23" i="45"/>
  <c r="F23" i="45"/>
  <c r="E23" i="45"/>
  <c r="C23" i="45"/>
  <c r="AU22" i="45"/>
  <c r="AT22" i="45"/>
  <c r="AS22" i="45"/>
  <c r="AQ22" i="45"/>
  <c r="AP22" i="45"/>
  <c r="AN22" i="45"/>
  <c r="AM22" i="45"/>
  <c r="AK22" i="45"/>
  <c r="AJ22" i="45"/>
  <c r="AH22" i="45"/>
  <c r="AG22" i="45"/>
  <c r="AF22" i="45"/>
  <c r="AD22" i="45"/>
  <c r="AC22" i="45"/>
  <c r="AA22" i="45"/>
  <c r="Z22" i="45"/>
  <c r="X22" i="45"/>
  <c r="W22" i="45"/>
  <c r="U22" i="45"/>
  <c r="T22" i="45"/>
  <c r="R22" i="45"/>
  <c r="Q22" i="45"/>
  <c r="O22" i="45"/>
  <c r="N22" i="45"/>
  <c r="L22" i="45"/>
  <c r="K22" i="45"/>
  <c r="I22" i="45"/>
  <c r="H22" i="45"/>
  <c r="F22" i="45"/>
  <c r="E22" i="45"/>
  <c r="C22" i="45"/>
  <c r="AU21" i="45"/>
  <c r="AT21" i="45"/>
  <c r="AS21" i="45"/>
  <c r="AQ21" i="45"/>
  <c r="AP21" i="45"/>
  <c r="AN21" i="45"/>
  <c r="AM21" i="45"/>
  <c r="AK21" i="45"/>
  <c r="AJ21" i="45"/>
  <c r="AH21" i="45"/>
  <c r="AG21" i="45"/>
  <c r="AF21" i="45"/>
  <c r="AD21" i="45"/>
  <c r="AC21" i="45"/>
  <c r="AA21" i="45"/>
  <c r="Z21" i="45"/>
  <c r="X21" i="45"/>
  <c r="W21" i="45"/>
  <c r="U21" i="45"/>
  <c r="T21" i="45"/>
  <c r="R21" i="45"/>
  <c r="Q21" i="45"/>
  <c r="O21" i="45"/>
  <c r="N21" i="45"/>
  <c r="L21" i="45"/>
  <c r="K21" i="45"/>
  <c r="I21" i="45"/>
  <c r="H21" i="45"/>
  <c r="F21" i="45"/>
  <c r="E21" i="45"/>
  <c r="C21" i="45"/>
  <c r="AU20" i="45"/>
  <c r="AT20" i="45"/>
  <c r="AS20" i="45"/>
  <c r="AQ20" i="45"/>
  <c r="AP20" i="45"/>
  <c r="AN20" i="45"/>
  <c r="AM20" i="45"/>
  <c r="AK20" i="45"/>
  <c r="AJ20" i="45"/>
  <c r="AH20" i="45"/>
  <c r="AG20" i="45"/>
  <c r="AF20" i="45"/>
  <c r="AD20" i="45"/>
  <c r="AC20" i="45"/>
  <c r="AA20" i="45"/>
  <c r="Z20" i="45"/>
  <c r="X20" i="45"/>
  <c r="W20" i="45"/>
  <c r="U20" i="45"/>
  <c r="T20" i="45"/>
  <c r="R20" i="45"/>
  <c r="Q20" i="45"/>
  <c r="O20" i="45"/>
  <c r="N20" i="45"/>
  <c r="L20" i="45"/>
  <c r="K20" i="45"/>
  <c r="I20" i="45"/>
  <c r="H20" i="45"/>
  <c r="F20" i="45"/>
  <c r="E20" i="45"/>
  <c r="C20" i="45"/>
  <c r="AU19" i="45"/>
  <c r="AT19" i="45"/>
  <c r="AS19" i="45"/>
  <c r="AQ19" i="45"/>
  <c r="AP19" i="45"/>
  <c r="AN19" i="45"/>
  <c r="AM19" i="45"/>
  <c r="AK19" i="45"/>
  <c r="AJ19" i="45"/>
  <c r="AH19" i="45"/>
  <c r="AG19" i="45"/>
  <c r="AF19" i="45"/>
  <c r="AD19" i="45"/>
  <c r="AC19" i="45"/>
  <c r="AA19" i="45"/>
  <c r="Z19" i="45"/>
  <c r="X19" i="45"/>
  <c r="W19" i="45"/>
  <c r="U19" i="45"/>
  <c r="T19" i="45"/>
  <c r="R19" i="45"/>
  <c r="Q19" i="45"/>
  <c r="O19" i="45"/>
  <c r="N19" i="45"/>
  <c r="L19" i="45"/>
  <c r="K19" i="45"/>
  <c r="I19" i="45"/>
  <c r="H19" i="45"/>
  <c r="F19" i="45"/>
  <c r="E19" i="45"/>
  <c r="C19" i="45"/>
  <c r="AU18" i="45"/>
  <c r="AT18" i="45"/>
  <c r="AS18" i="45"/>
  <c r="AQ18" i="45"/>
  <c r="AP18" i="45"/>
  <c r="AN18" i="45"/>
  <c r="AM18" i="45"/>
  <c r="AK18" i="45"/>
  <c r="AJ18" i="45"/>
  <c r="AH18" i="45"/>
  <c r="AG18" i="45"/>
  <c r="AF18" i="45"/>
  <c r="AD18" i="45"/>
  <c r="AC18" i="45"/>
  <c r="AA18" i="45"/>
  <c r="Z18" i="45"/>
  <c r="X18" i="45"/>
  <c r="W18" i="45"/>
  <c r="U18" i="45"/>
  <c r="T18" i="45"/>
  <c r="R18" i="45"/>
  <c r="Q18" i="45"/>
  <c r="O18" i="45"/>
  <c r="N18" i="45"/>
  <c r="L18" i="45"/>
  <c r="K18" i="45"/>
  <c r="I18" i="45"/>
  <c r="H18" i="45"/>
  <c r="F18" i="45"/>
  <c r="E18" i="45"/>
  <c r="C18" i="45"/>
  <c r="AU17" i="45"/>
  <c r="AT17" i="45"/>
  <c r="AS17" i="45"/>
  <c r="AQ17" i="45"/>
  <c r="AP17" i="45"/>
  <c r="AN17" i="45"/>
  <c r="AM17" i="45"/>
  <c r="AK17" i="45"/>
  <c r="AJ17" i="45"/>
  <c r="AH17" i="45"/>
  <c r="AG17" i="45"/>
  <c r="AF17" i="45"/>
  <c r="AD17" i="45"/>
  <c r="AC17" i="45"/>
  <c r="AA17" i="45"/>
  <c r="Z17" i="45"/>
  <c r="X17" i="45"/>
  <c r="W17" i="45"/>
  <c r="U17" i="45"/>
  <c r="T17" i="45"/>
  <c r="R17" i="45"/>
  <c r="Q17" i="45"/>
  <c r="O17" i="45"/>
  <c r="N17" i="45"/>
  <c r="L17" i="45"/>
  <c r="K17" i="45"/>
  <c r="I17" i="45"/>
  <c r="H17" i="45"/>
  <c r="F17" i="45"/>
  <c r="E17" i="45"/>
  <c r="C17" i="45"/>
  <c r="AU16" i="45"/>
  <c r="AT16" i="45"/>
  <c r="AS16" i="45"/>
  <c r="AQ16" i="45"/>
  <c r="AP16" i="45"/>
  <c r="AN16" i="45"/>
  <c r="AM16" i="45"/>
  <c r="AK16" i="45"/>
  <c r="AJ16" i="45"/>
  <c r="AH16" i="45"/>
  <c r="AG16" i="45"/>
  <c r="AF16" i="45"/>
  <c r="AD16" i="45"/>
  <c r="AC16" i="45"/>
  <c r="AA16" i="45"/>
  <c r="Z16" i="45"/>
  <c r="X16" i="45"/>
  <c r="W16" i="45"/>
  <c r="U16" i="45"/>
  <c r="T16" i="45"/>
  <c r="R16" i="45"/>
  <c r="Q16" i="45"/>
  <c r="O16" i="45"/>
  <c r="N16" i="45"/>
  <c r="L16" i="45"/>
  <c r="K16" i="45"/>
  <c r="I16" i="45"/>
  <c r="H16" i="45"/>
  <c r="F16" i="45"/>
  <c r="E16" i="45"/>
  <c r="C16" i="45"/>
  <c r="AU15" i="45"/>
  <c r="AT15" i="45"/>
  <c r="AS15" i="45"/>
  <c r="AQ15" i="45"/>
  <c r="AP15" i="45"/>
  <c r="AN15" i="45"/>
  <c r="AM15" i="45"/>
  <c r="AK15" i="45"/>
  <c r="AJ15" i="45"/>
  <c r="AH15" i="45"/>
  <c r="AG15" i="45"/>
  <c r="AF15" i="45"/>
  <c r="AD15" i="45"/>
  <c r="AC15" i="45"/>
  <c r="AA15" i="45"/>
  <c r="Z15" i="45"/>
  <c r="X15" i="45"/>
  <c r="W15" i="45"/>
  <c r="U15" i="45"/>
  <c r="T15" i="45"/>
  <c r="R15" i="45"/>
  <c r="Q15" i="45"/>
  <c r="O15" i="45"/>
  <c r="N15" i="45"/>
  <c r="L15" i="45"/>
  <c r="K15" i="45"/>
  <c r="I15" i="45"/>
  <c r="H15" i="45"/>
  <c r="F15" i="45"/>
  <c r="E15" i="45"/>
  <c r="C15" i="45"/>
  <c r="AU14" i="45"/>
  <c r="AT14" i="45"/>
  <c r="AS14" i="45"/>
  <c r="AQ14" i="45"/>
  <c r="AP14" i="45"/>
  <c r="AN14" i="45"/>
  <c r="AM14" i="45"/>
  <c r="AK14" i="45"/>
  <c r="AJ14" i="45"/>
  <c r="AH14" i="45"/>
  <c r="AG14" i="45"/>
  <c r="AF14" i="45"/>
  <c r="AD14" i="45"/>
  <c r="AC14" i="45"/>
  <c r="AA14" i="45"/>
  <c r="Z14" i="45"/>
  <c r="X14" i="45"/>
  <c r="W14" i="45"/>
  <c r="U14" i="45"/>
  <c r="T14" i="45"/>
  <c r="R14" i="45"/>
  <c r="Q14" i="45"/>
  <c r="O14" i="45"/>
  <c r="N14" i="45"/>
  <c r="L14" i="45"/>
  <c r="K14" i="45"/>
  <c r="I14" i="45"/>
  <c r="H14" i="45"/>
  <c r="F14" i="45"/>
  <c r="E14" i="45"/>
  <c r="C14" i="45"/>
  <c r="AU13" i="45"/>
  <c r="AT13" i="45"/>
  <c r="AS13" i="45"/>
  <c r="AQ13" i="45"/>
  <c r="AP13" i="45"/>
  <c r="AN13" i="45"/>
  <c r="AM13" i="45"/>
  <c r="AK13" i="45"/>
  <c r="AJ13" i="45"/>
  <c r="AH13" i="45"/>
  <c r="AG13" i="45"/>
  <c r="AF13" i="45"/>
  <c r="AD13" i="45"/>
  <c r="AC13" i="45"/>
  <c r="AA13" i="45"/>
  <c r="Z13" i="45"/>
  <c r="X13" i="45"/>
  <c r="W13" i="45"/>
  <c r="U13" i="45"/>
  <c r="T13" i="45"/>
  <c r="R13" i="45"/>
  <c r="Q13" i="45"/>
  <c r="O13" i="45"/>
  <c r="N13" i="45"/>
  <c r="L13" i="45"/>
  <c r="K13" i="45"/>
  <c r="I13" i="45"/>
  <c r="H13" i="45"/>
  <c r="F13" i="45"/>
  <c r="E13" i="45"/>
  <c r="C13" i="45"/>
  <c r="AU12" i="45"/>
  <c r="AT12" i="45"/>
  <c r="AS12" i="45"/>
  <c r="AQ12" i="45"/>
  <c r="AP12" i="45"/>
  <c r="AN12" i="45"/>
  <c r="AM12" i="45"/>
  <c r="AK12" i="45"/>
  <c r="AJ12" i="45"/>
  <c r="AH12" i="45"/>
  <c r="AG12" i="45"/>
  <c r="AF12" i="45"/>
  <c r="AD12" i="45"/>
  <c r="AC12" i="45"/>
  <c r="AA12" i="45"/>
  <c r="Z12" i="45"/>
  <c r="X12" i="45"/>
  <c r="W12" i="45"/>
  <c r="U12" i="45"/>
  <c r="T12" i="45"/>
  <c r="R12" i="45"/>
  <c r="Q12" i="45"/>
  <c r="O12" i="45"/>
  <c r="N12" i="45"/>
  <c r="L12" i="45"/>
  <c r="K12" i="45"/>
  <c r="I12" i="45"/>
  <c r="H12" i="45"/>
  <c r="F12" i="45"/>
  <c r="E12" i="45"/>
  <c r="C12" i="45"/>
  <c r="AU11" i="45"/>
  <c r="AT11" i="45"/>
  <c r="AS11" i="45"/>
  <c r="AQ11" i="45"/>
  <c r="AP11" i="45"/>
  <c r="AN11" i="45"/>
  <c r="AM11" i="45"/>
  <c r="AK11" i="45"/>
  <c r="AJ11" i="45"/>
  <c r="AH11" i="45"/>
  <c r="AG11" i="45"/>
  <c r="AF11" i="45"/>
  <c r="AD11" i="45"/>
  <c r="AC11" i="45"/>
  <c r="AA11" i="45"/>
  <c r="Z11" i="45"/>
  <c r="X11" i="45"/>
  <c r="W11" i="45"/>
  <c r="U11" i="45"/>
  <c r="T11" i="45"/>
  <c r="R11" i="45"/>
  <c r="Q11" i="45"/>
  <c r="O11" i="45"/>
  <c r="N11" i="45"/>
  <c r="L11" i="45"/>
  <c r="K11" i="45"/>
  <c r="I11" i="45"/>
  <c r="H11" i="45"/>
  <c r="F11" i="45"/>
  <c r="E11" i="45"/>
  <c r="C11" i="45"/>
  <c r="AU10" i="45"/>
  <c r="AT10" i="45"/>
  <c r="AS10" i="45"/>
  <c r="AQ10" i="45"/>
  <c r="AP10" i="45"/>
  <c r="AN10" i="45"/>
  <c r="AM10" i="45"/>
  <c r="AK10" i="45"/>
  <c r="AJ10" i="45"/>
  <c r="AH10" i="45"/>
  <c r="AG10" i="45"/>
  <c r="AF10" i="45"/>
  <c r="AD10" i="45"/>
  <c r="AC10" i="45"/>
  <c r="AA10" i="45"/>
  <c r="Z10" i="45"/>
  <c r="X10" i="45"/>
  <c r="W10" i="45"/>
  <c r="U10" i="45"/>
  <c r="T10" i="45"/>
  <c r="R10" i="45"/>
  <c r="Q10" i="45"/>
  <c r="O10" i="45"/>
  <c r="N10" i="45"/>
  <c r="L10" i="45"/>
  <c r="K10" i="45"/>
  <c r="I10" i="45"/>
  <c r="H10" i="45"/>
  <c r="F10" i="45"/>
  <c r="E10" i="45"/>
  <c r="C10" i="45"/>
  <c r="AU9" i="45"/>
  <c r="AT9" i="45"/>
  <c r="AS9" i="45"/>
  <c r="AQ9" i="45"/>
  <c r="AP9" i="45"/>
  <c r="AN9" i="45"/>
  <c r="AM9" i="45"/>
  <c r="AK9" i="45"/>
  <c r="AJ9" i="45"/>
  <c r="AH9" i="45"/>
  <c r="AG9" i="45"/>
  <c r="AF9" i="45"/>
  <c r="AD9" i="45"/>
  <c r="AC9" i="45"/>
  <c r="AA9" i="45"/>
  <c r="Z9" i="45"/>
  <c r="X9" i="45"/>
  <c r="W9" i="45"/>
  <c r="U9" i="45"/>
  <c r="T9" i="45"/>
  <c r="R9" i="45"/>
  <c r="Q9" i="45"/>
  <c r="O9" i="45"/>
  <c r="N9" i="45"/>
  <c r="L9" i="45"/>
  <c r="K9" i="45"/>
  <c r="I9" i="45"/>
  <c r="H9" i="45"/>
  <c r="F9" i="45"/>
  <c r="E9" i="45"/>
  <c r="C9" i="45"/>
  <c r="AU8" i="45"/>
  <c r="AT8" i="45"/>
  <c r="AS8" i="45"/>
  <c r="AP8" i="45"/>
  <c r="AM8" i="45"/>
  <c r="AJ8" i="45"/>
  <c r="AG8" i="45"/>
  <c r="AF8" i="45"/>
  <c r="AC8" i="45"/>
  <c r="Z8" i="45"/>
  <c r="W8" i="45"/>
  <c r="T8" i="45"/>
  <c r="Q8" i="45"/>
  <c r="N8" i="45"/>
  <c r="K8" i="45"/>
  <c r="H8" i="45"/>
  <c r="E8" i="45"/>
  <c r="AV64" i="44"/>
  <c r="AR42" i="44"/>
  <c r="AU39" i="44"/>
  <c r="AT39" i="44"/>
  <c r="AS39" i="44"/>
  <c r="AP39" i="44"/>
  <c r="AM39" i="44"/>
  <c r="AJ39" i="44"/>
  <c r="AG39" i="44"/>
  <c r="AF39" i="44"/>
  <c r="AC39" i="44"/>
  <c r="Z39" i="44"/>
  <c r="W39" i="44"/>
  <c r="T39" i="44"/>
  <c r="Q39" i="44"/>
  <c r="N39" i="44"/>
  <c r="K39" i="44"/>
  <c r="H39" i="44"/>
  <c r="E39" i="44"/>
  <c r="AU38" i="44"/>
  <c r="AT38" i="44"/>
  <c r="AS38" i="44"/>
  <c r="AQ38" i="44"/>
  <c r="AP38" i="44"/>
  <c r="AN38" i="44"/>
  <c r="AM38" i="44"/>
  <c r="AK38" i="44"/>
  <c r="AJ38" i="44"/>
  <c r="AH38" i="44"/>
  <c r="AG38" i="44"/>
  <c r="AF38" i="44"/>
  <c r="AD38" i="44"/>
  <c r="AC38" i="44"/>
  <c r="AA38" i="44"/>
  <c r="Z38" i="44"/>
  <c r="X38" i="44"/>
  <c r="W38" i="44"/>
  <c r="U38" i="44"/>
  <c r="T38" i="44"/>
  <c r="R38" i="44"/>
  <c r="Q38" i="44"/>
  <c r="O38" i="44"/>
  <c r="N38" i="44"/>
  <c r="L38" i="44"/>
  <c r="K38" i="44"/>
  <c r="I38" i="44"/>
  <c r="H38" i="44"/>
  <c r="F38" i="44"/>
  <c r="E38" i="44"/>
  <c r="C38" i="44"/>
  <c r="AU37" i="44"/>
  <c r="AT37" i="44"/>
  <c r="AS37" i="44"/>
  <c r="AQ37" i="44"/>
  <c r="AP37" i="44"/>
  <c r="AN37" i="44"/>
  <c r="AM37" i="44"/>
  <c r="AK37" i="44"/>
  <c r="AJ37" i="44"/>
  <c r="AH37" i="44"/>
  <c r="AG37" i="44"/>
  <c r="AF37" i="44"/>
  <c r="AD37" i="44"/>
  <c r="AC37" i="44"/>
  <c r="AA37" i="44"/>
  <c r="Z37" i="44"/>
  <c r="X37" i="44"/>
  <c r="W37" i="44"/>
  <c r="U37" i="44"/>
  <c r="T37" i="44"/>
  <c r="R37" i="44"/>
  <c r="Q37" i="44"/>
  <c r="O37" i="44"/>
  <c r="N37" i="44"/>
  <c r="L37" i="44"/>
  <c r="K37" i="44"/>
  <c r="I37" i="44"/>
  <c r="H37" i="44"/>
  <c r="F37" i="44"/>
  <c r="E37" i="44"/>
  <c r="C37" i="44"/>
  <c r="AU36" i="44"/>
  <c r="AT36" i="44"/>
  <c r="AS36" i="44"/>
  <c r="AQ36" i="44"/>
  <c r="AP36" i="44"/>
  <c r="AN36" i="44"/>
  <c r="AM36" i="44"/>
  <c r="AK36" i="44"/>
  <c r="AJ36" i="44"/>
  <c r="AH36" i="44"/>
  <c r="AG36" i="44"/>
  <c r="AF36" i="44"/>
  <c r="AD36" i="44"/>
  <c r="AC36" i="44"/>
  <c r="AA36" i="44"/>
  <c r="Z36" i="44"/>
  <c r="X36" i="44"/>
  <c r="W36" i="44"/>
  <c r="U36" i="44"/>
  <c r="T36" i="44"/>
  <c r="R36" i="44"/>
  <c r="Q36" i="44"/>
  <c r="O36" i="44"/>
  <c r="N36" i="44"/>
  <c r="L36" i="44"/>
  <c r="K36" i="44"/>
  <c r="I36" i="44"/>
  <c r="H36" i="44"/>
  <c r="F36" i="44"/>
  <c r="E36" i="44"/>
  <c r="C36" i="44"/>
  <c r="AU35" i="44"/>
  <c r="AT35" i="44"/>
  <c r="AS35" i="44"/>
  <c r="AQ35" i="44"/>
  <c r="AP35" i="44"/>
  <c r="AN35" i="44"/>
  <c r="AM35" i="44"/>
  <c r="AK35" i="44"/>
  <c r="AJ35" i="44"/>
  <c r="AH35" i="44"/>
  <c r="AG35" i="44"/>
  <c r="AF35" i="44"/>
  <c r="AD35" i="44"/>
  <c r="AC35" i="44"/>
  <c r="AA35" i="44"/>
  <c r="Z35" i="44"/>
  <c r="X35" i="44"/>
  <c r="W35" i="44"/>
  <c r="U35" i="44"/>
  <c r="T35" i="44"/>
  <c r="R35" i="44"/>
  <c r="Q35" i="44"/>
  <c r="O35" i="44"/>
  <c r="N35" i="44"/>
  <c r="L35" i="44"/>
  <c r="K35" i="44"/>
  <c r="I35" i="44"/>
  <c r="H35" i="44"/>
  <c r="F35" i="44"/>
  <c r="E35" i="44"/>
  <c r="C35" i="44"/>
  <c r="AU34" i="44"/>
  <c r="AT34" i="44"/>
  <c r="AS34" i="44"/>
  <c r="AQ34" i="44"/>
  <c r="AP34" i="44"/>
  <c r="AN34" i="44"/>
  <c r="AM34" i="44"/>
  <c r="AK34" i="44"/>
  <c r="AJ34" i="44"/>
  <c r="AH34" i="44"/>
  <c r="AG34" i="44"/>
  <c r="AF34" i="44"/>
  <c r="AD34" i="44"/>
  <c r="AC34" i="44"/>
  <c r="AA34" i="44"/>
  <c r="Z34" i="44"/>
  <c r="X34" i="44"/>
  <c r="W34" i="44"/>
  <c r="U34" i="44"/>
  <c r="T34" i="44"/>
  <c r="R34" i="44"/>
  <c r="Q34" i="44"/>
  <c r="O34" i="44"/>
  <c r="N34" i="44"/>
  <c r="L34" i="44"/>
  <c r="K34" i="44"/>
  <c r="I34" i="44"/>
  <c r="H34" i="44"/>
  <c r="F34" i="44"/>
  <c r="E34" i="44"/>
  <c r="C34" i="44"/>
  <c r="AU33" i="44"/>
  <c r="AT33" i="44"/>
  <c r="AS33" i="44"/>
  <c r="AP33" i="44"/>
  <c r="AM33" i="44"/>
  <c r="AJ33" i="44"/>
  <c r="AG33" i="44"/>
  <c r="AF33" i="44"/>
  <c r="AC33" i="44"/>
  <c r="Z33" i="44"/>
  <c r="W33" i="44"/>
  <c r="T33" i="44"/>
  <c r="Q33" i="44"/>
  <c r="N33" i="44"/>
  <c r="K33" i="44"/>
  <c r="H33" i="44"/>
  <c r="E33" i="44"/>
  <c r="AU32" i="44"/>
  <c r="AT32" i="44"/>
  <c r="AS32" i="44"/>
  <c r="AQ32" i="44"/>
  <c r="AP32" i="44"/>
  <c r="AN32" i="44"/>
  <c r="AM32" i="44"/>
  <c r="AK32" i="44"/>
  <c r="AJ32" i="44"/>
  <c r="AH32" i="44"/>
  <c r="AG32" i="44"/>
  <c r="AF32" i="44"/>
  <c r="AD32" i="44"/>
  <c r="AC32" i="44"/>
  <c r="AA32" i="44"/>
  <c r="Z32" i="44"/>
  <c r="X32" i="44"/>
  <c r="W32" i="44"/>
  <c r="U32" i="44"/>
  <c r="T32" i="44"/>
  <c r="R32" i="44"/>
  <c r="Q32" i="44"/>
  <c r="O32" i="44"/>
  <c r="N32" i="44"/>
  <c r="L32" i="44"/>
  <c r="K32" i="44"/>
  <c r="I32" i="44"/>
  <c r="H32" i="44"/>
  <c r="F32" i="44"/>
  <c r="E32" i="44"/>
  <c r="C32" i="44"/>
  <c r="AU31" i="44"/>
  <c r="AT31" i="44"/>
  <c r="AS31" i="44"/>
  <c r="AQ31" i="44"/>
  <c r="AP31" i="44"/>
  <c r="AN31" i="44"/>
  <c r="AM31" i="44"/>
  <c r="AK31" i="44"/>
  <c r="AJ31" i="44"/>
  <c r="AH31" i="44"/>
  <c r="AG31" i="44"/>
  <c r="AF31" i="44"/>
  <c r="AD31" i="44"/>
  <c r="AC31" i="44"/>
  <c r="AA31" i="44"/>
  <c r="Z31" i="44"/>
  <c r="X31" i="44"/>
  <c r="W31" i="44"/>
  <c r="U31" i="44"/>
  <c r="T31" i="44"/>
  <c r="R31" i="44"/>
  <c r="Q31" i="44"/>
  <c r="O31" i="44"/>
  <c r="N31" i="44"/>
  <c r="L31" i="44"/>
  <c r="K31" i="44"/>
  <c r="I31" i="44"/>
  <c r="H31" i="44"/>
  <c r="F31" i="44"/>
  <c r="E31" i="44"/>
  <c r="C31" i="44"/>
  <c r="AU30" i="44"/>
  <c r="AT30" i="44"/>
  <c r="AS30" i="44"/>
  <c r="AQ30" i="44"/>
  <c r="AP30" i="44"/>
  <c r="AN30" i="44"/>
  <c r="AM30" i="44"/>
  <c r="AK30" i="44"/>
  <c r="AJ30" i="44"/>
  <c r="AH30" i="44"/>
  <c r="AG30" i="44"/>
  <c r="AF30" i="44"/>
  <c r="AD30" i="44"/>
  <c r="AC30" i="44"/>
  <c r="AA30" i="44"/>
  <c r="Z30" i="44"/>
  <c r="X30" i="44"/>
  <c r="W30" i="44"/>
  <c r="U30" i="44"/>
  <c r="T30" i="44"/>
  <c r="R30" i="44"/>
  <c r="Q30" i="44"/>
  <c r="O30" i="44"/>
  <c r="N30" i="44"/>
  <c r="L30" i="44"/>
  <c r="K30" i="44"/>
  <c r="I30" i="44"/>
  <c r="H30" i="44"/>
  <c r="F30" i="44"/>
  <c r="E30" i="44"/>
  <c r="C30" i="44"/>
  <c r="AU29" i="44"/>
  <c r="AT29" i="44"/>
  <c r="AS29" i="44"/>
  <c r="AQ29" i="44"/>
  <c r="AP29" i="44"/>
  <c r="AN29" i="44"/>
  <c r="AM29" i="44"/>
  <c r="AK29" i="44"/>
  <c r="AJ29" i="44"/>
  <c r="AG29" i="44"/>
  <c r="AF29" i="44"/>
  <c r="AD29" i="44"/>
  <c r="AC29" i="44"/>
  <c r="AA29" i="44"/>
  <c r="Z29" i="44"/>
  <c r="X29" i="44"/>
  <c r="W29" i="44"/>
  <c r="U29" i="44"/>
  <c r="T29" i="44"/>
  <c r="R29" i="44"/>
  <c r="Q29" i="44"/>
  <c r="O29" i="44"/>
  <c r="N29" i="44"/>
  <c r="L29" i="44"/>
  <c r="K29" i="44"/>
  <c r="I29" i="44"/>
  <c r="H29" i="44"/>
  <c r="F29" i="44"/>
  <c r="E29" i="44"/>
  <c r="C29" i="44"/>
  <c r="AU28" i="44"/>
  <c r="AT28" i="44"/>
  <c r="AS28" i="44"/>
  <c r="AQ28" i="44"/>
  <c r="AP28" i="44"/>
  <c r="AN28" i="44"/>
  <c r="AM28" i="44"/>
  <c r="AK28" i="44"/>
  <c r="AJ28" i="44"/>
  <c r="AH28" i="44"/>
  <c r="AG28" i="44"/>
  <c r="AF28" i="44"/>
  <c r="AD28" i="44"/>
  <c r="AC28" i="44"/>
  <c r="AA28" i="44"/>
  <c r="Z28" i="44"/>
  <c r="X28" i="44"/>
  <c r="W28" i="44"/>
  <c r="U28" i="44"/>
  <c r="T28" i="44"/>
  <c r="R28" i="44"/>
  <c r="Q28" i="44"/>
  <c r="O28" i="44"/>
  <c r="N28" i="44"/>
  <c r="L28" i="44"/>
  <c r="K28" i="44"/>
  <c r="I28" i="44"/>
  <c r="H28" i="44"/>
  <c r="F28" i="44"/>
  <c r="E28" i="44"/>
  <c r="C28" i="44"/>
  <c r="AU27" i="44"/>
  <c r="AT27" i="44"/>
  <c r="AS27" i="44"/>
  <c r="AQ27" i="44"/>
  <c r="AP27" i="44"/>
  <c r="AN27" i="44"/>
  <c r="AM27" i="44"/>
  <c r="AK27" i="44"/>
  <c r="AJ27" i="44"/>
  <c r="AH27" i="44"/>
  <c r="AG27" i="44"/>
  <c r="AF27" i="44"/>
  <c r="AD27" i="44"/>
  <c r="AC27" i="44"/>
  <c r="AA27" i="44"/>
  <c r="Z27" i="44"/>
  <c r="X27" i="44"/>
  <c r="W27" i="44"/>
  <c r="U27" i="44"/>
  <c r="T27" i="44"/>
  <c r="R27" i="44"/>
  <c r="Q27" i="44"/>
  <c r="O27" i="44"/>
  <c r="N27" i="44"/>
  <c r="L27" i="44"/>
  <c r="K27" i="44"/>
  <c r="I27" i="44"/>
  <c r="H27" i="44"/>
  <c r="F27" i="44"/>
  <c r="E27" i="44"/>
  <c r="C27" i="44"/>
  <c r="AU26" i="44"/>
  <c r="AT26" i="44"/>
  <c r="AS26" i="44"/>
  <c r="AQ26" i="44"/>
  <c r="AP26" i="44"/>
  <c r="AN26" i="44"/>
  <c r="AM26" i="44"/>
  <c r="AK26" i="44"/>
  <c r="AJ26" i="44"/>
  <c r="AH26" i="44"/>
  <c r="AG26" i="44"/>
  <c r="AF26" i="44"/>
  <c r="AD26" i="44"/>
  <c r="AC26" i="44"/>
  <c r="AA26" i="44"/>
  <c r="Z26" i="44"/>
  <c r="X26" i="44"/>
  <c r="W26" i="44"/>
  <c r="U26" i="44"/>
  <c r="T26" i="44"/>
  <c r="R26" i="44"/>
  <c r="Q26" i="44"/>
  <c r="O26" i="44"/>
  <c r="N26" i="44"/>
  <c r="L26" i="44"/>
  <c r="K26" i="44"/>
  <c r="I26" i="44"/>
  <c r="H26" i="44"/>
  <c r="F26" i="44"/>
  <c r="E26" i="44"/>
  <c r="C26" i="44"/>
  <c r="AU25" i="44"/>
  <c r="AT25" i="44"/>
  <c r="AS25" i="44"/>
  <c r="AQ25" i="44"/>
  <c r="AP25" i="44"/>
  <c r="AN25" i="44"/>
  <c r="AM25" i="44"/>
  <c r="AK25" i="44"/>
  <c r="AJ25" i="44"/>
  <c r="AH25" i="44"/>
  <c r="AG25" i="44"/>
  <c r="AF25" i="44"/>
  <c r="AD25" i="44"/>
  <c r="AC25" i="44"/>
  <c r="AA25" i="44"/>
  <c r="Z25" i="44"/>
  <c r="X25" i="44"/>
  <c r="W25" i="44"/>
  <c r="U25" i="44"/>
  <c r="T25" i="44"/>
  <c r="R25" i="44"/>
  <c r="Q25" i="44"/>
  <c r="O25" i="44"/>
  <c r="N25" i="44"/>
  <c r="L25" i="44"/>
  <c r="K25" i="44"/>
  <c r="I25" i="44"/>
  <c r="H25" i="44"/>
  <c r="F25" i="44"/>
  <c r="E25" i="44"/>
  <c r="C25" i="44"/>
  <c r="AU24" i="44"/>
  <c r="AT24" i="44"/>
  <c r="AS24" i="44"/>
  <c r="AQ24" i="44"/>
  <c r="AP24" i="44"/>
  <c r="AN24" i="44"/>
  <c r="AM24" i="44"/>
  <c r="AK24" i="44"/>
  <c r="AJ24" i="44"/>
  <c r="AH24" i="44"/>
  <c r="AG24" i="44"/>
  <c r="AF24" i="44"/>
  <c r="AD24" i="44"/>
  <c r="AC24" i="44"/>
  <c r="AA24" i="44"/>
  <c r="Z24" i="44"/>
  <c r="X24" i="44"/>
  <c r="W24" i="44"/>
  <c r="U24" i="44"/>
  <c r="T24" i="44"/>
  <c r="R24" i="44"/>
  <c r="Q24" i="44"/>
  <c r="O24" i="44"/>
  <c r="N24" i="44"/>
  <c r="L24" i="44"/>
  <c r="K24" i="44"/>
  <c r="I24" i="44"/>
  <c r="H24" i="44"/>
  <c r="F24" i="44"/>
  <c r="E24" i="44"/>
  <c r="C24" i="44"/>
  <c r="AU23" i="44"/>
  <c r="AT23" i="44"/>
  <c r="AS23" i="44"/>
  <c r="AQ23" i="44"/>
  <c r="AP23" i="44"/>
  <c r="AN23" i="44"/>
  <c r="AM23" i="44"/>
  <c r="AK23" i="44"/>
  <c r="AJ23" i="44"/>
  <c r="AH23" i="44"/>
  <c r="AG23" i="44"/>
  <c r="AF23" i="44"/>
  <c r="AD23" i="44"/>
  <c r="AC23" i="44"/>
  <c r="AA23" i="44"/>
  <c r="Z23" i="44"/>
  <c r="X23" i="44"/>
  <c r="W23" i="44"/>
  <c r="U23" i="44"/>
  <c r="T23" i="44"/>
  <c r="R23" i="44"/>
  <c r="Q23" i="44"/>
  <c r="O23" i="44"/>
  <c r="N23" i="44"/>
  <c r="L23" i="44"/>
  <c r="K23" i="44"/>
  <c r="I23" i="44"/>
  <c r="H23" i="44"/>
  <c r="F23" i="44"/>
  <c r="E23" i="44"/>
  <c r="C23" i="44"/>
  <c r="AU22" i="44"/>
  <c r="AT22" i="44"/>
  <c r="AS22" i="44"/>
  <c r="AQ22" i="44"/>
  <c r="AP22" i="44"/>
  <c r="AN22" i="44"/>
  <c r="AM22" i="44"/>
  <c r="AK22" i="44"/>
  <c r="AJ22" i="44"/>
  <c r="AH22" i="44"/>
  <c r="AG22" i="44"/>
  <c r="AF22" i="44"/>
  <c r="AD22" i="44"/>
  <c r="AC22" i="44"/>
  <c r="AA22" i="44"/>
  <c r="Z22" i="44"/>
  <c r="X22" i="44"/>
  <c r="W22" i="44"/>
  <c r="U22" i="44"/>
  <c r="T22" i="44"/>
  <c r="R22" i="44"/>
  <c r="Q22" i="44"/>
  <c r="O22" i="44"/>
  <c r="N22" i="44"/>
  <c r="L22" i="44"/>
  <c r="K22" i="44"/>
  <c r="I22" i="44"/>
  <c r="H22" i="44"/>
  <c r="F22" i="44"/>
  <c r="E22" i="44"/>
  <c r="C22" i="44"/>
  <c r="AU21" i="44"/>
  <c r="AT21" i="44"/>
  <c r="AS21" i="44"/>
  <c r="AQ21" i="44"/>
  <c r="AP21" i="44"/>
  <c r="AN21" i="44"/>
  <c r="AM21" i="44"/>
  <c r="AK21" i="44"/>
  <c r="AJ21" i="44"/>
  <c r="AH21" i="44"/>
  <c r="AG21" i="44"/>
  <c r="AF21" i="44"/>
  <c r="AD21" i="44"/>
  <c r="AC21" i="44"/>
  <c r="AA21" i="44"/>
  <c r="Z21" i="44"/>
  <c r="X21" i="44"/>
  <c r="W21" i="44"/>
  <c r="U21" i="44"/>
  <c r="T21" i="44"/>
  <c r="R21" i="44"/>
  <c r="Q21" i="44"/>
  <c r="O21" i="44"/>
  <c r="N21" i="44"/>
  <c r="L21" i="44"/>
  <c r="K21" i="44"/>
  <c r="I21" i="44"/>
  <c r="H21" i="44"/>
  <c r="F21" i="44"/>
  <c r="E21" i="44"/>
  <c r="C21" i="44"/>
  <c r="AU20" i="44"/>
  <c r="AT20" i="44"/>
  <c r="AS20" i="44"/>
  <c r="AQ20" i="44"/>
  <c r="AP20" i="44"/>
  <c r="AN20" i="44"/>
  <c r="AM20" i="44"/>
  <c r="AK20" i="44"/>
  <c r="AJ20" i="44"/>
  <c r="AH20" i="44"/>
  <c r="AG20" i="44"/>
  <c r="AF20" i="44"/>
  <c r="AD20" i="44"/>
  <c r="AC20" i="44"/>
  <c r="AA20" i="44"/>
  <c r="Z20" i="44"/>
  <c r="X20" i="44"/>
  <c r="W20" i="44"/>
  <c r="U20" i="44"/>
  <c r="T20" i="44"/>
  <c r="R20" i="44"/>
  <c r="Q20" i="44"/>
  <c r="O20" i="44"/>
  <c r="N20" i="44"/>
  <c r="L20" i="44"/>
  <c r="K20" i="44"/>
  <c r="I20" i="44"/>
  <c r="H20" i="44"/>
  <c r="F20" i="44"/>
  <c r="E20" i="44"/>
  <c r="C20" i="44"/>
  <c r="AU19" i="44"/>
  <c r="AT19" i="44"/>
  <c r="AS19" i="44"/>
  <c r="AQ19" i="44"/>
  <c r="AP19" i="44"/>
  <c r="AN19" i="44"/>
  <c r="AM19" i="44"/>
  <c r="AK19" i="44"/>
  <c r="AJ19" i="44"/>
  <c r="AH19" i="44"/>
  <c r="AG19" i="44"/>
  <c r="AF19" i="44"/>
  <c r="AD19" i="44"/>
  <c r="AC19" i="44"/>
  <c r="AA19" i="44"/>
  <c r="Z19" i="44"/>
  <c r="X19" i="44"/>
  <c r="W19" i="44"/>
  <c r="U19" i="44"/>
  <c r="T19" i="44"/>
  <c r="R19" i="44"/>
  <c r="Q19" i="44"/>
  <c r="O19" i="44"/>
  <c r="N19" i="44"/>
  <c r="L19" i="44"/>
  <c r="K19" i="44"/>
  <c r="I19" i="44"/>
  <c r="H19" i="44"/>
  <c r="F19" i="44"/>
  <c r="E19" i="44"/>
  <c r="C19" i="44"/>
  <c r="AU18" i="44"/>
  <c r="AT18" i="44"/>
  <c r="AS18" i="44"/>
  <c r="AQ18" i="44"/>
  <c r="AP18" i="44"/>
  <c r="AN18" i="44"/>
  <c r="AM18" i="44"/>
  <c r="AK18" i="44"/>
  <c r="AJ18" i="44"/>
  <c r="AH18" i="44"/>
  <c r="AG18" i="44"/>
  <c r="AF18" i="44"/>
  <c r="AD18" i="44"/>
  <c r="AC18" i="44"/>
  <c r="AA18" i="44"/>
  <c r="Z18" i="44"/>
  <c r="X18" i="44"/>
  <c r="W18" i="44"/>
  <c r="U18" i="44"/>
  <c r="T18" i="44"/>
  <c r="R18" i="44"/>
  <c r="Q18" i="44"/>
  <c r="O18" i="44"/>
  <c r="N18" i="44"/>
  <c r="L18" i="44"/>
  <c r="K18" i="44"/>
  <c r="I18" i="44"/>
  <c r="H18" i="44"/>
  <c r="F18" i="44"/>
  <c r="E18" i="44"/>
  <c r="C18" i="44"/>
  <c r="AU17" i="44"/>
  <c r="AT17" i="44"/>
  <c r="AS17" i="44"/>
  <c r="AQ17" i="44"/>
  <c r="AP17" i="44"/>
  <c r="AN17" i="44"/>
  <c r="AM17" i="44"/>
  <c r="AK17" i="44"/>
  <c r="AJ17" i="44"/>
  <c r="AH17" i="44"/>
  <c r="AG17" i="44"/>
  <c r="AF17" i="44"/>
  <c r="AD17" i="44"/>
  <c r="AC17" i="44"/>
  <c r="AA17" i="44"/>
  <c r="Z17" i="44"/>
  <c r="X17" i="44"/>
  <c r="W17" i="44"/>
  <c r="U17" i="44"/>
  <c r="T17" i="44"/>
  <c r="R17" i="44"/>
  <c r="Q17" i="44"/>
  <c r="O17" i="44"/>
  <c r="N17" i="44"/>
  <c r="L17" i="44"/>
  <c r="K17" i="44"/>
  <c r="I17" i="44"/>
  <c r="H17" i="44"/>
  <c r="F17" i="44"/>
  <c r="E17" i="44"/>
  <c r="C17" i="44"/>
  <c r="AU16" i="44"/>
  <c r="AT16" i="44"/>
  <c r="AS16" i="44"/>
  <c r="AQ16" i="44"/>
  <c r="AP16" i="44"/>
  <c r="AN16" i="44"/>
  <c r="AM16" i="44"/>
  <c r="AK16" i="44"/>
  <c r="AJ16" i="44"/>
  <c r="AH16" i="44"/>
  <c r="AG16" i="44"/>
  <c r="AF16" i="44"/>
  <c r="AD16" i="44"/>
  <c r="AC16" i="44"/>
  <c r="AA16" i="44"/>
  <c r="Z16" i="44"/>
  <c r="X16" i="44"/>
  <c r="W16" i="44"/>
  <c r="U16" i="44"/>
  <c r="T16" i="44"/>
  <c r="R16" i="44"/>
  <c r="Q16" i="44"/>
  <c r="O16" i="44"/>
  <c r="N16" i="44"/>
  <c r="L16" i="44"/>
  <c r="K16" i="44"/>
  <c r="I16" i="44"/>
  <c r="H16" i="44"/>
  <c r="F16" i="44"/>
  <c r="E16" i="44"/>
  <c r="C16" i="44"/>
  <c r="AU15" i="44"/>
  <c r="AT15" i="44"/>
  <c r="AS15" i="44"/>
  <c r="AQ15" i="44"/>
  <c r="AP15" i="44"/>
  <c r="AN15" i="44"/>
  <c r="AM15" i="44"/>
  <c r="AK15" i="44"/>
  <c r="AJ15" i="44"/>
  <c r="AH15" i="44"/>
  <c r="AG15" i="44"/>
  <c r="AF15" i="44"/>
  <c r="AD15" i="44"/>
  <c r="AC15" i="44"/>
  <c r="AA15" i="44"/>
  <c r="Z15" i="44"/>
  <c r="X15" i="44"/>
  <c r="W15" i="44"/>
  <c r="U15" i="44"/>
  <c r="T15" i="44"/>
  <c r="R15" i="44"/>
  <c r="Q15" i="44"/>
  <c r="O15" i="44"/>
  <c r="N15" i="44"/>
  <c r="L15" i="44"/>
  <c r="K15" i="44"/>
  <c r="I15" i="44"/>
  <c r="H15" i="44"/>
  <c r="F15" i="44"/>
  <c r="E15" i="44"/>
  <c r="C15" i="44"/>
  <c r="AU14" i="44"/>
  <c r="AT14" i="44"/>
  <c r="AS14" i="44"/>
  <c r="AQ14" i="44"/>
  <c r="AP14" i="44"/>
  <c r="AN14" i="44"/>
  <c r="AM14" i="44"/>
  <c r="AK14" i="44"/>
  <c r="AJ14" i="44"/>
  <c r="AH14" i="44"/>
  <c r="AG14" i="44"/>
  <c r="AF14" i="44"/>
  <c r="AD14" i="44"/>
  <c r="AC14" i="44"/>
  <c r="AA14" i="44"/>
  <c r="Z14" i="44"/>
  <c r="X14" i="44"/>
  <c r="W14" i="44"/>
  <c r="U14" i="44"/>
  <c r="T14" i="44"/>
  <c r="R14" i="44"/>
  <c r="Q14" i="44"/>
  <c r="O14" i="44"/>
  <c r="N14" i="44"/>
  <c r="L14" i="44"/>
  <c r="K14" i="44"/>
  <c r="I14" i="44"/>
  <c r="H14" i="44"/>
  <c r="F14" i="44"/>
  <c r="E14" i="44"/>
  <c r="C14" i="44"/>
  <c r="AU13" i="44"/>
  <c r="AT13" i="44"/>
  <c r="AS13" i="44"/>
  <c r="AQ13" i="44"/>
  <c r="AP13" i="44"/>
  <c r="AN13" i="44"/>
  <c r="AM13" i="44"/>
  <c r="AK13" i="44"/>
  <c r="AJ13" i="44"/>
  <c r="AH13" i="44"/>
  <c r="AG13" i="44"/>
  <c r="AF13" i="44"/>
  <c r="AD13" i="44"/>
  <c r="AC13" i="44"/>
  <c r="AA13" i="44"/>
  <c r="Z13" i="44"/>
  <c r="X13" i="44"/>
  <c r="W13" i="44"/>
  <c r="U13" i="44"/>
  <c r="T13" i="44"/>
  <c r="R13" i="44"/>
  <c r="Q13" i="44"/>
  <c r="O13" i="44"/>
  <c r="N13" i="44"/>
  <c r="L13" i="44"/>
  <c r="K13" i="44"/>
  <c r="I13" i="44"/>
  <c r="H13" i="44"/>
  <c r="F13" i="44"/>
  <c r="E13" i="44"/>
  <c r="C13" i="44"/>
  <c r="AU12" i="44"/>
  <c r="AT12" i="44"/>
  <c r="AS12" i="44"/>
  <c r="AQ12" i="44"/>
  <c r="AP12" i="44"/>
  <c r="AN12" i="44"/>
  <c r="AM12" i="44"/>
  <c r="AK12" i="44"/>
  <c r="AJ12" i="44"/>
  <c r="AH12" i="44"/>
  <c r="AG12" i="44"/>
  <c r="AF12" i="44"/>
  <c r="AD12" i="44"/>
  <c r="AC12" i="44"/>
  <c r="AA12" i="44"/>
  <c r="Z12" i="44"/>
  <c r="X12" i="44"/>
  <c r="W12" i="44"/>
  <c r="U12" i="44"/>
  <c r="T12" i="44"/>
  <c r="R12" i="44"/>
  <c r="Q12" i="44"/>
  <c r="O12" i="44"/>
  <c r="N12" i="44"/>
  <c r="L12" i="44"/>
  <c r="K12" i="44"/>
  <c r="I12" i="44"/>
  <c r="H12" i="44"/>
  <c r="F12" i="44"/>
  <c r="E12" i="44"/>
  <c r="C12" i="44"/>
  <c r="AU11" i="44"/>
  <c r="AT11" i="44"/>
  <c r="AS11" i="44"/>
  <c r="AQ11" i="44"/>
  <c r="AP11" i="44"/>
  <c r="AN11" i="44"/>
  <c r="AM11" i="44"/>
  <c r="AK11" i="44"/>
  <c r="AJ11" i="44"/>
  <c r="AH11" i="44"/>
  <c r="AG11" i="44"/>
  <c r="AF11" i="44"/>
  <c r="AD11" i="44"/>
  <c r="AC11" i="44"/>
  <c r="AA11" i="44"/>
  <c r="Z11" i="44"/>
  <c r="X11" i="44"/>
  <c r="W11" i="44"/>
  <c r="U11" i="44"/>
  <c r="T11" i="44"/>
  <c r="R11" i="44"/>
  <c r="Q11" i="44"/>
  <c r="O11" i="44"/>
  <c r="N11" i="44"/>
  <c r="L11" i="44"/>
  <c r="K11" i="44"/>
  <c r="I11" i="44"/>
  <c r="H11" i="44"/>
  <c r="F11" i="44"/>
  <c r="E11" i="44"/>
  <c r="C11" i="44"/>
  <c r="AU10" i="44"/>
  <c r="AT10" i="44"/>
  <c r="AS10" i="44"/>
  <c r="AQ10" i="44"/>
  <c r="AP10" i="44"/>
  <c r="AN10" i="44"/>
  <c r="AM10" i="44"/>
  <c r="AK10" i="44"/>
  <c r="AJ10" i="44"/>
  <c r="AH10" i="44"/>
  <c r="AG10" i="44"/>
  <c r="AF10" i="44"/>
  <c r="AD10" i="44"/>
  <c r="AC10" i="44"/>
  <c r="AA10" i="44"/>
  <c r="Z10" i="44"/>
  <c r="X10" i="44"/>
  <c r="W10" i="44"/>
  <c r="U10" i="44"/>
  <c r="T10" i="44"/>
  <c r="R10" i="44"/>
  <c r="Q10" i="44"/>
  <c r="O10" i="44"/>
  <c r="N10" i="44"/>
  <c r="L10" i="44"/>
  <c r="K10" i="44"/>
  <c r="I10" i="44"/>
  <c r="H10" i="44"/>
  <c r="F10" i="44"/>
  <c r="E10" i="44"/>
  <c r="C10" i="44"/>
  <c r="AU9" i="44"/>
  <c r="AT9" i="44"/>
  <c r="AS9" i="44"/>
  <c r="AQ9" i="44"/>
  <c r="AP9" i="44"/>
  <c r="AN9" i="44"/>
  <c r="AM9" i="44"/>
  <c r="AK9" i="44"/>
  <c r="AJ9" i="44"/>
  <c r="AH9" i="44"/>
  <c r="AG9" i="44"/>
  <c r="AF9" i="44"/>
  <c r="AD9" i="44"/>
  <c r="AC9" i="44"/>
  <c r="AA9" i="44"/>
  <c r="Z9" i="44"/>
  <c r="X9" i="44"/>
  <c r="W9" i="44"/>
  <c r="U9" i="44"/>
  <c r="T9" i="44"/>
  <c r="R9" i="44"/>
  <c r="Q9" i="44"/>
  <c r="O9" i="44"/>
  <c r="N9" i="44"/>
  <c r="L9" i="44"/>
  <c r="K9" i="44"/>
  <c r="I9" i="44"/>
  <c r="H9" i="44"/>
  <c r="F9" i="44"/>
  <c r="E9" i="44"/>
  <c r="C9" i="44"/>
  <c r="AU8" i="44"/>
  <c r="AT8" i="44"/>
  <c r="AS8" i="44"/>
  <c r="AP8" i="44"/>
  <c r="AJ8" i="44"/>
  <c r="AG8" i="44"/>
  <c r="AF8" i="44"/>
  <c r="AC8" i="44"/>
  <c r="Z8" i="44"/>
  <c r="W8" i="44"/>
  <c r="T8" i="44"/>
  <c r="Q8" i="44"/>
  <c r="N8" i="44"/>
  <c r="K8" i="44"/>
  <c r="H8" i="44"/>
  <c r="E8" i="44"/>
  <c r="AV63" i="43"/>
  <c r="AU38" i="43"/>
  <c r="AT38" i="43"/>
  <c r="AS38" i="43"/>
  <c r="AP38" i="43"/>
  <c r="AM38" i="43"/>
  <c r="AJ38" i="43"/>
  <c r="AG38" i="43"/>
  <c r="AF38" i="43"/>
  <c r="AC38" i="43"/>
  <c r="Z38" i="43"/>
  <c r="W38" i="43"/>
  <c r="T38" i="43"/>
  <c r="Q38" i="43"/>
  <c r="N38" i="43"/>
  <c r="K38" i="43"/>
  <c r="H38" i="43"/>
  <c r="E38" i="43"/>
  <c r="AU37" i="43"/>
  <c r="AT37" i="43"/>
  <c r="AS37" i="43"/>
  <c r="AP37" i="43"/>
  <c r="AM37" i="43"/>
  <c r="AJ37" i="43"/>
  <c r="AG37" i="43"/>
  <c r="AF37" i="43"/>
  <c r="AC37" i="43"/>
  <c r="Z37" i="43"/>
  <c r="W37" i="43"/>
  <c r="T37" i="43"/>
  <c r="Q37" i="43"/>
  <c r="N37" i="43"/>
  <c r="K37" i="43"/>
  <c r="H37" i="43"/>
  <c r="E37" i="43"/>
  <c r="AU36" i="43"/>
  <c r="AT36" i="43"/>
  <c r="AS36" i="43"/>
  <c r="AQ36" i="43"/>
  <c r="AP36" i="43"/>
  <c r="AN36" i="43"/>
  <c r="AM36" i="43"/>
  <c r="AK36" i="43"/>
  <c r="AJ36" i="43"/>
  <c r="AH36" i="43"/>
  <c r="AG36" i="43"/>
  <c r="AF36" i="43"/>
  <c r="AD36" i="43"/>
  <c r="AC36" i="43"/>
  <c r="AA36" i="43"/>
  <c r="Z36" i="43"/>
  <c r="X36" i="43"/>
  <c r="W36" i="43"/>
  <c r="U36" i="43"/>
  <c r="T36" i="43"/>
  <c r="R36" i="43"/>
  <c r="Q36" i="43"/>
  <c r="O36" i="43"/>
  <c r="N36" i="43"/>
  <c r="L36" i="43"/>
  <c r="K36" i="43"/>
  <c r="I36" i="43"/>
  <c r="H36" i="43"/>
  <c r="F36" i="43"/>
  <c r="E36" i="43"/>
  <c r="C36" i="43"/>
  <c r="AU35" i="43"/>
  <c r="AT35" i="43"/>
  <c r="AS35" i="43"/>
  <c r="AQ35" i="43"/>
  <c r="AP35" i="43"/>
  <c r="AN35" i="43"/>
  <c r="AM35" i="43"/>
  <c r="AK35" i="43"/>
  <c r="AJ35" i="43"/>
  <c r="AH35" i="43"/>
  <c r="AG35" i="43"/>
  <c r="AF35" i="43"/>
  <c r="AD35" i="43"/>
  <c r="AC35" i="43"/>
  <c r="AA35" i="43"/>
  <c r="Z35" i="43"/>
  <c r="X35" i="43"/>
  <c r="W35" i="43"/>
  <c r="U35" i="43"/>
  <c r="T35" i="43"/>
  <c r="R35" i="43"/>
  <c r="Q35" i="43"/>
  <c r="O35" i="43"/>
  <c r="N35" i="43"/>
  <c r="L35" i="43"/>
  <c r="K35" i="43"/>
  <c r="I35" i="43"/>
  <c r="H35" i="43"/>
  <c r="F35" i="43"/>
  <c r="E35" i="43"/>
  <c r="C35" i="43"/>
  <c r="AU34" i="43"/>
  <c r="AT34" i="43"/>
  <c r="AS34" i="43"/>
  <c r="AQ34" i="43"/>
  <c r="AP34" i="43"/>
  <c r="AN34" i="43"/>
  <c r="AM34" i="43"/>
  <c r="AK34" i="43"/>
  <c r="AJ34" i="43"/>
  <c r="AH34" i="43"/>
  <c r="AG34" i="43"/>
  <c r="AF34" i="43"/>
  <c r="AD34" i="43"/>
  <c r="AC34" i="43"/>
  <c r="AA34" i="43"/>
  <c r="Z34" i="43"/>
  <c r="X34" i="43"/>
  <c r="W34" i="43"/>
  <c r="U34" i="43"/>
  <c r="T34" i="43"/>
  <c r="R34" i="43"/>
  <c r="Q34" i="43"/>
  <c r="O34" i="43"/>
  <c r="N34" i="43"/>
  <c r="L34" i="43"/>
  <c r="K34" i="43"/>
  <c r="I34" i="43"/>
  <c r="H34" i="43"/>
  <c r="F34" i="43"/>
  <c r="E34" i="43"/>
  <c r="C34" i="43"/>
  <c r="AU33" i="43"/>
  <c r="AT33" i="43"/>
  <c r="AS33" i="43"/>
  <c r="AQ33" i="43"/>
  <c r="AP33" i="43"/>
  <c r="AN33" i="43"/>
  <c r="AM33" i="43"/>
  <c r="AK33" i="43"/>
  <c r="AJ33" i="43"/>
  <c r="AH33" i="43"/>
  <c r="AG33" i="43"/>
  <c r="AF33" i="43"/>
  <c r="AD33" i="43"/>
  <c r="AC33" i="43"/>
  <c r="AA33" i="43"/>
  <c r="Z33" i="43"/>
  <c r="X33" i="43"/>
  <c r="W33" i="43"/>
  <c r="U33" i="43"/>
  <c r="T33" i="43"/>
  <c r="R33" i="43"/>
  <c r="Q33" i="43"/>
  <c r="O33" i="43"/>
  <c r="N33" i="43"/>
  <c r="L33" i="43"/>
  <c r="K33" i="43"/>
  <c r="I33" i="43"/>
  <c r="H33" i="43"/>
  <c r="F33" i="43"/>
  <c r="E33" i="43"/>
  <c r="C33" i="43"/>
  <c r="AU32" i="43"/>
  <c r="AT32" i="43"/>
  <c r="AS32" i="43"/>
  <c r="AQ32" i="43"/>
  <c r="AP32" i="43"/>
  <c r="AN32" i="43"/>
  <c r="AM32" i="43"/>
  <c r="AK32" i="43"/>
  <c r="AJ32" i="43"/>
  <c r="AH32" i="43"/>
  <c r="AG32" i="43"/>
  <c r="AF32" i="43"/>
  <c r="AD32" i="43"/>
  <c r="AC32" i="43"/>
  <c r="AA32" i="43"/>
  <c r="Z32" i="43"/>
  <c r="X32" i="43"/>
  <c r="W32" i="43"/>
  <c r="U32" i="43"/>
  <c r="T32" i="43"/>
  <c r="R32" i="43"/>
  <c r="Q32" i="43"/>
  <c r="O32" i="43"/>
  <c r="N32" i="43"/>
  <c r="L32" i="43"/>
  <c r="K32" i="43"/>
  <c r="I32" i="43"/>
  <c r="H32" i="43"/>
  <c r="F32" i="43"/>
  <c r="E32" i="43"/>
  <c r="C32" i="43"/>
  <c r="AU31" i="43"/>
  <c r="AT31" i="43"/>
  <c r="AS31" i="43"/>
  <c r="AQ31" i="43"/>
  <c r="AP31" i="43"/>
  <c r="AN31" i="43"/>
  <c r="AM31" i="43"/>
  <c r="AK31" i="43"/>
  <c r="AJ31" i="43"/>
  <c r="AH31" i="43"/>
  <c r="AG31" i="43"/>
  <c r="AF31" i="43"/>
  <c r="AD31" i="43"/>
  <c r="AC31" i="43"/>
  <c r="AA31" i="43"/>
  <c r="Z31" i="43"/>
  <c r="X31" i="43"/>
  <c r="W31" i="43"/>
  <c r="U31" i="43"/>
  <c r="T31" i="43"/>
  <c r="R31" i="43"/>
  <c r="Q31" i="43"/>
  <c r="O31" i="43"/>
  <c r="N31" i="43"/>
  <c r="L31" i="43"/>
  <c r="K31" i="43"/>
  <c r="I31" i="43"/>
  <c r="H31" i="43"/>
  <c r="F31" i="43"/>
  <c r="E31" i="43"/>
  <c r="C31" i="43"/>
  <c r="AU30" i="43"/>
  <c r="AT30" i="43"/>
  <c r="AS30" i="43"/>
  <c r="AQ30" i="43"/>
  <c r="AP30" i="43"/>
  <c r="AN30" i="43"/>
  <c r="AM30" i="43"/>
  <c r="AK30" i="43"/>
  <c r="AJ30" i="43"/>
  <c r="AH30" i="43"/>
  <c r="AG30" i="43"/>
  <c r="AF30" i="43"/>
  <c r="AD30" i="43"/>
  <c r="AC30" i="43"/>
  <c r="AA30" i="43"/>
  <c r="Z30" i="43"/>
  <c r="X30" i="43"/>
  <c r="W30" i="43"/>
  <c r="U30" i="43"/>
  <c r="T30" i="43"/>
  <c r="R30" i="43"/>
  <c r="Q30" i="43"/>
  <c r="O30" i="43"/>
  <c r="N30" i="43"/>
  <c r="L30" i="43"/>
  <c r="K30" i="43"/>
  <c r="I30" i="43"/>
  <c r="H30" i="43"/>
  <c r="F30" i="43"/>
  <c r="E30" i="43"/>
  <c r="C30" i="43"/>
  <c r="AU29" i="43"/>
  <c r="AT29" i="43"/>
  <c r="AS29" i="43"/>
  <c r="AQ29" i="43"/>
  <c r="AP29" i="43"/>
  <c r="AN29" i="43"/>
  <c r="AM29" i="43"/>
  <c r="AK29" i="43"/>
  <c r="AJ29" i="43"/>
  <c r="AH29" i="43"/>
  <c r="AG29" i="43"/>
  <c r="AF29" i="43"/>
  <c r="AD29" i="43"/>
  <c r="AC29" i="43"/>
  <c r="AA29" i="43"/>
  <c r="Z29" i="43"/>
  <c r="X29" i="43"/>
  <c r="W29" i="43"/>
  <c r="U29" i="43"/>
  <c r="T29" i="43"/>
  <c r="R29" i="43"/>
  <c r="Q29" i="43"/>
  <c r="O29" i="43"/>
  <c r="N29" i="43"/>
  <c r="L29" i="43"/>
  <c r="K29" i="43"/>
  <c r="I29" i="43"/>
  <c r="H29" i="43"/>
  <c r="F29" i="43"/>
  <c r="E29" i="43"/>
  <c r="C29" i="43"/>
  <c r="AU28" i="43"/>
  <c r="AT28" i="43"/>
  <c r="AS28" i="43"/>
  <c r="AQ28" i="43"/>
  <c r="AP28" i="43"/>
  <c r="AN28" i="43"/>
  <c r="AM28" i="43"/>
  <c r="AK28" i="43"/>
  <c r="AJ28" i="43"/>
  <c r="AH28" i="43"/>
  <c r="AG28" i="43"/>
  <c r="AF28" i="43"/>
  <c r="AD28" i="43"/>
  <c r="AC28" i="43"/>
  <c r="AA28" i="43"/>
  <c r="Z28" i="43"/>
  <c r="X28" i="43"/>
  <c r="W28" i="43"/>
  <c r="U28" i="43"/>
  <c r="T28" i="43"/>
  <c r="R28" i="43"/>
  <c r="Q28" i="43"/>
  <c r="O28" i="43"/>
  <c r="N28" i="43"/>
  <c r="L28" i="43"/>
  <c r="K28" i="43"/>
  <c r="I28" i="43"/>
  <c r="H28" i="43"/>
  <c r="F28" i="43"/>
  <c r="E28" i="43"/>
  <c r="C28" i="43"/>
  <c r="AU27" i="43"/>
  <c r="AT27" i="43"/>
  <c r="AS27" i="43"/>
  <c r="AQ27" i="43"/>
  <c r="AP27" i="43"/>
  <c r="AN27" i="43"/>
  <c r="AM27" i="43"/>
  <c r="AK27" i="43"/>
  <c r="AJ27" i="43"/>
  <c r="AH27" i="43"/>
  <c r="AG27" i="43"/>
  <c r="AF27" i="43"/>
  <c r="AD27" i="43"/>
  <c r="AC27" i="43"/>
  <c r="AA27" i="43"/>
  <c r="Z27" i="43"/>
  <c r="X27" i="43"/>
  <c r="W27" i="43"/>
  <c r="U27" i="43"/>
  <c r="T27" i="43"/>
  <c r="R27" i="43"/>
  <c r="Q27" i="43"/>
  <c r="O27" i="43"/>
  <c r="N27" i="43"/>
  <c r="L27" i="43"/>
  <c r="K27" i="43"/>
  <c r="I27" i="43"/>
  <c r="H27" i="43"/>
  <c r="F27" i="43"/>
  <c r="E27" i="43"/>
  <c r="C27" i="43"/>
  <c r="AU26" i="43"/>
  <c r="AT26" i="43"/>
  <c r="AS26" i="43"/>
  <c r="AQ26" i="43"/>
  <c r="AP26" i="43"/>
  <c r="AN26" i="43"/>
  <c r="AM26" i="43"/>
  <c r="AK26" i="43"/>
  <c r="AJ26" i="43"/>
  <c r="AH26" i="43"/>
  <c r="AG26" i="43"/>
  <c r="AF26" i="43"/>
  <c r="AD26" i="43"/>
  <c r="AC26" i="43"/>
  <c r="AA26" i="43"/>
  <c r="Z26" i="43"/>
  <c r="X26" i="43"/>
  <c r="W26" i="43"/>
  <c r="U26" i="43"/>
  <c r="T26" i="43"/>
  <c r="R26" i="43"/>
  <c r="Q26" i="43"/>
  <c r="O26" i="43"/>
  <c r="N26" i="43"/>
  <c r="L26" i="43"/>
  <c r="K26" i="43"/>
  <c r="I26" i="43"/>
  <c r="H26" i="43"/>
  <c r="F26" i="43"/>
  <c r="E26" i="43"/>
  <c r="C26" i="43"/>
  <c r="AU25" i="43"/>
  <c r="AT25" i="43"/>
  <c r="AS25" i="43"/>
  <c r="AQ25" i="43"/>
  <c r="AP25" i="43"/>
  <c r="AN25" i="43"/>
  <c r="AM25" i="43"/>
  <c r="AK25" i="43"/>
  <c r="AJ25" i="43"/>
  <c r="AH25" i="43"/>
  <c r="AG25" i="43"/>
  <c r="AF25" i="43"/>
  <c r="AD25" i="43"/>
  <c r="AC25" i="43"/>
  <c r="AA25" i="43"/>
  <c r="Z25" i="43"/>
  <c r="X25" i="43"/>
  <c r="W25" i="43"/>
  <c r="U25" i="43"/>
  <c r="T25" i="43"/>
  <c r="R25" i="43"/>
  <c r="Q25" i="43"/>
  <c r="N25" i="43"/>
  <c r="L25" i="43"/>
  <c r="K25" i="43"/>
  <c r="I25" i="43"/>
  <c r="H25" i="43"/>
  <c r="F25" i="43"/>
  <c r="E25" i="43"/>
  <c r="C25" i="43"/>
  <c r="AU24" i="43"/>
  <c r="AT24" i="43"/>
  <c r="AS24" i="43"/>
  <c r="AQ24" i="43"/>
  <c r="AP24" i="43"/>
  <c r="AN24" i="43"/>
  <c r="AM24" i="43"/>
  <c r="AK24" i="43"/>
  <c r="AJ24" i="43"/>
  <c r="AH24" i="43"/>
  <c r="AG24" i="43"/>
  <c r="AF24" i="43"/>
  <c r="AD24" i="43"/>
  <c r="AC24" i="43"/>
  <c r="AA24" i="43"/>
  <c r="Z24" i="43"/>
  <c r="X24" i="43"/>
  <c r="W24" i="43"/>
  <c r="U24" i="43"/>
  <c r="T24" i="43"/>
  <c r="R24" i="43"/>
  <c r="Q24" i="43"/>
  <c r="O24" i="43"/>
  <c r="N24" i="43"/>
  <c r="L24" i="43"/>
  <c r="K24" i="43"/>
  <c r="I24" i="43"/>
  <c r="H24" i="43"/>
  <c r="F24" i="43"/>
  <c r="E24" i="43"/>
  <c r="C24" i="43"/>
  <c r="AU23" i="43"/>
  <c r="AT23" i="43"/>
  <c r="AS23" i="43"/>
  <c r="AQ23" i="43"/>
  <c r="AP23" i="43"/>
  <c r="AN23" i="43"/>
  <c r="AM23" i="43"/>
  <c r="AK23" i="43"/>
  <c r="AJ23" i="43"/>
  <c r="AH23" i="43"/>
  <c r="AG23" i="43"/>
  <c r="AF23" i="43"/>
  <c r="AD23" i="43"/>
  <c r="AC23" i="43"/>
  <c r="AA23" i="43"/>
  <c r="Z23" i="43"/>
  <c r="X23" i="43"/>
  <c r="W23" i="43"/>
  <c r="U23" i="43"/>
  <c r="T23" i="43"/>
  <c r="R23" i="43"/>
  <c r="Q23" i="43"/>
  <c r="O23" i="43"/>
  <c r="N23" i="43"/>
  <c r="L23" i="43"/>
  <c r="K23" i="43"/>
  <c r="I23" i="43"/>
  <c r="H23" i="43"/>
  <c r="F23" i="43"/>
  <c r="E23" i="43"/>
  <c r="C23" i="43"/>
  <c r="AU22" i="43"/>
  <c r="AT22" i="43"/>
  <c r="AS22" i="43"/>
  <c r="AQ22" i="43"/>
  <c r="AP22" i="43"/>
  <c r="AN22" i="43"/>
  <c r="AM22" i="43"/>
  <c r="AK22" i="43"/>
  <c r="AJ22" i="43"/>
  <c r="AH22" i="43"/>
  <c r="AG22" i="43"/>
  <c r="AF22" i="43"/>
  <c r="AD22" i="43"/>
  <c r="AC22" i="43"/>
  <c r="AA22" i="43"/>
  <c r="Z22" i="43"/>
  <c r="X22" i="43"/>
  <c r="W22" i="43"/>
  <c r="U22" i="43"/>
  <c r="T22" i="43"/>
  <c r="R22" i="43"/>
  <c r="Q22" i="43"/>
  <c r="O22" i="43"/>
  <c r="N22" i="43"/>
  <c r="L22" i="43"/>
  <c r="K22" i="43"/>
  <c r="I22" i="43"/>
  <c r="H22" i="43"/>
  <c r="F22" i="43"/>
  <c r="E22" i="43"/>
  <c r="C22" i="43"/>
  <c r="AU21" i="43"/>
  <c r="AT21" i="43"/>
  <c r="AS21" i="43"/>
  <c r="AQ21" i="43"/>
  <c r="AP21" i="43"/>
  <c r="AN21" i="43"/>
  <c r="AM21" i="43"/>
  <c r="AK21" i="43"/>
  <c r="AJ21" i="43"/>
  <c r="AH21" i="43"/>
  <c r="AG21" i="43"/>
  <c r="AF21" i="43"/>
  <c r="AD21" i="43"/>
  <c r="AC21" i="43"/>
  <c r="AA21" i="43"/>
  <c r="Z21" i="43"/>
  <c r="X21" i="43"/>
  <c r="W21" i="43"/>
  <c r="U21" i="43"/>
  <c r="T21" i="43"/>
  <c r="R21" i="43"/>
  <c r="Q21" i="43"/>
  <c r="O21" i="43"/>
  <c r="N21" i="43"/>
  <c r="L21" i="43"/>
  <c r="K21" i="43"/>
  <c r="I21" i="43"/>
  <c r="H21" i="43"/>
  <c r="F21" i="43"/>
  <c r="E21" i="43"/>
  <c r="C21" i="43"/>
  <c r="AU20" i="43"/>
  <c r="AT20" i="43"/>
  <c r="AS20" i="43"/>
  <c r="AQ20" i="43"/>
  <c r="AP20" i="43"/>
  <c r="AN20" i="43"/>
  <c r="AM20" i="43"/>
  <c r="AK20" i="43"/>
  <c r="AJ20" i="43"/>
  <c r="AH20" i="43"/>
  <c r="AG20" i="43"/>
  <c r="AF20" i="43"/>
  <c r="AD20" i="43"/>
  <c r="AC20" i="43"/>
  <c r="AA20" i="43"/>
  <c r="Z20" i="43"/>
  <c r="X20" i="43"/>
  <c r="W20" i="43"/>
  <c r="U20" i="43"/>
  <c r="T20" i="43"/>
  <c r="R20" i="43"/>
  <c r="Q20" i="43"/>
  <c r="O20" i="43"/>
  <c r="N20" i="43"/>
  <c r="L20" i="43"/>
  <c r="K20" i="43"/>
  <c r="I20" i="43"/>
  <c r="H20" i="43"/>
  <c r="F20" i="43"/>
  <c r="E20" i="43"/>
  <c r="C20" i="43"/>
  <c r="AU19" i="43"/>
  <c r="AT19" i="43"/>
  <c r="AS19" i="43"/>
  <c r="AQ19" i="43"/>
  <c r="AP19" i="43"/>
  <c r="AN19" i="43"/>
  <c r="AM19" i="43"/>
  <c r="AK19" i="43"/>
  <c r="AJ19" i="43"/>
  <c r="AH19" i="43"/>
  <c r="AG19" i="43"/>
  <c r="AF19" i="43"/>
  <c r="AD19" i="43"/>
  <c r="AC19" i="43"/>
  <c r="AA19" i="43"/>
  <c r="Z19" i="43"/>
  <c r="X19" i="43"/>
  <c r="W19" i="43"/>
  <c r="U19" i="43"/>
  <c r="T19" i="43"/>
  <c r="R19" i="43"/>
  <c r="Q19" i="43"/>
  <c r="O19" i="43"/>
  <c r="N19" i="43"/>
  <c r="L19" i="43"/>
  <c r="K19" i="43"/>
  <c r="I19" i="43"/>
  <c r="H19" i="43"/>
  <c r="F19" i="43"/>
  <c r="E19" i="43"/>
  <c r="C19" i="43"/>
  <c r="AU18" i="43"/>
  <c r="AT18" i="43"/>
  <c r="AS18" i="43"/>
  <c r="AQ18" i="43"/>
  <c r="AP18" i="43"/>
  <c r="AN18" i="43"/>
  <c r="AM18" i="43"/>
  <c r="AK18" i="43"/>
  <c r="AJ18" i="43"/>
  <c r="AH18" i="43"/>
  <c r="AG18" i="43"/>
  <c r="AF18" i="43"/>
  <c r="AD18" i="43"/>
  <c r="AC18" i="43"/>
  <c r="AA18" i="43"/>
  <c r="Z18" i="43"/>
  <c r="X18" i="43"/>
  <c r="W18" i="43"/>
  <c r="U18" i="43"/>
  <c r="T18" i="43"/>
  <c r="R18" i="43"/>
  <c r="Q18" i="43"/>
  <c r="O18" i="43"/>
  <c r="N18" i="43"/>
  <c r="L18" i="43"/>
  <c r="K18" i="43"/>
  <c r="I18" i="43"/>
  <c r="H18" i="43"/>
  <c r="F18" i="43"/>
  <c r="E18" i="43"/>
  <c r="C18" i="43"/>
  <c r="AU17" i="43"/>
  <c r="AT17" i="43"/>
  <c r="AS17" i="43"/>
  <c r="AQ17" i="43"/>
  <c r="AP17" i="43"/>
  <c r="AN17" i="43"/>
  <c r="AM17" i="43"/>
  <c r="AK17" i="43"/>
  <c r="AJ17" i="43"/>
  <c r="AH17" i="43"/>
  <c r="AG17" i="43"/>
  <c r="AF17" i="43"/>
  <c r="AD17" i="43"/>
  <c r="AC17" i="43"/>
  <c r="AA17" i="43"/>
  <c r="Z17" i="43"/>
  <c r="X17" i="43"/>
  <c r="W17" i="43"/>
  <c r="U17" i="43"/>
  <c r="T17" i="43"/>
  <c r="R17" i="43"/>
  <c r="Q17" i="43"/>
  <c r="O17" i="43"/>
  <c r="N17" i="43"/>
  <c r="L17" i="43"/>
  <c r="K17" i="43"/>
  <c r="I17" i="43"/>
  <c r="H17" i="43"/>
  <c r="F17" i="43"/>
  <c r="E17" i="43"/>
  <c r="C17" i="43"/>
  <c r="AU16" i="43"/>
  <c r="AT16" i="43"/>
  <c r="AS16" i="43"/>
  <c r="AQ16" i="43"/>
  <c r="AP16" i="43"/>
  <c r="AN16" i="43"/>
  <c r="AM16" i="43"/>
  <c r="AK16" i="43"/>
  <c r="AJ16" i="43"/>
  <c r="AH16" i="43"/>
  <c r="AG16" i="43"/>
  <c r="AF16" i="43"/>
  <c r="AD16" i="43"/>
  <c r="AC16" i="43"/>
  <c r="AA16" i="43"/>
  <c r="Z16" i="43"/>
  <c r="X16" i="43"/>
  <c r="W16" i="43"/>
  <c r="U16" i="43"/>
  <c r="T16" i="43"/>
  <c r="R16" i="43"/>
  <c r="Q16" i="43"/>
  <c r="O16" i="43"/>
  <c r="N16" i="43"/>
  <c r="L16" i="43"/>
  <c r="K16" i="43"/>
  <c r="I16" i="43"/>
  <c r="H16" i="43"/>
  <c r="F16" i="43"/>
  <c r="E16" i="43"/>
  <c r="C16" i="43"/>
  <c r="AU15" i="43"/>
  <c r="AT15" i="43"/>
  <c r="AS15" i="43"/>
  <c r="AQ15" i="43"/>
  <c r="AP15" i="43"/>
  <c r="AN15" i="43"/>
  <c r="AM15" i="43"/>
  <c r="AK15" i="43"/>
  <c r="AJ15" i="43"/>
  <c r="AH15" i="43"/>
  <c r="AG15" i="43"/>
  <c r="AF15" i="43"/>
  <c r="AD15" i="43"/>
  <c r="AC15" i="43"/>
  <c r="AA15" i="43"/>
  <c r="Z15" i="43"/>
  <c r="X15" i="43"/>
  <c r="W15" i="43"/>
  <c r="U15" i="43"/>
  <c r="T15" i="43"/>
  <c r="R15" i="43"/>
  <c r="Q15" i="43"/>
  <c r="O15" i="43"/>
  <c r="N15" i="43"/>
  <c r="L15" i="43"/>
  <c r="K15" i="43"/>
  <c r="I15" i="43"/>
  <c r="H15" i="43"/>
  <c r="F15" i="43"/>
  <c r="E15" i="43"/>
  <c r="C15" i="43"/>
  <c r="AU14" i="43"/>
  <c r="AT14" i="43"/>
  <c r="AS14" i="43"/>
  <c r="AQ14" i="43"/>
  <c r="AP14" i="43"/>
  <c r="AN14" i="43"/>
  <c r="AM14" i="43"/>
  <c r="AK14" i="43"/>
  <c r="AJ14" i="43"/>
  <c r="AH14" i="43"/>
  <c r="AG14" i="43"/>
  <c r="AF14" i="43"/>
  <c r="AD14" i="43"/>
  <c r="AC14" i="43"/>
  <c r="AA14" i="43"/>
  <c r="Z14" i="43"/>
  <c r="X14" i="43"/>
  <c r="W14" i="43"/>
  <c r="U14" i="43"/>
  <c r="T14" i="43"/>
  <c r="R14" i="43"/>
  <c r="Q14" i="43"/>
  <c r="O14" i="43"/>
  <c r="N14" i="43"/>
  <c r="L14" i="43"/>
  <c r="K14" i="43"/>
  <c r="I14" i="43"/>
  <c r="H14" i="43"/>
  <c r="F14" i="43"/>
  <c r="E14" i="43"/>
  <c r="C14" i="43"/>
  <c r="AU13" i="43"/>
  <c r="AT13" i="43"/>
  <c r="AS13" i="43"/>
  <c r="AQ13" i="43"/>
  <c r="AP13" i="43"/>
  <c r="AN13" i="43"/>
  <c r="AM13" i="43"/>
  <c r="AK13" i="43"/>
  <c r="AJ13" i="43"/>
  <c r="AH13" i="43"/>
  <c r="AG13" i="43"/>
  <c r="AF13" i="43"/>
  <c r="AD13" i="43"/>
  <c r="AC13" i="43"/>
  <c r="AA13" i="43"/>
  <c r="Z13" i="43"/>
  <c r="X13" i="43"/>
  <c r="W13" i="43"/>
  <c r="U13" i="43"/>
  <c r="T13" i="43"/>
  <c r="R13" i="43"/>
  <c r="Q13" i="43"/>
  <c r="O13" i="43"/>
  <c r="N13" i="43"/>
  <c r="L13" i="43"/>
  <c r="K13" i="43"/>
  <c r="I13" i="43"/>
  <c r="H13" i="43"/>
  <c r="F13" i="43"/>
  <c r="E13" i="43"/>
  <c r="C13" i="43"/>
  <c r="AU12" i="43"/>
  <c r="AT12" i="43"/>
  <c r="AS12" i="43"/>
  <c r="AQ12" i="43"/>
  <c r="AP12" i="43"/>
  <c r="AN12" i="43"/>
  <c r="AM12" i="43"/>
  <c r="AK12" i="43"/>
  <c r="AJ12" i="43"/>
  <c r="AH12" i="43"/>
  <c r="AG12" i="43"/>
  <c r="AF12" i="43"/>
  <c r="AD12" i="43"/>
  <c r="AC12" i="43"/>
  <c r="AA12" i="43"/>
  <c r="Z12" i="43"/>
  <c r="X12" i="43"/>
  <c r="W12" i="43"/>
  <c r="U12" i="43"/>
  <c r="T12" i="43"/>
  <c r="R12" i="43"/>
  <c r="Q12" i="43"/>
  <c r="O12" i="43"/>
  <c r="N12" i="43"/>
  <c r="L12" i="43"/>
  <c r="K12" i="43"/>
  <c r="I12" i="43"/>
  <c r="H12" i="43"/>
  <c r="F12" i="43"/>
  <c r="E12" i="43"/>
  <c r="C12" i="43"/>
  <c r="AU11" i="43"/>
  <c r="AT11" i="43"/>
  <c r="AS11" i="43"/>
  <c r="AQ11" i="43"/>
  <c r="AP11" i="43"/>
  <c r="AN11" i="43"/>
  <c r="AM11" i="43"/>
  <c r="AK11" i="43"/>
  <c r="AJ11" i="43"/>
  <c r="AH11" i="43"/>
  <c r="AG11" i="43"/>
  <c r="AF11" i="43"/>
  <c r="AD11" i="43"/>
  <c r="AC11" i="43"/>
  <c r="AA11" i="43"/>
  <c r="Z11" i="43"/>
  <c r="X11" i="43"/>
  <c r="W11" i="43"/>
  <c r="U11" i="43"/>
  <c r="T11" i="43"/>
  <c r="R11" i="43"/>
  <c r="Q11" i="43"/>
  <c r="O11" i="43"/>
  <c r="N11" i="43"/>
  <c r="L11" i="43"/>
  <c r="K11" i="43"/>
  <c r="I11" i="43"/>
  <c r="H11" i="43"/>
  <c r="F11" i="43"/>
  <c r="E11" i="43"/>
  <c r="C11" i="43"/>
  <c r="AU10" i="43"/>
  <c r="AT10" i="43"/>
  <c r="AS10" i="43"/>
  <c r="AQ10" i="43"/>
  <c r="AP10" i="43"/>
  <c r="AN10" i="43"/>
  <c r="AM10" i="43"/>
  <c r="AK10" i="43"/>
  <c r="AJ10" i="43"/>
  <c r="AG10" i="43"/>
  <c r="AF10" i="43"/>
  <c r="AD10" i="43"/>
  <c r="AC10" i="43"/>
  <c r="AA10" i="43"/>
  <c r="Z10" i="43"/>
  <c r="X10" i="43"/>
  <c r="W10" i="43"/>
  <c r="U10" i="43"/>
  <c r="T10" i="43"/>
  <c r="R10" i="43"/>
  <c r="Q10" i="43"/>
  <c r="O10" i="43"/>
  <c r="N10" i="43"/>
  <c r="L10" i="43"/>
  <c r="K10" i="43"/>
  <c r="I10" i="43"/>
  <c r="H10" i="43"/>
  <c r="F10" i="43"/>
  <c r="E10" i="43"/>
  <c r="C10" i="43"/>
  <c r="AU9" i="43"/>
  <c r="AT9" i="43"/>
  <c r="AS9" i="43"/>
  <c r="AQ9" i="43"/>
  <c r="AP9" i="43"/>
  <c r="AN9" i="43"/>
  <c r="AM9" i="43"/>
  <c r="AK9" i="43"/>
  <c r="AJ9" i="43"/>
  <c r="AH9" i="43"/>
  <c r="AG9" i="43"/>
  <c r="AF9" i="43"/>
  <c r="AD9" i="43"/>
  <c r="AC9" i="43"/>
  <c r="AA9" i="43"/>
  <c r="Z9" i="43"/>
  <c r="X9" i="43"/>
  <c r="W9" i="43"/>
  <c r="U9" i="43"/>
  <c r="T9" i="43"/>
  <c r="R9" i="43"/>
  <c r="Q9" i="43"/>
  <c r="O9" i="43"/>
  <c r="N9" i="43"/>
  <c r="L9" i="43"/>
  <c r="K9" i="43"/>
  <c r="I9" i="43"/>
  <c r="H9" i="43"/>
  <c r="F9" i="43"/>
  <c r="E9" i="43"/>
  <c r="C9" i="43"/>
  <c r="AU8" i="43"/>
  <c r="AT8" i="43"/>
  <c r="AS8" i="43"/>
  <c r="AP8" i="43"/>
  <c r="AM8" i="43"/>
  <c r="AJ8" i="43"/>
  <c r="AG8" i="43"/>
  <c r="AF8" i="43"/>
  <c r="AC8" i="43"/>
  <c r="Z8" i="43"/>
  <c r="W8" i="43"/>
  <c r="T8" i="43"/>
  <c r="Q8" i="43"/>
  <c r="N8" i="43"/>
  <c r="K8" i="43"/>
  <c r="H8" i="43"/>
  <c r="E8" i="43"/>
  <c r="AV64" i="42"/>
  <c r="AU39" i="42"/>
  <c r="AT39" i="42"/>
  <c r="AS39" i="42"/>
  <c r="AP39" i="42"/>
  <c r="AM39" i="42"/>
  <c r="AJ39" i="42"/>
  <c r="AG39" i="42"/>
  <c r="AF39" i="42"/>
  <c r="AC39" i="42"/>
  <c r="Z39" i="42"/>
  <c r="W39" i="42"/>
  <c r="T39" i="42"/>
  <c r="Q39" i="42"/>
  <c r="N39" i="42"/>
  <c r="K39" i="42"/>
  <c r="H39" i="42"/>
  <c r="E39" i="42"/>
  <c r="AU38" i="42"/>
  <c r="AS38" i="42"/>
  <c r="AQ38" i="42"/>
  <c r="AP38" i="42"/>
  <c r="AN38" i="42"/>
  <c r="AM38" i="42"/>
  <c r="AK38" i="42"/>
  <c r="AJ38" i="42"/>
  <c r="AH38" i="42"/>
  <c r="AG38" i="42"/>
  <c r="AF38" i="42"/>
  <c r="AD38" i="42"/>
  <c r="AC38" i="42"/>
  <c r="AA38" i="42"/>
  <c r="Z38" i="42"/>
  <c r="X38" i="42"/>
  <c r="W38" i="42"/>
  <c r="U38" i="42"/>
  <c r="T38" i="42"/>
  <c r="R38" i="42"/>
  <c r="Q38" i="42"/>
  <c r="O38" i="42"/>
  <c r="N38" i="42"/>
  <c r="L38" i="42"/>
  <c r="K38" i="42"/>
  <c r="I38" i="42"/>
  <c r="H38" i="42"/>
  <c r="F38" i="42"/>
  <c r="E38" i="42"/>
  <c r="C38" i="42"/>
  <c r="AU37" i="42"/>
  <c r="AT37" i="42"/>
  <c r="AS37" i="42"/>
  <c r="AQ37" i="42"/>
  <c r="AP37" i="42"/>
  <c r="AN37" i="42"/>
  <c r="AM37" i="42"/>
  <c r="AK37" i="42"/>
  <c r="AJ37" i="42"/>
  <c r="AH37" i="42"/>
  <c r="AG37" i="42"/>
  <c r="AF37" i="42"/>
  <c r="AD37" i="42"/>
  <c r="AC37" i="42"/>
  <c r="AA37" i="42"/>
  <c r="Z37" i="42"/>
  <c r="X37" i="42"/>
  <c r="W37" i="42"/>
  <c r="U37" i="42"/>
  <c r="T37" i="42"/>
  <c r="R37" i="42"/>
  <c r="Q37" i="42"/>
  <c r="O37" i="42"/>
  <c r="N37" i="42"/>
  <c r="L37" i="42"/>
  <c r="K37" i="42"/>
  <c r="I37" i="42"/>
  <c r="H37" i="42"/>
  <c r="F37" i="42"/>
  <c r="E37" i="42"/>
  <c r="C37" i="42"/>
  <c r="AU36" i="42"/>
  <c r="AT36" i="42"/>
  <c r="AS36" i="42"/>
  <c r="AQ36" i="42"/>
  <c r="AP36" i="42"/>
  <c r="AN36" i="42"/>
  <c r="AM36" i="42"/>
  <c r="AK36" i="42"/>
  <c r="AJ36" i="42"/>
  <c r="AH36" i="42"/>
  <c r="AG36" i="42"/>
  <c r="AF36" i="42"/>
  <c r="AD36" i="42"/>
  <c r="AC36" i="42"/>
  <c r="AA36" i="42"/>
  <c r="Z36" i="42"/>
  <c r="X36" i="42"/>
  <c r="W36" i="42"/>
  <c r="U36" i="42"/>
  <c r="T36" i="42"/>
  <c r="R36" i="42"/>
  <c r="Q36" i="42"/>
  <c r="O36" i="42"/>
  <c r="N36" i="42"/>
  <c r="L36" i="42"/>
  <c r="K36" i="42"/>
  <c r="I36" i="42"/>
  <c r="H36" i="42"/>
  <c r="F36" i="42"/>
  <c r="E36" i="42"/>
  <c r="C36" i="42"/>
  <c r="AU35" i="42"/>
  <c r="AT35" i="42"/>
  <c r="AS35" i="42"/>
  <c r="AQ35" i="42"/>
  <c r="AP35" i="42"/>
  <c r="AN35" i="42"/>
  <c r="AM35" i="42"/>
  <c r="AK35" i="42"/>
  <c r="AJ35" i="42"/>
  <c r="AH35" i="42"/>
  <c r="AG35" i="42"/>
  <c r="AF35" i="42"/>
  <c r="AD35" i="42"/>
  <c r="AC35" i="42"/>
  <c r="AA35" i="42"/>
  <c r="Z35" i="42"/>
  <c r="X35" i="42"/>
  <c r="W35" i="42"/>
  <c r="U35" i="42"/>
  <c r="T35" i="42"/>
  <c r="R35" i="42"/>
  <c r="Q35" i="42"/>
  <c r="O35" i="42"/>
  <c r="N35" i="42"/>
  <c r="L35" i="42"/>
  <c r="K35" i="42"/>
  <c r="I35" i="42"/>
  <c r="H35" i="42"/>
  <c r="F35" i="42"/>
  <c r="E35" i="42"/>
  <c r="C35" i="42"/>
  <c r="AU34" i="42"/>
  <c r="AT34" i="42"/>
  <c r="AS34" i="42"/>
  <c r="AQ34" i="42"/>
  <c r="AP34" i="42"/>
  <c r="AN34" i="42"/>
  <c r="AM34" i="42"/>
  <c r="AK34" i="42"/>
  <c r="AJ34" i="42"/>
  <c r="AH34" i="42"/>
  <c r="AG34" i="42"/>
  <c r="AF34" i="42"/>
  <c r="AD34" i="42"/>
  <c r="AC34" i="42"/>
  <c r="Z34" i="42"/>
  <c r="X34" i="42"/>
  <c r="W34" i="42"/>
  <c r="U34" i="42"/>
  <c r="T34" i="42"/>
  <c r="R34" i="42"/>
  <c r="Q34" i="42"/>
  <c r="O34" i="42"/>
  <c r="N34" i="42"/>
  <c r="L34" i="42"/>
  <c r="K34" i="42"/>
  <c r="I34" i="42"/>
  <c r="H34" i="42"/>
  <c r="F34" i="42"/>
  <c r="E34" i="42"/>
  <c r="C34" i="42"/>
  <c r="AU33" i="42"/>
  <c r="AT33" i="42"/>
  <c r="AS33" i="42"/>
  <c r="AQ33" i="42"/>
  <c r="AP33" i="42"/>
  <c r="AN33" i="42"/>
  <c r="AM33" i="42"/>
  <c r="AK33" i="42"/>
  <c r="AJ33" i="42"/>
  <c r="AH33" i="42"/>
  <c r="AG33" i="42"/>
  <c r="AF33" i="42"/>
  <c r="AD33" i="42"/>
  <c r="AC33" i="42"/>
  <c r="AA33" i="42"/>
  <c r="Z33" i="42"/>
  <c r="X33" i="42"/>
  <c r="W33" i="42"/>
  <c r="U33" i="42"/>
  <c r="T33" i="42"/>
  <c r="R33" i="42"/>
  <c r="Q33" i="42"/>
  <c r="O33" i="42"/>
  <c r="N33" i="42"/>
  <c r="L33" i="42"/>
  <c r="K33" i="42"/>
  <c r="I33" i="42"/>
  <c r="H33" i="42"/>
  <c r="F33" i="42"/>
  <c r="E33" i="42"/>
  <c r="C33" i="42"/>
  <c r="AU32" i="42"/>
  <c r="AT32" i="42"/>
  <c r="AS32" i="42"/>
  <c r="AQ32" i="42"/>
  <c r="AP32" i="42"/>
  <c r="AN32" i="42"/>
  <c r="AM32" i="42"/>
  <c r="AK32" i="42"/>
  <c r="AJ32" i="42"/>
  <c r="AH32" i="42"/>
  <c r="AG32" i="42"/>
  <c r="AF32" i="42"/>
  <c r="AD32" i="42"/>
  <c r="AC32" i="42"/>
  <c r="AA32" i="42"/>
  <c r="Z32" i="42"/>
  <c r="X32" i="42"/>
  <c r="W32" i="42"/>
  <c r="U32" i="42"/>
  <c r="T32" i="42"/>
  <c r="R32" i="42"/>
  <c r="Q32" i="42"/>
  <c r="O32" i="42"/>
  <c r="N32" i="42"/>
  <c r="L32" i="42"/>
  <c r="K32" i="42"/>
  <c r="I32" i="42"/>
  <c r="H32" i="42"/>
  <c r="F32" i="42"/>
  <c r="E32" i="42"/>
  <c r="C32" i="42"/>
  <c r="AU31" i="42"/>
  <c r="AT31" i="42"/>
  <c r="AS31" i="42"/>
  <c r="AP31" i="42"/>
  <c r="AM31" i="42"/>
  <c r="AJ31" i="42"/>
  <c r="AG31" i="42"/>
  <c r="AF31" i="42"/>
  <c r="AC31" i="42"/>
  <c r="Z31" i="42"/>
  <c r="W31" i="42"/>
  <c r="T31" i="42"/>
  <c r="Q31" i="42"/>
  <c r="N31" i="42"/>
  <c r="K31" i="42"/>
  <c r="H31" i="42"/>
  <c r="E31" i="42"/>
  <c r="AU30" i="42"/>
  <c r="AT30" i="42"/>
  <c r="AS30" i="42"/>
  <c r="AQ30" i="42"/>
  <c r="AP30" i="42"/>
  <c r="AN30" i="42"/>
  <c r="AM30" i="42"/>
  <c r="AK30" i="42"/>
  <c r="AJ30" i="42"/>
  <c r="AH30" i="42"/>
  <c r="AG30" i="42"/>
  <c r="AF30" i="42"/>
  <c r="AD30" i="42"/>
  <c r="AC30" i="42"/>
  <c r="AA30" i="42"/>
  <c r="Z30" i="42"/>
  <c r="X30" i="42"/>
  <c r="W30" i="42"/>
  <c r="U30" i="42"/>
  <c r="T30" i="42"/>
  <c r="R30" i="42"/>
  <c r="Q30" i="42"/>
  <c r="O30" i="42"/>
  <c r="N30" i="42"/>
  <c r="L30" i="42"/>
  <c r="K30" i="42"/>
  <c r="I30" i="42"/>
  <c r="H30" i="42"/>
  <c r="F30" i="42"/>
  <c r="E30" i="42"/>
  <c r="C30" i="42"/>
  <c r="AU29" i="42"/>
  <c r="AT29" i="42"/>
  <c r="AS29" i="42"/>
  <c r="AQ29" i="42"/>
  <c r="AP29" i="42"/>
  <c r="AN29" i="42"/>
  <c r="AM29" i="42"/>
  <c r="AK29" i="42"/>
  <c r="AJ29" i="42"/>
  <c r="AH29" i="42"/>
  <c r="AG29" i="42"/>
  <c r="AF29" i="42"/>
  <c r="AD29" i="42"/>
  <c r="AC29" i="42"/>
  <c r="AA29" i="42"/>
  <c r="Z29" i="42"/>
  <c r="X29" i="42"/>
  <c r="W29" i="42"/>
  <c r="U29" i="42"/>
  <c r="T29" i="42"/>
  <c r="R29" i="42"/>
  <c r="Q29" i="42"/>
  <c r="O29" i="42"/>
  <c r="N29" i="42"/>
  <c r="L29" i="42"/>
  <c r="K29" i="42"/>
  <c r="I29" i="42"/>
  <c r="H29" i="42"/>
  <c r="F29" i="42"/>
  <c r="E29" i="42"/>
  <c r="C29" i="42"/>
  <c r="AU28" i="42"/>
  <c r="AT28" i="42"/>
  <c r="AS28" i="42"/>
  <c r="AQ28" i="42"/>
  <c r="AP28" i="42"/>
  <c r="AN28" i="42"/>
  <c r="AM28" i="42"/>
  <c r="AK28" i="42"/>
  <c r="AJ28" i="42"/>
  <c r="AH28" i="42"/>
  <c r="AG28" i="42"/>
  <c r="AF28" i="42"/>
  <c r="AD28" i="42"/>
  <c r="AC28" i="42"/>
  <c r="AA28" i="42"/>
  <c r="Z28" i="42"/>
  <c r="X28" i="42"/>
  <c r="W28" i="42"/>
  <c r="U28" i="42"/>
  <c r="T28" i="42"/>
  <c r="R28" i="42"/>
  <c r="Q28" i="42"/>
  <c r="O28" i="42"/>
  <c r="N28" i="42"/>
  <c r="L28" i="42"/>
  <c r="K28" i="42"/>
  <c r="I28" i="42"/>
  <c r="H28" i="42"/>
  <c r="F28" i="42"/>
  <c r="E28" i="42"/>
  <c r="C28" i="42"/>
  <c r="AS27" i="42"/>
  <c r="K27" i="42"/>
  <c r="AU26" i="42"/>
  <c r="AT26" i="42"/>
  <c r="AS26" i="42"/>
  <c r="AQ26" i="42"/>
  <c r="AP26" i="42"/>
  <c r="AN26" i="42"/>
  <c r="AM26" i="42"/>
  <c r="AK26" i="42"/>
  <c r="AJ26" i="42"/>
  <c r="AH26" i="42"/>
  <c r="AG26" i="42"/>
  <c r="AF26" i="42"/>
  <c r="AD26" i="42"/>
  <c r="AC26" i="42"/>
  <c r="AA26" i="42"/>
  <c r="Z26" i="42"/>
  <c r="X26" i="42"/>
  <c r="W26" i="42"/>
  <c r="U26" i="42"/>
  <c r="T26" i="42"/>
  <c r="R26" i="42"/>
  <c r="Q26" i="42"/>
  <c r="N26" i="42"/>
  <c r="L26" i="42"/>
  <c r="K26" i="42"/>
  <c r="I26" i="42"/>
  <c r="H26" i="42"/>
  <c r="F26" i="42"/>
  <c r="E26" i="42"/>
  <c r="C26" i="42"/>
  <c r="AU25" i="42"/>
  <c r="AT25" i="42"/>
  <c r="AS25" i="42"/>
  <c r="AQ25" i="42"/>
  <c r="AP25" i="42"/>
  <c r="AN25" i="42"/>
  <c r="AM25" i="42"/>
  <c r="AK25" i="42"/>
  <c r="AJ25" i="42"/>
  <c r="AH25" i="42"/>
  <c r="AG25" i="42"/>
  <c r="AF25" i="42"/>
  <c r="AD25" i="42"/>
  <c r="AC25" i="42"/>
  <c r="AA25" i="42"/>
  <c r="Z25" i="42"/>
  <c r="X25" i="42"/>
  <c r="W25" i="42"/>
  <c r="U25" i="42"/>
  <c r="T25" i="42"/>
  <c r="R25" i="42"/>
  <c r="Q25" i="42"/>
  <c r="O25" i="42"/>
  <c r="N25" i="42"/>
  <c r="L25" i="42"/>
  <c r="K25" i="42"/>
  <c r="I25" i="42"/>
  <c r="H25" i="42"/>
  <c r="F25" i="42"/>
  <c r="E25" i="42"/>
  <c r="C25" i="42"/>
  <c r="AU24" i="42"/>
  <c r="AT24" i="42"/>
  <c r="AS24" i="42"/>
  <c r="AQ24" i="42"/>
  <c r="AP24" i="42"/>
  <c r="AN24" i="42"/>
  <c r="AM24" i="42"/>
  <c r="AK24" i="42"/>
  <c r="AJ24" i="42"/>
  <c r="AH24" i="42"/>
  <c r="AG24" i="42"/>
  <c r="AF24" i="42"/>
  <c r="AD24" i="42"/>
  <c r="AC24" i="42"/>
  <c r="AA24" i="42"/>
  <c r="Z24" i="42"/>
  <c r="X24" i="42"/>
  <c r="W24" i="42"/>
  <c r="U24" i="42"/>
  <c r="T24" i="42"/>
  <c r="R24" i="42"/>
  <c r="Q24" i="42"/>
  <c r="O24" i="42"/>
  <c r="N24" i="42"/>
  <c r="L24" i="42"/>
  <c r="K24" i="42"/>
  <c r="I24" i="42"/>
  <c r="H24" i="42"/>
  <c r="F24" i="42"/>
  <c r="E24" i="42"/>
  <c r="C24" i="42"/>
  <c r="AU23" i="42"/>
  <c r="AT23" i="42"/>
  <c r="AS23" i="42"/>
  <c r="AQ23" i="42"/>
  <c r="AP23" i="42"/>
  <c r="AN23" i="42"/>
  <c r="AM23" i="42"/>
  <c r="AK23" i="42"/>
  <c r="AJ23" i="42"/>
  <c r="AH23" i="42"/>
  <c r="AG23" i="42"/>
  <c r="AF23" i="42"/>
  <c r="AD23" i="42"/>
  <c r="AC23" i="42"/>
  <c r="AA23" i="42"/>
  <c r="Z23" i="42"/>
  <c r="X23" i="42"/>
  <c r="W23" i="42"/>
  <c r="U23" i="42"/>
  <c r="T23" i="42"/>
  <c r="R23" i="42"/>
  <c r="Q23" i="42"/>
  <c r="O23" i="42"/>
  <c r="N23" i="42"/>
  <c r="L23" i="42"/>
  <c r="K23" i="42"/>
  <c r="I23" i="42"/>
  <c r="H23" i="42"/>
  <c r="F23" i="42"/>
  <c r="E23" i="42"/>
  <c r="C23" i="42"/>
  <c r="AU22" i="42"/>
  <c r="AT22" i="42"/>
  <c r="AS22" i="42"/>
  <c r="AQ22" i="42"/>
  <c r="AP22" i="42"/>
  <c r="AN22" i="42"/>
  <c r="AM22" i="42"/>
  <c r="AK22" i="42"/>
  <c r="AJ22" i="42"/>
  <c r="AH22" i="42"/>
  <c r="AG22" i="42"/>
  <c r="AF22" i="42"/>
  <c r="AD22" i="42"/>
  <c r="AC22" i="42"/>
  <c r="AA22" i="42"/>
  <c r="Z22" i="42"/>
  <c r="X22" i="42"/>
  <c r="W22" i="42"/>
  <c r="U22" i="42"/>
  <c r="T22" i="42"/>
  <c r="R22" i="42"/>
  <c r="Q22" i="42"/>
  <c r="O22" i="42"/>
  <c r="N22" i="42"/>
  <c r="L22" i="42"/>
  <c r="K22" i="42"/>
  <c r="I22" i="42"/>
  <c r="H22" i="42"/>
  <c r="F22" i="42"/>
  <c r="E22" i="42"/>
  <c r="C22" i="42"/>
  <c r="AU21" i="42"/>
  <c r="AT21" i="42"/>
  <c r="AS21" i="42"/>
  <c r="AQ21" i="42"/>
  <c r="AP21" i="42"/>
  <c r="AN21" i="42"/>
  <c r="AM21" i="42"/>
  <c r="AK21" i="42"/>
  <c r="AJ21" i="42"/>
  <c r="AH21" i="42"/>
  <c r="AG21" i="42"/>
  <c r="AF21" i="42"/>
  <c r="AD21" i="42"/>
  <c r="AC21" i="42"/>
  <c r="AA21" i="42"/>
  <c r="Z21" i="42"/>
  <c r="X21" i="42"/>
  <c r="W21" i="42"/>
  <c r="U21" i="42"/>
  <c r="T21" i="42"/>
  <c r="R21" i="42"/>
  <c r="Q21" i="42"/>
  <c r="O21" i="42"/>
  <c r="N21" i="42"/>
  <c r="L21" i="42"/>
  <c r="K21" i="42"/>
  <c r="I21" i="42"/>
  <c r="H21" i="42"/>
  <c r="F21" i="42"/>
  <c r="E21" i="42"/>
  <c r="C21" i="42"/>
  <c r="AU20" i="42"/>
  <c r="AT20" i="42"/>
  <c r="AS20" i="42"/>
  <c r="AQ20" i="42"/>
  <c r="AP20" i="42"/>
  <c r="AN20" i="42"/>
  <c r="AM20" i="42"/>
  <c r="AK20" i="42"/>
  <c r="AJ20" i="42"/>
  <c r="AH20" i="42"/>
  <c r="AG20" i="42"/>
  <c r="AF20" i="42"/>
  <c r="AD20" i="42"/>
  <c r="AC20" i="42"/>
  <c r="AA20" i="42"/>
  <c r="Z20" i="42"/>
  <c r="X20" i="42"/>
  <c r="W20" i="42"/>
  <c r="U20" i="42"/>
  <c r="T20" i="42"/>
  <c r="R20" i="42"/>
  <c r="Q20" i="42"/>
  <c r="O20" i="42"/>
  <c r="N20" i="42"/>
  <c r="L20" i="42"/>
  <c r="K20" i="42"/>
  <c r="I20" i="42"/>
  <c r="H20" i="42"/>
  <c r="F20" i="42"/>
  <c r="E20" i="42"/>
  <c r="C20" i="42"/>
  <c r="AU19" i="42"/>
  <c r="AT19" i="42"/>
  <c r="AS19" i="42"/>
  <c r="AQ19" i="42"/>
  <c r="AP19" i="42"/>
  <c r="AN19" i="42"/>
  <c r="AM19" i="42"/>
  <c r="AK19" i="42"/>
  <c r="AJ19" i="42"/>
  <c r="AH19" i="42"/>
  <c r="AG19" i="42"/>
  <c r="AF19" i="42"/>
  <c r="AD19" i="42"/>
  <c r="AC19" i="42"/>
  <c r="AA19" i="42"/>
  <c r="Z19" i="42"/>
  <c r="X19" i="42"/>
  <c r="W19" i="42"/>
  <c r="U19" i="42"/>
  <c r="T19" i="42"/>
  <c r="R19" i="42"/>
  <c r="Q19" i="42"/>
  <c r="O19" i="42"/>
  <c r="N19" i="42"/>
  <c r="L19" i="42"/>
  <c r="K19" i="42"/>
  <c r="I19" i="42"/>
  <c r="H19" i="42"/>
  <c r="F19" i="42"/>
  <c r="E19" i="42"/>
  <c r="C19" i="42"/>
  <c r="AU18" i="42"/>
  <c r="AT18" i="42"/>
  <c r="AS18" i="42"/>
  <c r="AQ18" i="42"/>
  <c r="AP18" i="42"/>
  <c r="AN18" i="42"/>
  <c r="AM18" i="42"/>
  <c r="AK18" i="42"/>
  <c r="AJ18" i="42"/>
  <c r="AH18" i="42"/>
  <c r="AG18" i="42"/>
  <c r="AF18" i="42"/>
  <c r="AD18" i="42"/>
  <c r="AC18" i="42"/>
  <c r="AA18" i="42"/>
  <c r="Z18" i="42"/>
  <c r="X18" i="42"/>
  <c r="W18" i="42"/>
  <c r="U18" i="42"/>
  <c r="T18" i="42"/>
  <c r="R18" i="42"/>
  <c r="Q18" i="42"/>
  <c r="O18" i="42"/>
  <c r="N18" i="42"/>
  <c r="L18" i="42"/>
  <c r="K18" i="42"/>
  <c r="I18" i="42"/>
  <c r="H18" i="42"/>
  <c r="F18" i="42"/>
  <c r="E18" i="42"/>
  <c r="C18" i="42"/>
  <c r="AU17" i="42"/>
  <c r="AT17" i="42"/>
  <c r="AS17" i="42"/>
  <c r="AQ17" i="42"/>
  <c r="AP17" i="42"/>
  <c r="AN17" i="42"/>
  <c r="AM17" i="42"/>
  <c r="AK17" i="42"/>
  <c r="AJ17" i="42"/>
  <c r="AH17" i="42"/>
  <c r="AG17" i="42"/>
  <c r="AF17" i="42"/>
  <c r="AD17" i="42"/>
  <c r="AC17" i="42"/>
  <c r="AA17" i="42"/>
  <c r="Z17" i="42"/>
  <c r="X17" i="42"/>
  <c r="W17" i="42"/>
  <c r="U17" i="42"/>
  <c r="T17" i="42"/>
  <c r="R17" i="42"/>
  <c r="Q17" i="42"/>
  <c r="O17" i="42"/>
  <c r="N17" i="42"/>
  <c r="L17" i="42"/>
  <c r="K17" i="42"/>
  <c r="I17" i="42"/>
  <c r="H17" i="42"/>
  <c r="F17" i="42"/>
  <c r="E17" i="42"/>
  <c r="C17" i="42"/>
  <c r="AU16" i="42"/>
  <c r="AT16" i="42"/>
  <c r="AS16" i="42"/>
  <c r="AQ16" i="42"/>
  <c r="AP16" i="42"/>
  <c r="AN16" i="42"/>
  <c r="AM16" i="42"/>
  <c r="AK16" i="42"/>
  <c r="AJ16" i="42"/>
  <c r="AH16" i="42"/>
  <c r="AG16" i="42"/>
  <c r="AF16" i="42"/>
  <c r="AD16" i="42"/>
  <c r="AC16" i="42"/>
  <c r="AA16" i="42"/>
  <c r="Z16" i="42"/>
  <c r="X16" i="42"/>
  <c r="W16" i="42"/>
  <c r="U16" i="42"/>
  <c r="T16" i="42"/>
  <c r="R16" i="42"/>
  <c r="Q16" i="42"/>
  <c r="O16" i="42"/>
  <c r="N16" i="42"/>
  <c r="L16" i="42"/>
  <c r="K16" i="42"/>
  <c r="I16" i="42"/>
  <c r="H16" i="42"/>
  <c r="F16" i="42"/>
  <c r="E16" i="42"/>
  <c r="C16" i="42"/>
  <c r="AU15" i="42"/>
  <c r="AT15" i="42"/>
  <c r="AS15" i="42"/>
  <c r="AQ15" i="42"/>
  <c r="AP15" i="42"/>
  <c r="AN15" i="42"/>
  <c r="AM15" i="42"/>
  <c r="AK15" i="42"/>
  <c r="AJ15" i="42"/>
  <c r="AH15" i="42"/>
  <c r="AG15" i="42"/>
  <c r="AF15" i="42"/>
  <c r="AD15" i="42"/>
  <c r="AC15" i="42"/>
  <c r="AA15" i="42"/>
  <c r="Z15" i="42"/>
  <c r="X15" i="42"/>
  <c r="W15" i="42"/>
  <c r="U15" i="42"/>
  <c r="T15" i="42"/>
  <c r="R15" i="42"/>
  <c r="Q15" i="42"/>
  <c r="O15" i="42"/>
  <c r="N15" i="42"/>
  <c r="L15" i="42"/>
  <c r="K15" i="42"/>
  <c r="I15" i="42"/>
  <c r="H15" i="42"/>
  <c r="F15" i="42"/>
  <c r="E15" i="42"/>
  <c r="C15" i="42"/>
  <c r="AU14" i="42"/>
  <c r="AT14" i="42"/>
  <c r="AS14" i="42"/>
  <c r="AQ14" i="42"/>
  <c r="AP14" i="42"/>
  <c r="AN14" i="42"/>
  <c r="AM14" i="42"/>
  <c r="AK14" i="42"/>
  <c r="AJ14" i="42"/>
  <c r="AH14" i="42"/>
  <c r="AG14" i="42"/>
  <c r="AF14" i="42"/>
  <c r="AD14" i="42"/>
  <c r="AC14" i="42"/>
  <c r="AA14" i="42"/>
  <c r="Z14" i="42"/>
  <c r="X14" i="42"/>
  <c r="W14" i="42"/>
  <c r="U14" i="42"/>
  <c r="T14" i="42"/>
  <c r="R14" i="42"/>
  <c r="Q14" i="42"/>
  <c r="O14" i="42"/>
  <c r="N14" i="42"/>
  <c r="L14" i="42"/>
  <c r="K14" i="42"/>
  <c r="I14" i="42"/>
  <c r="H14" i="42"/>
  <c r="F14" i="42"/>
  <c r="E14" i="42"/>
  <c r="C14" i="42"/>
  <c r="AU13" i="42"/>
  <c r="AT13" i="42"/>
  <c r="AS13" i="42"/>
  <c r="AQ13" i="42"/>
  <c r="AP13" i="42"/>
  <c r="AN13" i="42"/>
  <c r="AM13" i="42"/>
  <c r="AK13" i="42"/>
  <c r="AJ13" i="42"/>
  <c r="AH13" i="42"/>
  <c r="AG13" i="42"/>
  <c r="AF13" i="42"/>
  <c r="AD13" i="42"/>
  <c r="AC13" i="42"/>
  <c r="AA13" i="42"/>
  <c r="Z13" i="42"/>
  <c r="X13" i="42"/>
  <c r="W13" i="42"/>
  <c r="U13" i="42"/>
  <c r="T13" i="42"/>
  <c r="R13" i="42"/>
  <c r="Q13" i="42"/>
  <c r="O13" i="42"/>
  <c r="N13" i="42"/>
  <c r="L13" i="42"/>
  <c r="K13" i="42"/>
  <c r="I13" i="42"/>
  <c r="H13" i="42"/>
  <c r="F13" i="42"/>
  <c r="E13" i="42"/>
  <c r="C13" i="42"/>
  <c r="AU12" i="42"/>
  <c r="AT12" i="42"/>
  <c r="AS12" i="42"/>
  <c r="AQ12" i="42"/>
  <c r="AP12" i="42"/>
  <c r="AN12" i="42"/>
  <c r="AM12" i="42"/>
  <c r="AK12" i="42"/>
  <c r="AJ12" i="42"/>
  <c r="AH12" i="42"/>
  <c r="AG12" i="42"/>
  <c r="AF12" i="42"/>
  <c r="AD12" i="42"/>
  <c r="AC12" i="42"/>
  <c r="AA12" i="42"/>
  <c r="Z12" i="42"/>
  <c r="X12" i="42"/>
  <c r="W12" i="42"/>
  <c r="U12" i="42"/>
  <c r="T12" i="42"/>
  <c r="R12" i="42"/>
  <c r="Q12" i="42"/>
  <c r="O12" i="42"/>
  <c r="N12" i="42"/>
  <c r="L12" i="42"/>
  <c r="K12" i="42"/>
  <c r="I12" i="42"/>
  <c r="H12" i="42"/>
  <c r="F12" i="42"/>
  <c r="E12" i="42"/>
  <c r="C12" i="42"/>
  <c r="AU11" i="42"/>
  <c r="AT11" i="42"/>
  <c r="AS11" i="42"/>
  <c r="AQ11" i="42"/>
  <c r="AP11" i="42"/>
  <c r="AN11" i="42"/>
  <c r="AM11" i="42"/>
  <c r="AK11" i="42"/>
  <c r="AJ11" i="42"/>
  <c r="AG11" i="42"/>
  <c r="AF11" i="42"/>
  <c r="AD11" i="42"/>
  <c r="AC11" i="42"/>
  <c r="AA11" i="42"/>
  <c r="Z11" i="42"/>
  <c r="X11" i="42"/>
  <c r="W11" i="42"/>
  <c r="U11" i="42"/>
  <c r="T11" i="42"/>
  <c r="R11" i="42"/>
  <c r="Q11" i="42"/>
  <c r="O11" i="42"/>
  <c r="N11" i="42"/>
  <c r="L11" i="42"/>
  <c r="K11" i="42"/>
  <c r="I11" i="42"/>
  <c r="H11" i="42"/>
  <c r="F11" i="42"/>
  <c r="E11" i="42"/>
  <c r="C11" i="42"/>
  <c r="AU10" i="42"/>
  <c r="AT10" i="42"/>
  <c r="AS10" i="42"/>
  <c r="AQ10" i="42"/>
  <c r="AP10" i="42"/>
  <c r="AN10" i="42"/>
  <c r="AM10" i="42"/>
  <c r="AK10" i="42"/>
  <c r="AJ10" i="42"/>
  <c r="AH10" i="42"/>
  <c r="AG10" i="42"/>
  <c r="AF10" i="42"/>
  <c r="AD10" i="42"/>
  <c r="AC10" i="42"/>
  <c r="AA10" i="42"/>
  <c r="Z10" i="42"/>
  <c r="X10" i="42"/>
  <c r="W10" i="42"/>
  <c r="U10" i="42"/>
  <c r="T10" i="42"/>
  <c r="R10" i="42"/>
  <c r="Q10" i="42"/>
  <c r="O10" i="42"/>
  <c r="N10" i="42"/>
  <c r="L10" i="42"/>
  <c r="K10" i="42"/>
  <c r="I10" i="42"/>
  <c r="H10" i="42"/>
  <c r="F10" i="42"/>
  <c r="E10" i="42"/>
  <c r="C10" i="42"/>
  <c r="AU9" i="42"/>
  <c r="AT9" i="42"/>
  <c r="AS9" i="42"/>
  <c r="AQ9" i="42"/>
  <c r="AP9" i="42"/>
  <c r="AN9" i="42"/>
  <c r="AM9" i="42"/>
  <c r="AK9" i="42"/>
  <c r="AJ9" i="42"/>
  <c r="AH9" i="42"/>
  <c r="AG9" i="42"/>
  <c r="AF9" i="42"/>
  <c r="AD9" i="42"/>
  <c r="AC9" i="42"/>
  <c r="AA9" i="42"/>
  <c r="Z9" i="42"/>
  <c r="X9" i="42"/>
  <c r="W9" i="42"/>
  <c r="U9" i="42"/>
  <c r="T9" i="42"/>
  <c r="R9" i="42"/>
  <c r="Q9" i="42"/>
  <c r="O9" i="42"/>
  <c r="N9" i="42"/>
  <c r="L9" i="42"/>
  <c r="K9" i="42"/>
  <c r="I9" i="42"/>
  <c r="H9" i="42"/>
  <c r="F9" i="42"/>
  <c r="E9" i="42"/>
  <c r="C9" i="42"/>
  <c r="AU8" i="42"/>
  <c r="AT8" i="42"/>
  <c r="AS8" i="42"/>
  <c r="AP8" i="42"/>
  <c r="AM8" i="42"/>
  <c r="AJ8" i="42"/>
  <c r="AG8" i="42"/>
  <c r="AF8" i="42"/>
  <c r="AC8" i="42"/>
  <c r="Z8" i="42"/>
  <c r="W8" i="42"/>
  <c r="T8" i="42"/>
  <c r="Q8" i="42"/>
  <c r="N8" i="42"/>
  <c r="K8" i="42"/>
  <c r="H8" i="42"/>
  <c r="E8" i="42"/>
  <c r="AV61" i="40"/>
  <c r="AU36" i="40"/>
  <c r="AT36" i="40"/>
  <c r="AS36" i="40"/>
  <c r="AP36" i="40"/>
  <c r="AM36" i="40"/>
  <c r="AJ36" i="40"/>
  <c r="AG36" i="40"/>
  <c r="AF36" i="40"/>
  <c r="AC36" i="40"/>
  <c r="Z36" i="40"/>
  <c r="W36" i="40"/>
  <c r="T36" i="40"/>
  <c r="Q36" i="40"/>
  <c r="N36" i="40"/>
  <c r="K36" i="40"/>
  <c r="H36" i="40"/>
  <c r="E36" i="40"/>
  <c r="AU35" i="40"/>
  <c r="AT35" i="40"/>
  <c r="AS35" i="40"/>
  <c r="AQ35" i="40"/>
  <c r="AP35" i="40"/>
  <c r="AN35" i="40"/>
  <c r="AM35" i="40"/>
  <c r="AK35" i="40"/>
  <c r="AJ35" i="40"/>
  <c r="AH35" i="40"/>
  <c r="AG35" i="40"/>
  <c r="AF35" i="40"/>
  <c r="AD35" i="40"/>
  <c r="AC35" i="40"/>
  <c r="AA35" i="40"/>
  <c r="Z35" i="40"/>
  <c r="X35" i="40"/>
  <c r="W35" i="40"/>
  <c r="U35" i="40"/>
  <c r="T35" i="40"/>
  <c r="R35" i="40"/>
  <c r="Q35" i="40"/>
  <c r="O35" i="40"/>
  <c r="N35" i="40"/>
  <c r="L35" i="40"/>
  <c r="K35" i="40"/>
  <c r="I35" i="40"/>
  <c r="H35" i="40"/>
  <c r="F35" i="40"/>
  <c r="E35" i="40"/>
  <c r="C35" i="40"/>
  <c r="AU34" i="40"/>
  <c r="AT34" i="40"/>
  <c r="AS34" i="40"/>
  <c r="AQ34" i="40"/>
  <c r="AP34" i="40"/>
  <c r="AN34" i="40"/>
  <c r="AM34" i="40"/>
  <c r="AK34" i="40"/>
  <c r="AJ34" i="40"/>
  <c r="AH34" i="40"/>
  <c r="AG34" i="40"/>
  <c r="AF34" i="40"/>
  <c r="AD34" i="40"/>
  <c r="AC34" i="40"/>
  <c r="AA34" i="40"/>
  <c r="Z34" i="40"/>
  <c r="X34" i="40"/>
  <c r="W34" i="40"/>
  <c r="U34" i="40"/>
  <c r="T34" i="40"/>
  <c r="R34" i="40"/>
  <c r="Q34" i="40"/>
  <c r="O34" i="40"/>
  <c r="N34" i="40"/>
  <c r="L34" i="40"/>
  <c r="K34" i="40"/>
  <c r="I34" i="40"/>
  <c r="H34" i="40"/>
  <c r="F34" i="40"/>
  <c r="E34" i="40"/>
  <c r="C34" i="40"/>
  <c r="AU33" i="40"/>
  <c r="AT33" i="40"/>
  <c r="AS33" i="40"/>
  <c r="AQ33" i="40"/>
  <c r="AP33" i="40"/>
  <c r="AN33" i="40"/>
  <c r="AM33" i="40"/>
  <c r="AK33" i="40"/>
  <c r="AJ33" i="40"/>
  <c r="AH33" i="40"/>
  <c r="AG33" i="40"/>
  <c r="AF33" i="40"/>
  <c r="AD33" i="40"/>
  <c r="AC33" i="40"/>
  <c r="AA33" i="40"/>
  <c r="Z33" i="40"/>
  <c r="X33" i="40"/>
  <c r="W33" i="40"/>
  <c r="U33" i="40"/>
  <c r="T33" i="40"/>
  <c r="R33" i="40"/>
  <c r="Q33" i="40"/>
  <c r="O33" i="40"/>
  <c r="N33" i="40"/>
  <c r="L33" i="40"/>
  <c r="K33" i="40"/>
  <c r="I33" i="40"/>
  <c r="H33" i="40"/>
  <c r="F33" i="40"/>
  <c r="E33" i="40"/>
  <c r="C33" i="40"/>
  <c r="AU32" i="40"/>
  <c r="AT32" i="40"/>
  <c r="AS32" i="40"/>
  <c r="AQ32" i="40"/>
  <c r="AP32" i="40"/>
  <c r="AN32" i="40"/>
  <c r="AM32" i="40"/>
  <c r="AK32" i="40"/>
  <c r="AJ32" i="40"/>
  <c r="AH32" i="40"/>
  <c r="AG32" i="40"/>
  <c r="AF32" i="40"/>
  <c r="AD32" i="40"/>
  <c r="AC32" i="40"/>
  <c r="AA32" i="40"/>
  <c r="Z32" i="40"/>
  <c r="X32" i="40"/>
  <c r="W32" i="40"/>
  <c r="U32" i="40"/>
  <c r="T32" i="40"/>
  <c r="R32" i="40"/>
  <c r="Q32" i="40"/>
  <c r="O32" i="40"/>
  <c r="N32" i="40"/>
  <c r="L32" i="40"/>
  <c r="K32" i="40"/>
  <c r="I32" i="40"/>
  <c r="H32" i="40"/>
  <c r="F32" i="40"/>
  <c r="E32" i="40"/>
  <c r="C32" i="40"/>
  <c r="AU31" i="40"/>
  <c r="AT31" i="40"/>
  <c r="AS31" i="40"/>
  <c r="AQ31" i="40"/>
  <c r="AP31" i="40"/>
  <c r="AN31" i="40"/>
  <c r="AM31" i="40"/>
  <c r="AK31" i="40"/>
  <c r="AJ31" i="40"/>
  <c r="AH31" i="40"/>
  <c r="AG31" i="40"/>
  <c r="AF31" i="40"/>
  <c r="AD31" i="40"/>
  <c r="AC31" i="40"/>
  <c r="AA31" i="40"/>
  <c r="Z31" i="40"/>
  <c r="X31" i="40"/>
  <c r="W31" i="40"/>
  <c r="U31" i="40"/>
  <c r="T31" i="40"/>
  <c r="R31" i="40"/>
  <c r="Q31" i="40"/>
  <c r="O31" i="40"/>
  <c r="N31" i="40"/>
  <c r="L31" i="40"/>
  <c r="K31" i="40"/>
  <c r="I31" i="40"/>
  <c r="H31" i="40"/>
  <c r="F31" i="40"/>
  <c r="E31" i="40"/>
  <c r="C31" i="40"/>
  <c r="AU30" i="40"/>
  <c r="AT30" i="40"/>
  <c r="AS30" i="40"/>
  <c r="AQ30" i="40"/>
  <c r="AP30" i="40"/>
  <c r="AN30" i="40"/>
  <c r="AM30" i="40"/>
  <c r="AK30" i="40"/>
  <c r="AJ30" i="40"/>
  <c r="AH30" i="40"/>
  <c r="AG30" i="40"/>
  <c r="AF30" i="40"/>
  <c r="AD30" i="40"/>
  <c r="AC30" i="40"/>
  <c r="AA30" i="40"/>
  <c r="Z30" i="40"/>
  <c r="X30" i="40"/>
  <c r="W30" i="40"/>
  <c r="U30" i="40"/>
  <c r="T30" i="40"/>
  <c r="R30" i="40"/>
  <c r="Q30" i="40"/>
  <c r="O30" i="40"/>
  <c r="N30" i="40"/>
  <c r="L30" i="40"/>
  <c r="K30" i="40"/>
  <c r="I30" i="40"/>
  <c r="H30" i="40"/>
  <c r="F30" i="40"/>
  <c r="E30" i="40"/>
  <c r="C30" i="40"/>
  <c r="AU29" i="40"/>
  <c r="AT29" i="40"/>
  <c r="AS29" i="40"/>
  <c r="AQ29" i="40"/>
  <c r="AP29" i="40"/>
  <c r="AN29" i="40"/>
  <c r="AM29" i="40"/>
  <c r="AK29" i="40"/>
  <c r="AJ29" i="40"/>
  <c r="AH29" i="40"/>
  <c r="AG29" i="40"/>
  <c r="AF29" i="40"/>
  <c r="AD29" i="40"/>
  <c r="AC29" i="40"/>
  <c r="AA29" i="40"/>
  <c r="Z29" i="40"/>
  <c r="X29" i="40"/>
  <c r="W29" i="40"/>
  <c r="U29" i="40"/>
  <c r="T29" i="40"/>
  <c r="R29" i="40"/>
  <c r="Q29" i="40"/>
  <c r="O29" i="40"/>
  <c r="N29" i="40"/>
  <c r="L29" i="40"/>
  <c r="K29" i="40"/>
  <c r="I29" i="40"/>
  <c r="H29" i="40"/>
  <c r="F29" i="40"/>
  <c r="E29" i="40"/>
  <c r="C29" i="40"/>
  <c r="AU28" i="40"/>
  <c r="AT28" i="40"/>
  <c r="AS28" i="40"/>
  <c r="AQ28" i="40"/>
  <c r="AP28" i="40"/>
  <c r="AN28" i="40"/>
  <c r="AM28" i="40"/>
  <c r="AK28" i="40"/>
  <c r="AJ28" i="40"/>
  <c r="AH28" i="40"/>
  <c r="AG28" i="40"/>
  <c r="AF28" i="40"/>
  <c r="AD28" i="40"/>
  <c r="AC28" i="40"/>
  <c r="AA28" i="40"/>
  <c r="Z28" i="40"/>
  <c r="X28" i="40"/>
  <c r="W28" i="40"/>
  <c r="U28" i="40"/>
  <c r="T28" i="40"/>
  <c r="R28" i="40"/>
  <c r="Q28" i="40"/>
  <c r="O28" i="40"/>
  <c r="N28" i="40"/>
  <c r="L28" i="40"/>
  <c r="K28" i="40"/>
  <c r="I28" i="40"/>
  <c r="H28" i="40"/>
  <c r="F28" i="40"/>
  <c r="E28" i="40"/>
  <c r="C28" i="40"/>
  <c r="AU27" i="40"/>
  <c r="AT27" i="40"/>
  <c r="AS27" i="40"/>
  <c r="AQ27" i="40"/>
  <c r="AP27" i="40"/>
  <c r="AN27" i="40"/>
  <c r="AM27" i="40"/>
  <c r="AK27" i="40"/>
  <c r="AJ27" i="40"/>
  <c r="AH27" i="40"/>
  <c r="AG27" i="40"/>
  <c r="AF27" i="40"/>
  <c r="AD27" i="40"/>
  <c r="AC27" i="40"/>
  <c r="AA27" i="40"/>
  <c r="Z27" i="40"/>
  <c r="X27" i="40"/>
  <c r="W27" i="40"/>
  <c r="U27" i="40"/>
  <c r="T27" i="40"/>
  <c r="R27" i="40"/>
  <c r="Q27" i="40"/>
  <c r="O27" i="40"/>
  <c r="N27" i="40"/>
  <c r="L27" i="40"/>
  <c r="K27" i="40"/>
  <c r="I27" i="40"/>
  <c r="H27" i="40"/>
  <c r="F27" i="40"/>
  <c r="E27" i="40"/>
  <c r="C27" i="40"/>
  <c r="AU26" i="40"/>
  <c r="AT26" i="40"/>
  <c r="AS26" i="40"/>
  <c r="AQ26" i="40"/>
  <c r="AP26" i="40"/>
  <c r="AN26" i="40"/>
  <c r="AM26" i="40"/>
  <c r="AK26" i="40"/>
  <c r="AJ26" i="40"/>
  <c r="AH26" i="40"/>
  <c r="AG26" i="40"/>
  <c r="AF26" i="40"/>
  <c r="AD26" i="40"/>
  <c r="AC26" i="40"/>
  <c r="AA26" i="40"/>
  <c r="Z26" i="40"/>
  <c r="X26" i="40"/>
  <c r="W26" i="40"/>
  <c r="U26" i="40"/>
  <c r="T26" i="40"/>
  <c r="R26" i="40"/>
  <c r="Q26" i="40"/>
  <c r="O26" i="40"/>
  <c r="N26" i="40"/>
  <c r="L26" i="40"/>
  <c r="K26" i="40"/>
  <c r="I26" i="40"/>
  <c r="H26" i="40"/>
  <c r="F26" i="40"/>
  <c r="E26" i="40"/>
  <c r="C26" i="40"/>
  <c r="AU25" i="40"/>
  <c r="AT25" i="40"/>
  <c r="AS25" i="40"/>
  <c r="AQ25" i="40"/>
  <c r="AP25" i="40"/>
  <c r="AN25" i="40"/>
  <c r="AM25" i="40"/>
  <c r="AK25" i="40"/>
  <c r="AJ25" i="40"/>
  <c r="AH25" i="40"/>
  <c r="AG25" i="40"/>
  <c r="AF25" i="40"/>
  <c r="AD25" i="40"/>
  <c r="AC25" i="40"/>
  <c r="AA25" i="40"/>
  <c r="Z25" i="40"/>
  <c r="X25" i="40"/>
  <c r="W25" i="40"/>
  <c r="U25" i="40"/>
  <c r="T25" i="40"/>
  <c r="R25" i="40"/>
  <c r="Q25" i="40"/>
  <c r="O25" i="40"/>
  <c r="N25" i="40"/>
  <c r="L25" i="40"/>
  <c r="K25" i="40"/>
  <c r="I25" i="40"/>
  <c r="H25" i="40"/>
  <c r="F25" i="40"/>
  <c r="E25" i="40"/>
  <c r="C25" i="40"/>
  <c r="AU24" i="40"/>
  <c r="AT24" i="40"/>
  <c r="AS24" i="40"/>
  <c r="AQ24" i="40"/>
  <c r="AP24" i="40"/>
  <c r="AN24" i="40"/>
  <c r="AM24" i="40"/>
  <c r="AK24" i="40"/>
  <c r="AJ24" i="40"/>
  <c r="AH24" i="40"/>
  <c r="AG24" i="40"/>
  <c r="AF24" i="40"/>
  <c r="AD24" i="40"/>
  <c r="AC24" i="40"/>
  <c r="AA24" i="40"/>
  <c r="Z24" i="40"/>
  <c r="X24" i="40"/>
  <c r="W24" i="40"/>
  <c r="U24" i="40"/>
  <c r="T24" i="40"/>
  <c r="R24" i="40"/>
  <c r="Q24" i="40"/>
  <c r="O24" i="40"/>
  <c r="N24" i="40"/>
  <c r="L24" i="40"/>
  <c r="K24" i="40"/>
  <c r="I24" i="40"/>
  <c r="H24" i="40"/>
  <c r="F24" i="40"/>
  <c r="E24" i="40"/>
  <c r="C24" i="40"/>
  <c r="AU23" i="40"/>
  <c r="AT23" i="40"/>
  <c r="AS23" i="40"/>
  <c r="AQ23" i="40"/>
  <c r="AP23" i="40"/>
  <c r="AN23" i="40"/>
  <c r="AM23" i="40"/>
  <c r="AK23" i="40"/>
  <c r="AJ23" i="40"/>
  <c r="AH23" i="40"/>
  <c r="AG23" i="40"/>
  <c r="AF23" i="40"/>
  <c r="AD23" i="40"/>
  <c r="AC23" i="40"/>
  <c r="AA23" i="40"/>
  <c r="Z23" i="40"/>
  <c r="X23" i="40"/>
  <c r="W23" i="40"/>
  <c r="U23" i="40"/>
  <c r="T23" i="40"/>
  <c r="R23" i="40"/>
  <c r="Q23" i="40"/>
  <c r="O23" i="40"/>
  <c r="N23" i="40"/>
  <c r="L23" i="40"/>
  <c r="K23" i="40"/>
  <c r="I23" i="40"/>
  <c r="H23" i="40"/>
  <c r="F23" i="40"/>
  <c r="E23" i="40"/>
  <c r="C23" i="40"/>
  <c r="AU22" i="40"/>
  <c r="AT22" i="40"/>
  <c r="AS22" i="40"/>
  <c r="AQ22" i="40"/>
  <c r="AP22" i="40"/>
  <c r="AN22" i="40"/>
  <c r="AM22" i="40"/>
  <c r="AK22" i="40"/>
  <c r="AJ22" i="40"/>
  <c r="AH22" i="40"/>
  <c r="AG22" i="40"/>
  <c r="AF22" i="40"/>
  <c r="AD22" i="40"/>
  <c r="AC22" i="40"/>
  <c r="AA22" i="40"/>
  <c r="Z22" i="40"/>
  <c r="X22" i="40"/>
  <c r="W22" i="40"/>
  <c r="U22" i="40"/>
  <c r="T22" i="40"/>
  <c r="R22" i="40"/>
  <c r="Q22" i="40"/>
  <c r="O22" i="40"/>
  <c r="N22" i="40"/>
  <c r="L22" i="40"/>
  <c r="K22" i="40"/>
  <c r="I22" i="40"/>
  <c r="H22" i="40"/>
  <c r="F22" i="40"/>
  <c r="E22" i="40"/>
  <c r="C22" i="40"/>
  <c r="AU21" i="40"/>
  <c r="AT21" i="40"/>
  <c r="AS21" i="40"/>
  <c r="AQ21" i="40"/>
  <c r="AP21" i="40"/>
  <c r="AN21" i="40"/>
  <c r="AM21" i="40"/>
  <c r="AK21" i="40"/>
  <c r="AJ21" i="40"/>
  <c r="AH21" i="40"/>
  <c r="AG21" i="40"/>
  <c r="AF21" i="40"/>
  <c r="AD21" i="40"/>
  <c r="AC21" i="40"/>
  <c r="AA21" i="40"/>
  <c r="Z21" i="40"/>
  <c r="X21" i="40"/>
  <c r="W21" i="40"/>
  <c r="U21" i="40"/>
  <c r="T21" i="40"/>
  <c r="R21" i="40"/>
  <c r="Q21" i="40"/>
  <c r="O21" i="40"/>
  <c r="N21" i="40"/>
  <c r="L21" i="40"/>
  <c r="K21" i="40"/>
  <c r="I21" i="40"/>
  <c r="H21" i="40"/>
  <c r="F21" i="40"/>
  <c r="E21" i="40"/>
  <c r="C21" i="40"/>
  <c r="AU20" i="40"/>
  <c r="AT20" i="40"/>
  <c r="AS20" i="40"/>
  <c r="AQ20" i="40"/>
  <c r="AP20" i="40"/>
  <c r="AN20" i="40"/>
  <c r="AM20" i="40"/>
  <c r="AK20" i="40"/>
  <c r="AJ20" i="40"/>
  <c r="AH20" i="40"/>
  <c r="AG20" i="40"/>
  <c r="AF20" i="40"/>
  <c r="AD20" i="40"/>
  <c r="AC20" i="40"/>
  <c r="AA20" i="40"/>
  <c r="Z20" i="40"/>
  <c r="X20" i="40"/>
  <c r="W20" i="40"/>
  <c r="U20" i="40"/>
  <c r="T20" i="40"/>
  <c r="R20" i="40"/>
  <c r="Q20" i="40"/>
  <c r="O20" i="40"/>
  <c r="N20" i="40"/>
  <c r="L20" i="40"/>
  <c r="K20" i="40"/>
  <c r="I20" i="40"/>
  <c r="H20" i="40"/>
  <c r="F20" i="40"/>
  <c r="E20" i="40"/>
  <c r="C20" i="40"/>
  <c r="AU19" i="40"/>
  <c r="AT19" i="40"/>
  <c r="AS19" i="40"/>
  <c r="AQ19" i="40"/>
  <c r="AP19" i="40"/>
  <c r="AN19" i="40"/>
  <c r="AM19" i="40"/>
  <c r="AK19" i="40"/>
  <c r="AJ19" i="40"/>
  <c r="AH19" i="40"/>
  <c r="AG19" i="40"/>
  <c r="AF19" i="40"/>
  <c r="AD19" i="40"/>
  <c r="AC19" i="40"/>
  <c r="AA19" i="40"/>
  <c r="Z19" i="40"/>
  <c r="X19" i="40"/>
  <c r="W19" i="40"/>
  <c r="U19" i="40"/>
  <c r="T19" i="40"/>
  <c r="R19" i="40"/>
  <c r="Q19" i="40"/>
  <c r="O19" i="40"/>
  <c r="N19" i="40"/>
  <c r="L19" i="40"/>
  <c r="K19" i="40"/>
  <c r="I19" i="40"/>
  <c r="H19" i="40"/>
  <c r="F19" i="40"/>
  <c r="E19" i="40"/>
  <c r="C19" i="40"/>
  <c r="AU18" i="40"/>
  <c r="AT18" i="40"/>
  <c r="AS18" i="40"/>
  <c r="AQ18" i="40"/>
  <c r="AP18" i="40"/>
  <c r="AN18" i="40"/>
  <c r="AM18" i="40"/>
  <c r="AK18" i="40"/>
  <c r="AJ18" i="40"/>
  <c r="AH18" i="40"/>
  <c r="AG18" i="40"/>
  <c r="AF18" i="40"/>
  <c r="AD18" i="40"/>
  <c r="AC18" i="40"/>
  <c r="AA18" i="40"/>
  <c r="Z18" i="40"/>
  <c r="X18" i="40"/>
  <c r="W18" i="40"/>
  <c r="U18" i="40"/>
  <c r="T18" i="40"/>
  <c r="R18" i="40"/>
  <c r="Q18" i="40"/>
  <c r="O18" i="40"/>
  <c r="N18" i="40"/>
  <c r="L18" i="40"/>
  <c r="K18" i="40"/>
  <c r="I18" i="40"/>
  <c r="H18" i="40"/>
  <c r="F18" i="40"/>
  <c r="E18" i="40"/>
  <c r="C18" i="40"/>
  <c r="AU17" i="40"/>
  <c r="AT17" i="40"/>
  <c r="AS17" i="40"/>
  <c r="AQ17" i="40"/>
  <c r="AP17" i="40"/>
  <c r="AN17" i="40"/>
  <c r="AM17" i="40"/>
  <c r="AK17" i="40"/>
  <c r="AJ17" i="40"/>
  <c r="AH17" i="40"/>
  <c r="AG17" i="40"/>
  <c r="AF17" i="40"/>
  <c r="AD17" i="40"/>
  <c r="AC17" i="40"/>
  <c r="AA17" i="40"/>
  <c r="Z17" i="40"/>
  <c r="X17" i="40"/>
  <c r="W17" i="40"/>
  <c r="U17" i="40"/>
  <c r="T17" i="40"/>
  <c r="R17" i="40"/>
  <c r="Q17" i="40"/>
  <c r="O17" i="40"/>
  <c r="N17" i="40"/>
  <c r="L17" i="40"/>
  <c r="K17" i="40"/>
  <c r="I17" i="40"/>
  <c r="H17" i="40"/>
  <c r="F17" i="40"/>
  <c r="E17" i="40"/>
  <c r="C17" i="40"/>
  <c r="AU16" i="40"/>
  <c r="AT16" i="40"/>
  <c r="AS16" i="40"/>
  <c r="AQ16" i="40"/>
  <c r="AP16" i="40"/>
  <c r="AN16" i="40"/>
  <c r="AM16" i="40"/>
  <c r="AK16" i="40"/>
  <c r="AJ16" i="40"/>
  <c r="AH16" i="40"/>
  <c r="AG16" i="40"/>
  <c r="AF16" i="40"/>
  <c r="AD16" i="40"/>
  <c r="AC16" i="40"/>
  <c r="AA16" i="40"/>
  <c r="Z16" i="40"/>
  <c r="X16" i="40"/>
  <c r="W16" i="40"/>
  <c r="U16" i="40"/>
  <c r="T16" i="40"/>
  <c r="R16" i="40"/>
  <c r="Q16" i="40"/>
  <c r="O16" i="40"/>
  <c r="N16" i="40"/>
  <c r="L16" i="40"/>
  <c r="K16" i="40"/>
  <c r="I16" i="40"/>
  <c r="H16" i="40"/>
  <c r="F16" i="40"/>
  <c r="E16" i="40"/>
  <c r="C16" i="40"/>
  <c r="AU15" i="40"/>
  <c r="AT15" i="40"/>
  <c r="AS15" i="40"/>
  <c r="AQ15" i="40"/>
  <c r="AP15" i="40"/>
  <c r="AN15" i="40"/>
  <c r="AM15" i="40"/>
  <c r="AK15" i="40"/>
  <c r="AJ15" i="40"/>
  <c r="AH15" i="40"/>
  <c r="AG15" i="40"/>
  <c r="AF15" i="40"/>
  <c r="AD15" i="40"/>
  <c r="AC15" i="40"/>
  <c r="AA15" i="40"/>
  <c r="Z15" i="40"/>
  <c r="X15" i="40"/>
  <c r="W15" i="40"/>
  <c r="U15" i="40"/>
  <c r="T15" i="40"/>
  <c r="R15" i="40"/>
  <c r="Q15" i="40"/>
  <c r="O15" i="40"/>
  <c r="N15" i="40"/>
  <c r="L15" i="40"/>
  <c r="K15" i="40"/>
  <c r="I15" i="40"/>
  <c r="H15" i="40"/>
  <c r="F15" i="40"/>
  <c r="E15" i="40"/>
  <c r="C15" i="40"/>
  <c r="AU14" i="40"/>
  <c r="AT14" i="40"/>
  <c r="AS14" i="40"/>
  <c r="AQ14" i="40"/>
  <c r="AP14" i="40"/>
  <c r="AN14" i="40"/>
  <c r="AM14" i="40"/>
  <c r="AK14" i="40"/>
  <c r="AJ14" i="40"/>
  <c r="AH14" i="40"/>
  <c r="AG14" i="40"/>
  <c r="AF14" i="40"/>
  <c r="AD14" i="40"/>
  <c r="AC14" i="40"/>
  <c r="AA14" i="40"/>
  <c r="Z14" i="40"/>
  <c r="X14" i="40"/>
  <c r="W14" i="40"/>
  <c r="U14" i="40"/>
  <c r="T14" i="40"/>
  <c r="R14" i="40"/>
  <c r="Q14" i="40"/>
  <c r="O14" i="40"/>
  <c r="N14" i="40"/>
  <c r="L14" i="40"/>
  <c r="K14" i="40"/>
  <c r="I14" i="40"/>
  <c r="H14" i="40"/>
  <c r="F14" i="40"/>
  <c r="E14" i="40"/>
  <c r="C14" i="40"/>
  <c r="AU13" i="40"/>
  <c r="AT13" i="40"/>
  <c r="AS13" i="40"/>
  <c r="AQ13" i="40"/>
  <c r="AP13" i="40"/>
  <c r="AN13" i="40"/>
  <c r="AM13" i="40"/>
  <c r="AK13" i="40"/>
  <c r="AJ13" i="40"/>
  <c r="AH13" i="40"/>
  <c r="AG13" i="40"/>
  <c r="AF13" i="40"/>
  <c r="AD13" i="40"/>
  <c r="AC13" i="40"/>
  <c r="AA13" i="40"/>
  <c r="Z13" i="40"/>
  <c r="X13" i="40"/>
  <c r="W13" i="40"/>
  <c r="U13" i="40"/>
  <c r="T13" i="40"/>
  <c r="R13" i="40"/>
  <c r="Q13" i="40"/>
  <c r="O13" i="40"/>
  <c r="N13" i="40"/>
  <c r="L13" i="40"/>
  <c r="K13" i="40"/>
  <c r="I13" i="40"/>
  <c r="H13" i="40"/>
  <c r="F13" i="40"/>
  <c r="E13" i="40"/>
  <c r="C13" i="40"/>
  <c r="AU12" i="40"/>
  <c r="AT12" i="40"/>
  <c r="AS12" i="40"/>
  <c r="AQ12" i="40"/>
  <c r="AP12" i="40"/>
  <c r="AN12" i="40"/>
  <c r="AM12" i="40"/>
  <c r="AK12" i="40"/>
  <c r="AJ12" i="40"/>
  <c r="AH12" i="40"/>
  <c r="AG12" i="40"/>
  <c r="AF12" i="40"/>
  <c r="AD12" i="40"/>
  <c r="AC12" i="40"/>
  <c r="AA12" i="40"/>
  <c r="Z12" i="40"/>
  <c r="X12" i="40"/>
  <c r="W12" i="40"/>
  <c r="U12" i="40"/>
  <c r="T12" i="40"/>
  <c r="R12" i="40"/>
  <c r="Q12" i="40"/>
  <c r="O12" i="40"/>
  <c r="N12" i="40"/>
  <c r="L12" i="40"/>
  <c r="K12" i="40"/>
  <c r="I12" i="40"/>
  <c r="F12" i="40"/>
  <c r="E12" i="40"/>
  <c r="C12" i="40"/>
  <c r="AU11" i="40"/>
  <c r="AT11" i="40"/>
  <c r="AS11" i="40"/>
  <c r="AQ11" i="40"/>
  <c r="AP11" i="40"/>
  <c r="AN11" i="40"/>
  <c r="AM11" i="40"/>
  <c r="AK11" i="40"/>
  <c r="AJ11" i="40"/>
  <c r="AG11" i="40"/>
  <c r="AF11" i="40"/>
  <c r="AD11" i="40"/>
  <c r="AC11" i="40"/>
  <c r="AA11" i="40"/>
  <c r="Z11" i="40"/>
  <c r="X11" i="40"/>
  <c r="W11" i="40"/>
  <c r="U11" i="40"/>
  <c r="T11" i="40"/>
  <c r="R11" i="40"/>
  <c r="Q11" i="40"/>
  <c r="O11" i="40"/>
  <c r="N11" i="40"/>
  <c r="L11" i="40"/>
  <c r="K11" i="40"/>
  <c r="I11" i="40"/>
  <c r="H11" i="40"/>
  <c r="F11" i="40"/>
  <c r="E11" i="40"/>
  <c r="C11" i="40"/>
  <c r="AU10" i="40"/>
  <c r="AT10" i="40"/>
  <c r="AS10" i="40"/>
  <c r="AQ10" i="40"/>
  <c r="AP10" i="40"/>
  <c r="AN10" i="40"/>
  <c r="AM10" i="40"/>
  <c r="AK10" i="40"/>
  <c r="AJ10" i="40"/>
  <c r="AH10" i="40"/>
  <c r="AG10" i="40"/>
  <c r="AF10" i="40"/>
  <c r="AD10" i="40"/>
  <c r="AC10" i="40"/>
  <c r="AA10" i="40"/>
  <c r="Z10" i="40"/>
  <c r="X10" i="40"/>
  <c r="W10" i="40"/>
  <c r="U10" i="40"/>
  <c r="T10" i="40"/>
  <c r="R10" i="40"/>
  <c r="Q10" i="40"/>
  <c r="O10" i="40"/>
  <c r="N10" i="40"/>
  <c r="L10" i="40"/>
  <c r="K10" i="40"/>
  <c r="I10" i="40"/>
  <c r="H10" i="40"/>
  <c r="F10" i="40"/>
  <c r="E10" i="40"/>
  <c r="C10" i="40"/>
  <c r="AU9" i="40"/>
  <c r="AT9" i="40"/>
  <c r="AS9" i="40"/>
  <c r="AQ9" i="40"/>
  <c r="AP9" i="40"/>
  <c r="AN9" i="40"/>
  <c r="AM9" i="40"/>
  <c r="AK9" i="40"/>
  <c r="AJ9" i="40"/>
  <c r="AH9" i="40"/>
  <c r="AG9" i="40"/>
  <c r="AF9" i="40"/>
  <c r="AD9" i="40"/>
  <c r="AC9" i="40"/>
  <c r="AA9" i="40"/>
  <c r="Z9" i="40"/>
  <c r="X9" i="40"/>
  <c r="W9" i="40"/>
  <c r="U9" i="40"/>
  <c r="T9" i="40"/>
  <c r="R9" i="40"/>
  <c r="Q9" i="40"/>
  <c r="O9" i="40"/>
  <c r="N9" i="40"/>
  <c r="L9" i="40"/>
  <c r="K9" i="40"/>
  <c r="I9" i="40"/>
  <c r="H9" i="40"/>
  <c r="F9" i="40"/>
  <c r="E9" i="40"/>
  <c r="C9" i="40"/>
  <c r="AU8" i="40"/>
  <c r="AT8" i="40"/>
  <c r="AS8" i="40"/>
  <c r="AP8" i="40"/>
  <c r="AM8" i="40"/>
  <c r="AJ8" i="40"/>
  <c r="AG8" i="40"/>
  <c r="AF8" i="40"/>
  <c r="AC8" i="40"/>
  <c r="Z8" i="40"/>
  <c r="W8" i="40"/>
  <c r="T8" i="40"/>
  <c r="Q8" i="40"/>
  <c r="N8" i="40"/>
  <c r="K8" i="40"/>
  <c r="H8" i="40"/>
  <c r="E8" i="40"/>
  <c r="AV64" i="39"/>
  <c r="AU39" i="39"/>
  <c r="AT39" i="39"/>
  <c r="AS39" i="39"/>
  <c r="AP39" i="39"/>
  <c r="AM39" i="39"/>
  <c r="AK39" i="39"/>
  <c r="AJ39" i="39"/>
  <c r="AG39" i="39"/>
  <c r="AF39" i="39"/>
  <c r="AC39" i="39"/>
  <c r="Z39" i="39"/>
  <c r="W39" i="39"/>
  <c r="T39" i="39"/>
  <c r="Q39" i="39"/>
  <c r="N39" i="39"/>
  <c r="K39" i="39"/>
  <c r="H39" i="39"/>
  <c r="E39" i="39"/>
  <c r="AU38" i="39"/>
  <c r="AT38" i="39"/>
  <c r="AS38" i="39"/>
  <c r="AQ38" i="39"/>
  <c r="AP38" i="39"/>
  <c r="AN38" i="39"/>
  <c r="AM38" i="39"/>
  <c r="AK38" i="39"/>
  <c r="AJ38" i="39"/>
  <c r="AH38" i="39"/>
  <c r="AG38" i="39"/>
  <c r="AF38" i="39"/>
  <c r="AD38" i="39"/>
  <c r="AC38" i="39"/>
  <c r="AA38" i="39"/>
  <c r="Z38" i="39"/>
  <c r="X38" i="39"/>
  <c r="W38" i="39"/>
  <c r="U38" i="39"/>
  <c r="T38" i="39"/>
  <c r="R38" i="39"/>
  <c r="Q38" i="39"/>
  <c r="O38" i="39"/>
  <c r="N38" i="39"/>
  <c r="L38" i="39"/>
  <c r="K38" i="39"/>
  <c r="I38" i="39"/>
  <c r="H38" i="39"/>
  <c r="F38" i="39"/>
  <c r="E38" i="39"/>
  <c r="C38" i="39"/>
  <c r="AU37" i="39"/>
  <c r="AT37" i="39"/>
  <c r="AS37" i="39"/>
  <c r="AQ37" i="39"/>
  <c r="AP37" i="39"/>
  <c r="AN37" i="39"/>
  <c r="AM37" i="39"/>
  <c r="AK37" i="39"/>
  <c r="AJ37" i="39"/>
  <c r="AH37" i="39"/>
  <c r="AG37" i="39"/>
  <c r="AF37" i="39"/>
  <c r="AD37" i="39"/>
  <c r="AC37" i="39"/>
  <c r="AA37" i="39"/>
  <c r="Z37" i="39"/>
  <c r="X37" i="39"/>
  <c r="W37" i="39"/>
  <c r="U37" i="39"/>
  <c r="T37" i="39"/>
  <c r="R37" i="39"/>
  <c r="Q37" i="39"/>
  <c r="O37" i="39"/>
  <c r="N37" i="39"/>
  <c r="L37" i="39"/>
  <c r="K37" i="39"/>
  <c r="I37" i="39"/>
  <c r="H37" i="39"/>
  <c r="F37" i="39"/>
  <c r="E37" i="39"/>
  <c r="C37" i="39"/>
  <c r="AU36" i="39"/>
  <c r="AT36" i="39"/>
  <c r="AS36" i="39"/>
  <c r="AQ36" i="39"/>
  <c r="AP36" i="39"/>
  <c r="AN36" i="39"/>
  <c r="AM36" i="39"/>
  <c r="AK36" i="39"/>
  <c r="AJ36" i="39"/>
  <c r="AH36" i="39"/>
  <c r="AG36" i="39"/>
  <c r="AF36" i="39"/>
  <c r="AD36" i="39"/>
  <c r="AC36" i="39"/>
  <c r="AA36" i="39"/>
  <c r="Z36" i="39"/>
  <c r="X36" i="39"/>
  <c r="W36" i="39"/>
  <c r="U36" i="39"/>
  <c r="T36" i="39"/>
  <c r="R36" i="39"/>
  <c r="Q36" i="39"/>
  <c r="O36" i="39"/>
  <c r="N36" i="39"/>
  <c r="L36" i="39"/>
  <c r="K36" i="39"/>
  <c r="I36" i="39"/>
  <c r="H36" i="39"/>
  <c r="F36" i="39"/>
  <c r="E36" i="39"/>
  <c r="C36" i="39"/>
  <c r="AU35" i="39"/>
  <c r="AT35" i="39"/>
  <c r="AS35" i="39"/>
  <c r="AQ35" i="39"/>
  <c r="AP35" i="39"/>
  <c r="AN35" i="39"/>
  <c r="AM35" i="39"/>
  <c r="AK35" i="39"/>
  <c r="AJ35" i="39"/>
  <c r="AH35" i="39"/>
  <c r="AG35" i="39"/>
  <c r="AF35" i="39"/>
  <c r="AD35" i="39"/>
  <c r="AC35" i="39"/>
  <c r="AA35" i="39"/>
  <c r="Z35" i="39"/>
  <c r="X35" i="39"/>
  <c r="W35" i="39"/>
  <c r="U35" i="39"/>
  <c r="T35" i="39"/>
  <c r="R35" i="39"/>
  <c r="Q35" i="39"/>
  <c r="O35" i="39"/>
  <c r="N35" i="39"/>
  <c r="L35" i="39"/>
  <c r="K35" i="39"/>
  <c r="I35" i="39"/>
  <c r="H35" i="39"/>
  <c r="F35" i="39"/>
  <c r="E35" i="39"/>
  <c r="C35" i="39"/>
  <c r="AU34" i="39"/>
  <c r="AT34" i="39"/>
  <c r="AS34" i="39"/>
  <c r="AQ34" i="39"/>
  <c r="AP34" i="39"/>
  <c r="AN34" i="39"/>
  <c r="AM34" i="39"/>
  <c r="AK34" i="39"/>
  <c r="AJ34" i="39"/>
  <c r="AH34" i="39"/>
  <c r="AG34" i="39"/>
  <c r="AF34" i="39"/>
  <c r="AD34" i="39"/>
  <c r="AC34" i="39"/>
  <c r="AA34" i="39"/>
  <c r="Z34" i="39"/>
  <c r="X34" i="39"/>
  <c r="W34" i="39"/>
  <c r="U34" i="39"/>
  <c r="T34" i="39"/>
  <c r="R34" i="39"/>
  <c r="Q34" i="39"/>
  <c r="O34" i="39"/>
  <c r="N34" i="39"/>
  <c r="L34" i="39"/>
  <c r="K34" i="39"/>
  <c r="I34" i="39"/>
  <c r="H34" i="39"/>
  <c r="F34" i="39"/>
  <c r="E34" i="39"/>
  <c r="C34" i="39"/>
  <c r="AU33" i="39"/>
  <c r="AT33" i="39"/>
  <c r="AS33" i="39"/>
  <c r="AQ33" i="39"/>
  <c r="AP33" i="39"/>
  <c r="AN33" i="39"/>
  <c r="AM33" i="39"/>
  <c r="AK33" i="39"/>
  <c r="AJ33" i="39"/>
  <c r="AH33" i="39"/>
  <c r="AG33" i="39"/>
  <c r="AF33" i="39"/>
  <c r="AC33" i="39"/>
  <c r="AA33" i="39"/>
  <c r="Z33" i="39"/>
  <c r="X33" i="39"/>
  <c r="W33" i="39"/>
  <c r="U33" i="39"/>
  <c r="T33" i="39"/>
  <c r="R33" i="39"/>
  <c r="Q33" i="39"/>
  <c r="O33" i="39"/>
  <c r="N33" i="39"/>
  <c r="L33" i="39"/>
  <c r="K33" i="39"/>
  <c r="I33" i="39"/>
  <c r="H33" i="39"/>
  <c r="F33" i="39"/>
  <c r="E33" i="39"/>
  <c r="C33" i="39"/>
  <c r="AU32" i="39"/>
  <c r="AT32" i="39"/>
  <c r="AS32" i="39"/>
  <c r="AQ32" i="39"/>
  <c r="AP32" i="39"/>
  <c r="AN32" i="39"/>
  <c r="AM32" i="39"/>
  <c r="AK32" i="39"/>
  <c r="AJ32" i="39"/>
  <c r="AH32" i="39"/>
  <c r="AG32" i="39"/>
  <c r="AF32" i="39"/>
  <c r="AD32" i="39"/>
  <c r="AC32" i="39"/>
  <c r="AA32" i="39"/>
  <c r="Z32" i="39"/>
  <c r="X32" i="39"/>
  <c r="W32" i="39"/>
  <c r="U32" i="39"/>
  <c r="T32" i="39"/>
  <c r="R32" i="39"/>
  <c r="Q32" i="39"/>
  <c r="O32" i="39"/>
  <c r="N32" i="39"/>
  <c r="L32" i="39"/>
  <c r="K32" i="39"/>
  <c r="I32" i="39"/>
  <c r="H32" i="39"/>
  <c r="F32" i="39"/>
  <c r="E32" i="39"/>
  <c r="C32" i="39"/>
  <c r="AU31" i="39"/>
  <c r="AT31" i="39"/>
  <c r="AS31" i="39"/>
  <c r="AQ31" i="39"/>
  <c r="AP31" i="39"/>
  <c r="AN31" i="39"/>
  <c r="AM31" i="39"/>
  <c r="AK31" i="39"/>
  <c r="AJ31" i="39"/>
  <c r="AH31" i="39"/>
  <c r="AG31" i="39"/>
  <c r="AF31" i="39"/>
  <c r="AD31" i="39"/>
  <c r="AC31" i="39"/>
  <c r="AA31" i="39"/>
  <c r="Z31" i="39"/>
  <c r="X31" i="39"/>
  <c r="W31" i="39"/>
  <c r="U31" i="39"/>
  <c r="T31" i="39"/>
  <c r="R31" i="39"/>
  <c r="Q31" i="39"/>
  <c r="O31" i="39"/>
  <c r="N31" i="39"/>
  <c r="L31" i="39"/>
  <c r="K31" i="39"/>
  <c r="I31" i="39"/>
  <c r="H31" i="39"/>
  <c r="F31" i="39"/>
  <c r="E31" i="39"/>
  <c r="C31" i="39"/>
  <c r="AU30" i="39"/>
  <c r="AT30" i="39"/>
  <c r="AS30" i="39"/>
  <c r="AQ30" i="39"/>
  <c r="AP30" i="39"/>
  <c r="AN30" i="39"/>
  <c r="AM30" i="39"/>
  <c r="AK30" i="39"/>
  <c r="AJ30" i="39"/>
  <c r="AH30" i="39"/>
  <c r="AG30" i="39"/>
  <c r="AF30" i="39"/>
  <c r="AD30" i="39"/>
  <c r="AC30" i="39"/>
  <c r="AA30" i="39"/>
  <c r="Z30" i="39"/>
  <c r="X30" i="39"/>
  <c r="W30" i="39"/>
  <c r="U30" i="39"/>
  <c r="T30" i="39"/>
  <c r="R30" i="39"/>
  <c r="Q30" i="39"/>
  <c r="O30" i="39"/>
  <c r="N30" i="39"/>
  <c r="L30" i="39"/>
  <c r="K30" i="39"/>
  <c r="I30" i="39"/>
  <c r="H30" i="39"/>
  <c r="F30" i="39"/>
  <c r="E30" i="39"/>
  <c r="C30" i="39"/>
  <c r="AU29" i="39"/>
  <c r="AT29" i="39"/>
  <c r="AS29" i="39"/>
  <c r="AQ29" i="39"/>
  <c r="AP29" i="39"/>
  <c r="AN29" i="39"/>
  <c r="AM29" i="39"/>
  <c r="AK29" i="39"/>
  <c r="AJ29" i="39"/>
  <c r="AH29" i="39"/>
  <c r="AG29" i="39"/>
  <c r="AF29" i="39"/>
  <c r="AD29" i="39"/>
  <c r="AC29" i="39"/>
  <c r="AA29" i="39"/>
  <c r="Z29" i="39"/>
  <c r="X29" i="39"/>
  <c r="W29" i="39"/>
  <c r="U29" i="39"/>
  <c r="T29" i="39"/>
  <c r="R29" i="39"/>
  <c r="Q29" i="39"/>
  <c r="O29" i="39"/>
  <c r="N29" i="39"/>
  <c r="L29" i="39"/>
  <c r="K29" i="39"/>
  <c r="I29" i="39"/>
  <c r="H29" i="39"/>
  <c r="F29" i="39"/>
  <c r="E29" i="39"/>
  <c r="C29" i="39"/>
  <c r="AU28" i="39"/>
  <c r="AT28" i="39"/>
  <c r="AS28" i="39"/>
  <c r="AQ28" i="39"/>
  <c r="AP28" i="39"/>
  <c r="AN28" i="39"/>
  <c r="AM28" i="39"/>
  <c r="AK28" i="39"/>
  <c r="AJ28" i="39"/>
  <c r="AH28" i="39"/>
  <c r="AG28" i="39"/>
  <c r="AF28" i="39"/>
  <c r="AD28" i="39"/>
  <c r="AC28" i="39"/>
  <c r="AA28" i="39"/>
  <c r="Z28" i="39"/>
  <c r="X28" i="39"/>
  <c r="W28" i="39"/>
  <c r="U28" i="39"/>
  <c r="T28" i="39"/>
  <c r="R28" i="39"/>
  <c r="Q28" i="39"/>
  <c r="O28" i="39"/>
  <c r="N28" i="39"/>
  <c r="L28" i="39"/>
  <c r="K28" i="39"/>
  <c r="I28" i="39"/>
  <c r="H28" i="39"/>
  <c r="F28" i="39"/>
  <c r="E28" i="39"/>
  <c r="C28" i="39"/>
  <c r="AU27" i="39"/>
  <c r="AT27" i="39"/>
  <c r="AS27" i="39"/>
  <c r="AQ27" i="39"/>
  <c r="AP27" i="39"/>
  <c r="AN27" i="39"/>
  <c r="AM27" i="39"/>
  <c r="AK27" i="39"/>
  <c r="AJ27" i="39"/>
  <c r="AH27" i="39"/>
  <c r="AG27" i="39"/>
  <c r="AF27" i="39"/>
  <c r="AD27" i="39"/>
  <c r="AC27" i="39"/>
  <c r="AA27" i="39"/>
  <c r="Z27" i="39"/>
  <c r="X27" i="39"/>
  <c r="W27" i="39"/>
  <c r="U27" i="39"/>
  <c r="T27" i="39"/>
  <c r="R27" i="39"/>
  <c r="Q27" i="39"/>
  <c r="O27" i="39"/>
  <c r="N27" i="39"/>
  <c r="L27" i="39"/>
  <c r="K27" i="39"/>
  <c r="I27" i="39"/>
  <c r="H27" i="39"/>
  <c r="F27" i="39"/>
  <c r="E27" i="39"/>
  <c r="C27" i="39"/>
  <c r="AU26" i="39"/>
  <c r="AT26" i="39"/>
  <c r="AS26" i="39"/>
  <c r="AQ26" i="39"/>
  <c r="AP26" i="39"/>
  <c r="AN26" i="39"/>
  <c r="AM26" i="39"/>
  <c r="AK26" i="39"/>
  <c r="AJ26" i="39"/>
  <c r="AH26" i="39"/>
  <c r="AG26" i="39"/>
  <c r="AF26" i="39"/>
  <c r="AD26" i="39"/>
  <c r="AC26" i="39"/>
  <c r="AA26" i="39"/>
  <c r="Z26" i="39"/>
  <c r="X26" i="39"/>
  <c r="W26" i="39"/>
  <c r="U26" i="39"/>
  <c r="T26" i="39"/>
  <c r="R26" i="39"/>
  <c r="Q26" i="39"/>
  <c r="O26" i="39"/>
  <c r="N26" i="39"/>
  <c r="L26" i="39"/>
  <c r="K26" i="39"/>
  <c r="I26" i="39"/>
  <c r="H26" i="39"/>
  <c r="E26" i="39"/>
  <c r="C26" i="39"/>
  <c r="AU25" i="39"/>
  <c r="AT25" i="39"/>
  <c r="AS25" i="39"/>
  <c r="AQ25" i="39"/>
  <c r="AP25" i="39"/>
  <c r="AN25" i="39"/>
  <c r="AM25" i="39"/>
  <c r="AK25" i="39"/>
  <c r="AJ25" i="39"/>
  <c r="AH25" i="39"/>
  <c r="AG25" i="39"/>
  <c r="AF25" i="39"/>
  <c r="AD25" i="39"/>
  <c r="AC25" i="39"/>
  <c r="AA25" i="39"/>
  <c r="Z25" i="39"/>
  <c r="X25" i="39"/>
  <c r="W25" i="39"/>
  <c r="U25" i="39"/>
  <c r="T25" i="39"/>
  <c r="R25" i="39"/>
  <c r="Q25" i="39"/>
  <c r="O25" i="39"/>
  <c r="N25" i="39"/>
  <c r="L25" i="39"/>
  <c r="K25" i="39"/>
  <c r="I25" i="39"/>
  <c r="H25" i="39"/>
  <c r="F25" i="39"/>
  <c r="E25" i="39"/>
  <c r="C25" i="39"/>
  <c r="AU24" i="39"/>
  <c r="AT24" i="39"/>
  <c r="AS24" i="39"/>
  <c r="AQ24" i="39"/>
  <c r="AP24" i="39"/>
  <c r="AN24" i="39"/>
  <c r="AM24" i="39"/>
  <c r="AK24" i="39"/>
  <c r="AJ24" i="39"/>
  <c r="AH24" i="39"/>
  <c r="AG24" i="39"/>
  <c r="AF24" i="39"/>
  <c r="AD24" i="39"/>
  <c r="AC24" i="39"/>
  <c r="AA24" i="39"/>
  <c r="Z24" i="39"/>
  <c r="X24" i="39"/>
  <c r="W24" i="39"/>
  <c r="U24" i="39"/>
  <c r="T24" i="39"/>
  <c r="R24" i="39"/>
  <c r="Q24" i="39"/>
  <c r="O24" i="39"/>
  <c r="N24" i="39"/>
  <c r="L24" i="39"/>
  <c r="K24" i="39"/>
  <c r="I24" i="39"/>
  <c r="H24" i="39"/>
  <c r="F24" i="39"/>
  <c r="E24" i="39"/>
  <c r="C24" i="39"/>
  <c r="AU23" i="39"/>
  <c r="AT23" i="39"/>
  <c r="AS23" i="39"/>
  <c r="AQ23" i="39"/>
  <c r="AP23" i="39"/>
  <c r="AN23" i="39"/>
  <c r="AM23" i="39"/>
  <c r="AK23" i="39"/>
  <c r="AJ23" i="39"/>
  <c r="AH23" i="39"/>
  <c r="AG23" i="39"/>
  <c r="AF23" i="39"/>
  <c r="AD23" i="39"/>
  <c r="AC23" i="39"/>
  <c r="AA23" i="39"/>
  <c r="Z23" i="39"/>
  <c r="X23" i="39"/>
  <c r="W23" i="39"/>
  <c r="U23" i="39"/>
  <c r="T23" i="39"/>
  <c r="R23" i="39"/>
  <c r="Q23" i="39"/>
  <c r="O23" i="39"/>
  <c r="N23" i="39"/>
  <c r="L23" i="39"/>
  <c r="K23" i="39"/>
  <c r="I23" i="39"/>
  <c r="H23" i="39"/>
  <c r="F23" i="39"/>
  <c r="E23" i="39"/>
  <c r="C23" i="39"/>
  <c r="AU22" i="39"/>
  <c r="AT22" i="39"/>
  <c r="AS22" i="39"/>
  <c r="AQ22" i="39"/>
  <c r="AP22" i="39"/>
  <c r="AN22" i="39"/>
  <c r="AM22" i="39"/>
  <c r="AK22" i="39"/>
  <c r="AJ22" i="39"/>
  <c r="AH22" i="39"/>
  <c r="AG22" i="39"/>
  <c r="AF22" i="39"/>
  <c r="AD22" i="39"/>
  <c r="AC22" i="39"/>
  <c r="AA22" i="39"/>
  <c r="Z22" i="39"/>
  <c r="X22" i="39"/>
  <c r="W22" i="39"/>
  <c r="U22" i="39"/>
  <c r="T22" i="39"/>
  <c r="R22" i="39"/>
  <c r="Q22" i="39"/>
  <c r="O22" i="39"/>
  <c r="N22" i="39"/>
  <c r="L22" i="39"/>
  <c r="K22" i="39"/>
  <c r="I22" i="39"/>
  <c r="H22" i="39"/>
  <c r="F22" i="39"/>
  <c r="E22" i="39"/>
  <c r="C22" i="39"/>
  <c r="AU21" i="39"/>
  <c r="AT21" i="39"/>
  <c r="AS21" i="39"/>
  <c r="AQ21" i="39"/>
  <c r="AP21" i="39"/>
  <c r="AN21" i="39"/>
  <c r="AM21" i="39"/>
  <c r="AK21" i="39"/>
  <c r="AJ21" i="39"/>
  <c r="AH21" i="39"/>
  <c r="AG21" i="39"/>
  <c r="AF21" i="39"/>
  <c r="AD21" i="39"/>
  <c r="AC21" i="39"/>
  <c r="AA21" i="39"/>
  <c r="Z21" i="39"/>
  <c r="X21" i="39"/>
  <c r="W21" i="39"/>
  <c r="U21" i="39"/>
  <c r="T21" i="39"/>
  <c r="R21" i="39"/>
  <c r="Q21" i="39"/>
  <c r="O21" i="39"/>
  <c r="N21" i="39"/>
  <c r="L21" i="39"/>
  <c r="K21" i="39"/>
  <c r="I21" i="39"/>
  <c r="H21" i="39"/>
  <c r="F21" i="39"/>
  <c r="E21" i="39"/>
  <c r="C21" i="39"/>
  <c r="AU20" i="39"/>
  <c r="AT20" i="39"/>
  <c r="AS20" i="39"/>
  <c r="AQ20" i="39"/>
  <c r="AP20" i="39"/>
  <c r="AN20" i="39"/>
  <c r="AM20" i="39"/>
  <c r="AK20" i="39"/>
  <c r="AJ20" i="39"/>
  <c r="AH20" i="39"/>
  <c r="AG20" i="39"/>
  <c r="AF20" i="39"/>
  <c r="AD20" i="39"/>
  <c r="AC20" i="39"/>
  <c r="AA20" i="39"/>
  <c r="Z20" i="39"/>
  <c r="X20" i="39"/>
  <c r="W20" i="39"/>
  <c r="U20" i="39"/>
  <c r="T20" i="39"/>
  <c r="R20" i="39"/>
  <c r="Q20" i="39"/>
  <c r="O20" i="39"/>
  <c r="N20" i="39"/>
  <c r="L20" i="39"/>
  <c r="K20" i="39"/>
  <c r="I20" i="39"/>
  <c r="H20" i="39"/>
  <c r="F20" i="39"/>
  <c r="E20" i="39"/>
  <c r="C20" i="39"/>
  <c r="AU19" i="39"/>
  <c r="AT19" i="39"/>
  <c r="AS19" i="39"/>
  <c r="AQ19" i="39"/>
  <c r="AP19" i="39"/>
  <c r="AN19" i="39"/>
  <c r="AM19" i="39"/>
  <c r="AK19" i="39"/>
  <c r="AJ19" i="39"/>
  <c r="AH19" i="39"/>
  <c r="AG19" i="39"/>
  <c r="AF19" i="39"/>
  <c r="AD19" i="39"/>
  <c r="AC19" i="39"/>
  <c r="AA19" i="39"/>
  <c r="Z19" i="39"/>
  <c r="X19" i="39"/>
  <c r="W19" i="39"/>
  <c r="U19" i="39"/>
  <c r="T19" i="39"/>
  <c r="R19" i="39"/>
  <c r="Q19" i="39"/>
  <c r="O19" i="39"/>
  <c r="N19" i="39"/>
  <c r="L19" i="39"/>
  <c r="K19" i="39"/>
  <c r="I19" i="39"/>
  <c r="H19" i="39"/>
  <c r="F19" i="39"/>
  <c r="E19" i="39"/>
  <c r="C19" i="39"/>
  <c r="AU18" i="39"/>
  <c r="AT18" i="39"/>
  <c r="AS18" i="39"/>
  <c r="AQ18" i="39"/>
  <c r="AP18" i="39"/>
  <c r="AN18" i="39"/>
  <c r="AM18" i="39"/>
  <c r="AK18" i="39"/>
  <c r="AJ18" i="39"/>
  <c r="AH18" i="39"/>
  <c r="AG18" i="39"/>
  <c r="AF18" i="39"/>
  <c r="AD18" i="39"/>
  <c r="AC18" i="39"/>
  <c r="AA18" i="39"/>
  <c r="Z18" i="39"/>
  <c r="X18" i="39"/>
  <c r="W18" i="39"/>
  <c r="U18" i="39"/>
  <c r="T18" i="39"/>
  <c r="R18" i="39"/>
  <c r="Q18" i="39"/>
  <c r="O18" i="39"/>
  <c r="N18" i="39"/>
  <c r="L18" i="39"/>
  <c r="K18" i="39"/>
  <c r="I18" i="39"/>
  <c r="H18" i="39"/>
  <c r="F18" i="39"/>
  <c r="E18" i="39"/>
  <c r="C18" i="39"/>
  <c r="AU17" i="39"/>
  <c r="AT17" i="39"/>
  <c r="AS17" i="39"/>
  <c r="AQ17" i="39"/>
  <c r="AP17" i="39"/>
  <c r="AN17" i="39"/>
  <c r="AM17" i="39"/>
  <c r="AK17" i="39"/>
  <c r="AJ17" i="39"/>
  <c r="AH17" i="39"/>
  <c r="AG17" i="39"/>
  <c r="AF17" i="39"/>
  <c r="AD17" i="39"/>
  <c r="AC17" i="39"/>
  <c r="AA17" i="39"/>
  <c r="Z17" i="39"/>
  <c r="X17" i="39"/>
  <c r="W17" i="39"/>
  <c r="U17" i="39"/>
  <c r="T17" i="39"/>
  <c r="R17" i="39"/>
  <c r="Q17" i="39"/>
  <c r="O17" i="39"/>
  <c r="N17" i="39"/>
  <c r="L17" i="39"/>
  <c r="K17" i="39"/>
  <c r="I17" i="39"/>
  <c r="H17" i="39"/>
  <c r="F17" i="39"/>
  <c r="E17" i="39"/>
  <c r="C17" i="39"/>
  <c r="AU16" i="39"/>
  <c r="AT16" i="39"/>
  <c r="AS16" i="39"/>
  <c r="AQ16" i="39"/>
  <c r="AP16" i="39"/>
  <c r="AN16" i="39"/>
  <c r="AM16" i="39"/>
  <c r="AK16" i="39"/>
  <c r="AJ16" i="39"/>
  <c r="AH16" i="39"/>
  <c r="AG16" i="39"/>
  <c r="AF16" i="39"/>
  <c r="AD16" i="39"/>
  <c r="AC16" i="39"/>
  <c r="AA16" i="39"/>
  <c r="Z16" i="39"/>
  <c r="X16" i="39"/>
  <c r="W16" i="39"/>
  <c r="U16" i="39"/>
  <c r="T16" i="39"/>
  <c r="R16" i="39"/>
  <c r="Q16" i="39"/>
  <c r="O16" i="39"/>
  <c r="N16" i="39"/>
  <c r="L16" i="39"/>
  <c r="K16" i="39"/>
  <c r="I16" i="39"/>
  <c r="H16" i="39"/>
  <c r="F16" i="39"/>
  <c r="E16" i="39"/>
  <c r="C16" i="39"/>
  <c r="AU15" i="39"/>
  <c r="AT15" i="39"/>
  <c r="AS15" i="39"/>
  <c r="AQ15" i="39"/>
  <c r="AP15" i="39"/>
  <c r="AN15" i="39"/>
  <c r="AM15" i="39"/>
  <c r="AK15" i="39"/>
  <c r="AJ15" i="39"/>
  <c r="AH15" i="39"/>
  <c r="AG15" i="39"/>
  <c r="AF15" i="39"/>
  <c r="AD15" i="39"/>
  <c r="AC15" i="39"/>
  <c r="AA15" i="39"/>
  <c r="Z15" i="39"/>
  <c r="X15" i="39"/>
  <c r="W15" i="39"/>
  <c r="U15" i="39"/>
  <c r="T15" i="39"/>
  <c r="R15" i="39"/>
  <c r="Q15" i="39"/>
  <c r="O15" i="39"/>
  <c r="N15" i="39"/>
  <c r="L15" i="39"/>
  <c r="K15" i="39"/>
  <c r="I15" i="39"/>
  <c r="H15" i="39"/>
  <c r="F15" i="39"/>
  <c r="E15" i="39"/>
  <c r="C15" i="39"/>
  <c r="AU14" i="39"/>
  <c r="AT14" i="39"/>
  <c r="AS14" i="39"/>
  <c r="AQ14" i="39"/>
  <c r="AP14" i="39"/>
  <c r="AN14" i="39"/>
  <c r="AM14" i="39"/>
  <c r="AK14" i="39"/>
  <c r="AJ14" i="39"/>
  <c r="AH14" i="39"/>
  <c r="AG14" i="39"/>
  <c r="AF14" i="39"/>
  <c r="AD14" i="39"/>
  <c r="AC14" i="39"/>
  <c r="AA14" i="39"/>
  <c r="Z14" i="39"/>
  <c r="X14" i="39"/>
  <c r="W14" i="39"/>
  <c r="U14" i="39"/>
  <c r="T14" i="39"/>
  <c r="R14" i="39"/>
  <c r="Q14" i="39"/>
  <c r="O14" i="39"/>
  <c r="N14" i="39"/>
  <c r="L14" i="39"/>
  <c r="K14" i="39"/>
  <c r="I14" i="39"/>
  <c r="H14" i="39"/>
  <c r="F14" i="39"/>
  <c r="E14" i="39"/>
  <c r="C14" i="39"/>
  <c r="AU13" i="39"/>
  <c r="AT13" i="39"/>
  <c r="AS13" i="39"/>
  <c r="AQ13" i="39"/>
  <c r="AP13" i="39"/>
  <c r="AN13" i="39"/>
  <c r="AM13" i="39"/>
  <c r="AK13" i="39"/>
  <c r="AJ13" i="39"/>
  <c r="AH13" i="39"/>
  <c r="AG13" i="39"/>
  <c r="AF13" i="39"/>
  <c r="AD13" i="39"/>
  <c r="AC13" i="39"/>
  <c r="AA13" i="39"/>
  <c r="Z13" i="39"/>
  <c r="X13" i="39"/>
  <c r="W13" i="39"/>
  <c r="U13" i="39"/>
  <c r="T13" i="39"/>
  <c r="R13" i="39"/>
  <c r="Q13" i="39"/>
  <c r="O13" i="39"/>
  <c r="N13" i="39"/>
  <c r="L13" i="39"/>
  <c r="K13" i="39"/>
  <c r="I13" i="39"/>
  <c r="H13" i="39"/>
  <c r="F13" i="39"/>
  <c r="E13" i="39"/>
  <c r="C13" i="39"/>
  <c r="AU12" i="39"/>
  <c r="AT12" i="39"/>
  <c r="AS12" i="39"/>
  <c r="AQ12" i="39"/>
  <c r="AP12" i="39"/>
  <c r="AN12" i="39"/>
  <c r="AM12" i="39"/>
  <c r="AK12" i="39"/>
  <c r="AJ12" i="39"/>
  <c r="AH12" i="39"/>
  <c r="AG12" i="39"/>
  <c r="AF12" i="39"/>
  <c r="AD12" i="39"/>
  <c r="AC12" i="39"/>
  <c r="AA12" i="39"/>
  <c r="Z12" i="39"/>
  <c r="X12" i="39"/>
  <c r="W12" i="39"/>
  <c r="U12" i="39"/>
  <c r="T12" i="39"/>
  <c r="R12" i="39"/>
  <c r="Q12" i="39"/>
  <c r="O12" i="39"/>
  <c r="N12" i="39"/>
  <c r="L12" i="39"/>
  <c r="K12" i="39"/>
  <c r="I12" i="39"/>
  <c r="H12" i="39"/>
  <c r="F12" i="39"/>
  <c r="E12" i="39"/>
  <c r="C12" i="39"/>
  <c r="AU11" i="39"/>
  <c r="AT11" i="39"/>
  <c r="AS11" i="39"/>
  <c r="AQ11" i="39"/>
  <c r="AP11" i="39"/>
  <c r="AN11" i="39"/>
  <c r="AM11" i="39"/>
  <c r="AK11" i="39"/>
  <c r="AJ11" i="39"/>
  <c r="AG11" i="39"/>
  <c r="AF11" i="39"/>
  <c r="AD11" i="39"/>
  <c r="AC11" i="39"/>
  <c r="AA11" i="39"/>
  <c r="Z11" i="39"/>
  <c r="X11" i="39"/>
  <c r="W11" i="39"/>
  <c r="U11" i="39"/>
  <c r="T11" i="39"/>
  <c r="R11" i="39"/>
  <c r="Q11" i="39"/>
  <c r="O11" i="39"/>
  <c r="N11" i="39"/>
  <c r="L11" i="39"/>
  <c r="K11" i="39"/>
  <c r="I11" i="39"/>
  <c r="H11" i="39"/>
  <c r="F11" i="39"/>
  <c r="E11" i="39"/>
  <c r="C11" i="39"/>
  <c r="AU10" i="39"/>
  <c r="AT10" i="39"/>
  <c r="AS10" i="39"/>
  <c r="AQ10" i="39"/>
  <c r="AP10" i="39"/>
  <c r="AN10" i="39"/>
  <c r="AM10" i="39"/>
  <c r="AK10" i="39"/>
  <c r="AJ10" i="39"/>
  <c r="AH10" i="39"/>
  <c r="AG10" i="39"/>
  <c r="AF10" i="39"/>
  <c r="AD10" i="39"/>
  <c r="AC10" i="39"/>
  <c r="AA10" i="39"/>
  <c r="Z10" i="39"/>
  <c r="X10" i="39"/>
  <c r="W10" i="39"/>
  <c r="U10" i="39"/>
  <c r="T10" i="39"/>
  <c r="R10" i="39"/>
  <c r="Q10" i="39"/>
  <c r="O10" i="39"/>
  <c r="N10" i="39"/>
  <c r="L10" i="39"/>
  <c r="K10" i="39"/>
  <c r="I10" i="39"/>
  <c r="H10" i="39"/>
  <c r="F10" i="39"/>
  <c r="E10" i="39"/>
  <c r="C10" i="39"/>
  <c r="AU9" i="39"/>
  <c r="AT9" i="39"/>
  <c r="AS9" i="39"/>
  <c r="AQ9" i="39"/>
  <c r="AP9" i="39"/>
  <c r="AN9" i="39"/>
  <c r="AM9" i="39"/>
  <c r="AK9" i="39"/>
  <c r="AJ9" i="39"/>
  <c r="AH9" i="39"/>
  <c r="AG9" i="39"/>
  <c r="AF9" i="39"/>
  <c r="AD9" i="39"/>
  <c r="AC9" i="39"/>
  <c r="AA9" i="39"/>
  <c r="Z9" i="39"/>
  <c r="X9" i="39"/>
  <c r="W9" i="39"/>
  <c r="U9" i="39"/>
  <c r="T9" i="39"/>
  <c r="R9" i="39"/>
  <c r="Q9" i="39"/>
  <c r="O9" i="39"/>
  <c r="N9" i="39"/>
  <c r="L9" i="39"/>
  <c r="K9" i="39"/>
  <c r="I9" i="39"/>
  <c r="H9" i="39"/>
  <c r="F9" i="39"/>
  <c r="E9" i="39"/>
  <c r="C9" i="39"/>
  <c r="AU8" i="39"/>
  <c r="AT8" i="39"/>
  <c r="AS8" i="39"/>
  <c r="AP8" i="39"/>
  <c r="AM8" i="39"/>
  <c r="AJ8" i="39"/>
  <c r="AG8" i="39"/>
  <c r="AF8" i="39"/>
  <c r="AC8" i="39"/>
  <c r="Z8" i="39"/>
  <c r="W8" i="39"/>
  <c r="T8" i="39"/>
  <c r="Q8" i="39"/>
  <c r="N8" i="39"/>
  <c r="K8" i="39"/>
  <c r="H8" i="39"/>
  <c r="E8" i="39"/>
  <c r="AV64" i="38"/>
  <c r="AU39" i="38"/>
  <c r="AT39" i="38"/>
  <c r="AS39" i="38"/>
  <c r="AP39" i="38"/>
  <c r="AM39" i="38"/>
  <c r="AK39" i="38"/>
  <c r="AJ39" i="38"/>
  <c r="AG39" i="38"/>
  <c r="AF39" i="38"/>
  <c r="AC39" i="38"/>
  <c r="Z39" i="38"/>
  <c r="W39" i="38"/>
  <c r="T39" i="38"/>
  <c r="Q39" i="38"/>
  <c r="N39" i="38"/>
  <c r="K39" i="38"/>
  <c r="H39" i="38"/>
  <c r="E39" i="38"/>
  <c r="AU38" i="38"/>
  <c r="AT38" i="38"/>
  <c r="AS38" i="38"/>
  <c r="AP38" i="38"/>
  <c r="AM38" i="38"/>
  <c r="AJ38" i="38"/>
  <c r="AG38" i="38"/>
  <c r="AF38" i="38"/>
  <c r="AC38" i="38"/>
  <c r="Z38" i="38"/>
  <c r="W38" i="38"/>
  <c r="T38" i="38"/>
  <c r="Q38" i="38"/>
  <c r="N38" i="38"/>
  <c r="K38" i="38"/>
  <c r="H38" i="38"/>
  <c r="E38" i="38"/>
  <c r="AU37" i="38"/>
  <c r="AT37" i="38"/>
  <c r="AS37" i="38"/>
  <c r="AQ37" i="38"/>
  <c r="AP37" i="38"/>
  <c r="AN37" i="38"/>
  <c r="AM37" i="38"/>
  <c r="AK37" i="38"/>
  <c r="AJ37" i="38"/>
  <c r="AH37" i="38"/>
  <c r="AG37" i="38"/>
  <c r="AF37" i="38"/>
  <c r="AD37" i="38"/>
  <c r="AC37" i="38"/>
  <c r="AA37" i="38"/>
  <c r="Z37" i="38"/>
  <c r="X37" i="38"/>
  <c r="W37" i="38"/>
  <c r="U37" i="38"/>
  <c r="T37" i="38"/>
  <c r="R37" i="38"/>
  <c r="Q37" i="38"/>
  <c r="O37" i="38"/>
  <c r="N37" i="38"/>
  <c r="L37" i="38"/>
  <c r="K37" i="38"/>
  <c r="I37" i="38"/>
  <c r="H37" i="38"/>
  <c r="F37" i="38"/>
  <c r="E37" i="38"/>
  <c r="AU36" i="38"/>
  <c r="AT36" i="38"/>
  <c r="AS36" i="38"/>
  <c r="AQ36" i="38"/>
  <c r="AP36" i="38"/>
  <c r="AN36" i="38"/>
  <c r="AM36" i="38"/>
  <c r="AK36" i="38"/>
  <c r="AJ36" i="38"/>
  <c r="AH36" i="38"/>
  <c r="AG36" i="38"/>
  <c r="AF36" i="38"/>
  <c r="AD36" i="38"/>
  <c r="AC36" i="38"/>
  <c r="AA36" i="38"/>
  <c r="Z36" i="38"/>
  <c r="X36" i="38"/>
  <c r="W36" i="38"/>
  <c r="U36" i="38"/>
  <c r="T36" i="38"/>
  <c r="R36" i="38"/>
  <c r="Q36" i="38"/>
  <c r="O36" i="38"/>
  <c r="N36" i="38"/>
  <c r="L36" i="38"/>
  <c r="K36" i="38"/>
  <c r="I36" i="38"/>
  <c r="H36" i="38"/>
  <c r="F36" i="38"/>
  <c r="E36" i="38"/>
  <c r="C36" i="38"/>
  <c r="AU35" i="38"/>
  <c r="AT35" i="38"/>
  <c r="AS35" i="38"/>
  <c r="AQ35" i="38"/>
  <c r="AP35" i="38"/>
  <c r="AN35" i="38"/>
  <c r="AM35" i="38"/>
  <c r="AK35" i="38"/>
  <c r="AJ35" i="38"/>
  <c r="AH35" i="38"/>
  <c r="AG35" i="38"/>
  <c r="AF35" i="38"/>
  <c r="AD35" i="38"/>
  <c r="AC35" i="38"/>
  <c r="AA35" i="38"/>
  <c r="Z35" i="38"/>
  <c r="X35" i="38"/>
  <c r="W35" i="38"/>
  <c r="U35" i="38"/>
  <c r="T35" i="38"/>
  <c r="R35" i="38"/>
  <c r="Q35" i="38"/>
  <c r="O35" i="38"/>
  <c r="N35" i="38"/>
  <c r="L35" i="38"/>
  <c r="K35" i="38"/>
  <c r="I35" i="38"/>
  <c r="H35" i="38"/>
  <c r="F35" i="38"/>
  <c r="E35" i="38"/>
  <c r="C35" i="38"/>
  <c r="AU34" i="38"/>
  <c r="AT34" i="38"/>
  <c r="AS34" i="38"/>
  <c r="AQ34" i="38"/>
  <c r="AP34" i="38"/>
  <c r="AN34" i="38"/>
  <c r="AM34" i="38"/>
  <c r="AK34" i="38"/>
  <c r="AJ34" i="38"/>
  <c r="AH34" i="38"/>
  <c r="AG34" i="38"/>
  <c r="AF34" i="38"/>
  <c r="AD34" i="38"/>
  <c r="AC34" i="38"/>
  <c r="AA34" i="38"/>
  <c r="Z34" i="38"/>
  <c r="X34" i="38"/>
  <c r="W34" i="38"/>
  <c r="U34" i="38"/>
  <c r="T34" i="38"/>
  <c r="R34" i="38"/>
  <c r="Q34" i="38"/>
  <c r="O34" i="38"/>
  <c r="N34" i="38"/>
  <c r="L34" i="38"/>
  <c r="K34" i="38"/>
  <c r="I34" i="38"/>
  <c r="H34" i="38"/>
  <c r="F34" i="38"/>
  <c r="E34" i="38"/>
  <c r="C34" i="38"/>
  <c r="AU33" i="38"/>
  <c r="AT33" i="38"/>
  <c r="AS33" i="38"/>
  <c r="AQ33" i="38"/>
  <c r="AP33" i="38"/>
  <c r="AN33" i="38"/>
  <c r="AM33" i="38"/>
  <c r="AK33" i="38"/>
  <c r="AJ33" i="38"/>
  <c r="AH33" i="38"/>
  <c r="AG33" i="38"/>
  <c r="AF33" i="38"/>
  <c r="AD33" i="38"/>
  <c r="AC33" i="38"/>
  <c r="AA33" i="38"/>
  <c r="Z33" i="38"/>
  <c r="X33" i="38"/>
  <c r="W33" i="38"/>
  <c r="U33" i="38"/>
  <c r="T33" i="38"/>
  <c r="R33" i="38"/>
  <c r="Q33" i="38"/>
  <c r="O33" i="38"/>
  <c r="N33" i="38"/>
  <c r="L33" i="38"/>
  <c r="K33" i="38"/>
  <c r="I33" i="38"/>
  <c r="H33" i="38"/>
  <c r="F33" i="38"/>
  <c r="E33" i="38"/>
  <c r="C33" i="38"/>
  <c r="AU32" i="38"/>
  <c r="AT32" i="38"/>
  <c r="AS32" i="38"/>
  <c r="AP32" i="38"/>
  <c r="AN32" i="38"/>
  <c r="AM32" i="38"/>
  <c r="AK32" i="38"/>
  <c r="AJ32" i="38"/>
  <c r="AH32" i="38"/>
  <c r="AG32" i="38"/>
  <c r="AF32" i="38"/>
  <c r="AD32" i="38"/>
  <c r="AC32" i="38"/>
  <c r="AA32" i="38"/>
  <c r="Z32" i="38"/>
  <c r="X32" i="38"/>
  <c r="W32" i="38"/>
  <c r="U32" i="38"/>
  <c r="T32" i="38"/>
  <c r="R32" i="38"/>
  <c r="Q32" i="38"/>
  <c r="O32" i="38"/>
  <c r="N32" i="38"/>
  <c r="L32" i="38"/>
  <c r="K32" i="38"/>
  <c r="I32" i="38"/>
  <c r="H32" i="38"/>
  <c r="F32" i="38"/>
  <c r="E32" i="38"/>
  <c r="C32" i="38"/>
  <c r="AU31" i="38"/>
  <c r="AT31" i="38"/>
  <c r="AS31" i="38"/>
  <c r="AQ31" i="38"/>
  <c r="AP31" i="38"/>
  <c r="AN31" i="38"/>
  <c r="AM31" i="38"/>
  <c r="AK31" i="38"/>
  <c r="AJ31" i="38"/>
  <c r="AH31" i="38"/>
  <c r="AG31" i="38"/>
  <c r="AF31" i="38"/>
  <c r="AD31" i="38"/>
  <c r="AC31" i="38"/>
  <c r="AA31" i="38"/>
  <c r="Z31" i="38"/>
  <c r="X31" i="38"/>
  <c r="W31" i="38"/>
  <c r="U31" i="38"/>
  <c r="T31" i="38"/>
  <c r="R31" i="38"/>
  <c r="Q31" i="38"/>
  <c r="O31" i="38"/>
  <c r="N31" i="38"/>
  <c r="L31" i="38"/>
  <c r="K31" i="38"/>
  <c r="I31" i="38"/>
  <c r="H31" i="38"/>
  <c r="F31" i="38"/>
  <c r="E31" i="38"/>
  <c r="C31" i="38"/>
  <c r="AU30" i="38"/>
  <c r="AT30" i="38"/>
  <c r="AS30" i="38"/>
  <c r="AQ30" i="38"/>
  <c r="AP30" i="38"/>
  <c r="AN30" i="38"/>
  <c r="AM30" i="38"/>
  <c r="AK30" i="38"/>
  <c r="AJ30" i="38"/>
  <c r="AH30" i="38"/>
  <c r="AG30" i="38"/>
  <c r="AF30" i="38"/>
  <c r="AD30" i="38"/>
  <c r="AC30" i="38"/>
  <c r="AA30" i="38"/>
  <c r="Z30" i="38"/>
  <c r="X30" i="38"/>
  <c r="W30" i="38"/>
  <c r="U30" i="38"/>
  <c r="T30" i="38"/>
  <c r="R30" i="38"/>
  <c r="Q30" i="38"/>
  <c r="O30" i="38"/>
  <c r="N30" i="38"/>
  <c r="L30" i="38"/>
  <c r="K30" i="38"/>
  <c r="I30" i="38"/>
  <c r="H30" i="38"/>
  <c r="F30" i="38"/>
  <c r="E30" i="38"/>
  <c r="C30" i="38"/>
  <c r="AU29" i="38"/>
  <c r="AT29" i="38"/>
  <c r="AS29" i="38"/>
  <c r="AQ29" i="38"/>
  <c r="AP29" i="38"/>
  <c r="AN29" i="38"/>
  <c r="AM29" i="38"/>
  <c r="AK29" i="38"/>
  <c r="AJ29" i="38"/>
  <c r="AH29" i="38"/>
  <c r="AG29" i="38"/>
  <c r="AF29" i="38"/>
  <c r="AD29" i="38"/>
  <c r="AC29" i="38"/>
  <c r="AA29" i="38"/>
  <c r="Z29" i="38"/>
  <c r="X29" i="38"/>
  <c r="W29" i="38"/>
  <c r="U29" i="38"/>
  <c r="T29" i="38"/>
  <c r="R29" i="38"/>
  <c r="Q29" i="38"/>
  <c r="O29" i="38"/>
  <c r="N29" i="38"/>
  <c r="L29" i="38"/>
  <c r="K29" i="38"/>
  <c r="I29" i="38"/>
  <c r="H29" i="38"/>
  <c r="F29" i="38"/>
  <c r="E29" i="38"/>
  <c r="C29" i="38"/>
  <c r="AU28" i="38"/>
  <c r="AT28" i="38"/>
  <c r="AS28" i="38"/>
  <c r="AQ28" i="38"/>
  <c r="AP28" i="38"/>
  <c r="AN28" i="38"/>
  <c r="AM28" i="38"/>
  <c r="AK28" i="38"/>
  <c r="AJ28" i="38"/>
  <c r="AH28" i="38"/>
  <c r="AG28" i="38"/>
  <c r="AF28" i="38"/>
  <c r="AD28" i="38"/>
  <c r="AC28" i="38"/>
  <c r="AA28" i="38"/>
  <c r="Z28" i="38"/>
  <c r="X28" i="38"/>
  <c r="W28" i="38"/>
  <c r="U28" i="38"/>
  <c r="T28" i="38"/>
  <c r="R28" i="38"/>
  <c r="Q28" i="38"/>
  <c r="O28" i="38"/>
  <c r="N28" i="38"/>
  <c r="L28" i="38"/>
  <c r="K28" i="38"/>
  <c r="I28" i="38"/>
  <c r="H28" i="38"/>
  <c r="F28" i="38"/>
  <c r="E28" i="38"/>
  <c r="C28" i="38"/>
  <c r="AU27" i="38"/>
  <c r="AT27" i="38"/>
  <c r="AS27" i="38"/>
  <c r="AQ27" i="38"/>
  <c r="AP27" i="38"/>
  <c r="AN27" i="38"/>
  <c r="AM27" i="38"/>
  <c r="AK27" i="38"/>
  <c r="AJ27" i="38"/>
  <c r="AH27" i="38"/>
  <c r="AG27" i="38"/>
  <c r="AF27" i="38"/>
  <c r="AD27" i="38"/>
  <c r="AC27" i="38"/>
  <c r="AA27" i="38"/>
  <c r="Z27" i="38"/>
  <c r="X27" i="38"/>
  <c r="W27" i="38"/>
  <c r="U27" i="38"/>
  <c r="T27" i="38"/>
  <c r="R27" i="38"/>
  <c r="Q27" i="38"/>
  <c r="O27" i="38"/>
  <c r="N27" i="38"/>
  <c r="L27" i="38"/>
  <c r="K27" i="38"/>
  <c r="I27" i="38"/>
  <c r="F27" i="38"/>
  <c r="E27" i="38"/>
  <c r="C27" i="38"/>
  <c r="AU26" i="38"/>
  <c r="AT26" i="38"/>
  <c r="AS26" i="38"/>
  <c r="AQ26" i="38"/>
  <c r="AP26" i="38"/>
  <c r="AN26" i="38"/>
  <c r="AM26" i="38"/>
  <c r="AK26" i="38"/>
  <c r="AJ26" i="38"/>
  <c r="AH26" i="38"/>
  <c r="AG26" i="38"/>
  <c r="AF26" i="38"/>
  <c r="AD26" i="38"/>
  <c r="AC26" i="38"/>
  <c r="AA26" i="38"/>
  <c r="Z26" i="38"/>
  <c r="X26" i="38"/>
  <c r="W26" i="38"/>
  <c r="U26" i="38"/>
  <c r="T26" i="38"/>
  <c r="R26" i="38"/>
  <c r="Q26" i="38"/>
  <c r="O26" i="38"/>
  <c r="N26" i="38"/>
  <c r="L26" i="38"/>
  <c r="K26" i="38"/>
  <c r="I26" i="38"/>
  <c r="H26" i="38"/>
  <c r="F26" i="38"/>
  <c r="E26" i="38"/>
  <c r="C26" i="38"/>
  <c r="AU25" i="38"/>
  <c r="AT25" i="38"/>
  <c r="AS25" i="38"/>
  <c r="AQ25" i="38"/>
  <c r="AP25" i="38"/>
  <c r="AN25" i="38"/>
  <c r="AM25" i="38"/>
  <c r="AK25" i="38"/>
  <c r="AJ25" i="38"/>
  <c r="AH25" i="38"/>
  <c r="AG25" i="38"/>
  <c r="AF25" i="38"/>
  <c r="AD25" i="38"/>
  <c r="AC25" i="38"/>
  <c r="AA25" i="38"/>
  <c r="Z25" i="38"/>
  <c r="X25" i="38"/>
  <c r="W25" i="38"/>
  <c r="U25" i="38"/>
  <c r="T25" i="38"/>
  <c r="R25" i="38"/>
  <c r="Q25" i="38"/>
  <c r="O25" i="38"/>
  <c r="N25" i="38"/>
  <c r="L25" i="38"/>
  <c r="K25" i="38"/>
  <c r="I25" i="38"/>
  <c r="H25" i="38"/>
  <c r="F25" i="38"/>
  <c r="E25" i="38"/>
  <c r="C25" i="38"/>
  <c r="AU24" i="38"/>
  <c r="AT24" i="38"/>
  <c r="AS24" i="38"/>
  <c r="AQ24" i="38"/>
  <c r="AP24" i="38"/>
  <c r="AN24" i="38"/>
  <c r="AM24" i="38"/>
  <c r="AK24" i="38"/>
  <c r="AJ24" i="38"/>
  <c r="AH24" i="38"/>
  <c r="AG24" i="38"/>
  <c r="AF24" i="38"/>
  <c r="AD24" i="38"/>
  <c r="AC24" i="38"/>
  <c r="AA24" i="38"/>
  <c r="Z24" i="38"/>
  <c r="X24" i="38"/>
  <c r="W24" i="38"/>
  <c r="U24" i="38"/>
  <c r="T24" i="38"/>
  <c r="R24" i="38"/>
  <c r="Q24" i="38"/>
  <c r="O24" i="38"/>
  <c r="N24" i="38"/>
  <c r="L24" i="38"/>
  <c r="K24" i="38"/>
  <c r="I24" i="38"/>
  <c r="H24" i="38"/>
  <c r="F24" i="38"/>
  <c r="E24" i="38"/>
  <c r="C24" i="38"/>
  <c r="AU23" i="38"/>
  <c r="AT23" i="38"/>
  <c r="AS23" i="38"/>
  <c r="AQ23" i="38"/>
  <c r="AP23" i="38"/>
  <c r="AN23" i="38"/>
  <c r="AM23" i="38"/>
  <c r="AK23" i="38"/>
  <c r="AJ23" i="38"/>
  <c r="AH23" i="38"/>
  <c r="AG23" i="38"/>
  <c r="AF23" i="38"/>
  <c r="AD23" i="38"/>
  <c r="AC23" i="38"/>
  <c r="AA23" i="38"/>
  <c r="Z23" i="38"/>
  <c r="X23" i="38"/>
  <c r="W23" i="38"/>
  <c r="U23" i="38"/>
  <c r="T23" i="38"/>
  <c r="R23" i="38"/>
  <c r="Q23" i="38"/>
  <c r="O23" i="38"/>
  <c r="N23" i="38"/>
  <c r="L23" i="38"/>
  <c r="K23" i="38"/>
  <c r="I23" i="38"/>
  <c r="H23" i="38"/>
  <c r="F23" i="38"/>
  <c r="E23" i="38"/>
  <c r="C23" i="38"/>
  <c r="AU22" i="38"/>
  <c r="AT22" i="38"/>
  <c r="AS22" i="38"/>
  <c r="AQ22" i="38"/>
  <c r="AP22" i="38"/>
  <c r="AN22" i="38"/>
  <c r="AM22" i="38"/>
  <c r="AK22" i="38"/>
  <c r="AJ22" i="38"/>
  <c r="AH22" i="38"/>
  <c r="AG22" i="38"/>
  <c r="AF22" i="38"/>
  <c r="AD22" i="38"/>
  <c r="AC22" i="38"/>
  <c r="AA22" i="38"/>
  <c r="Z22" i="38"/>
  <c r="X22" i="38"/>
  <c r="W22" i="38"/>
  <c r="U22" i="38"/>
  <c r="T22" i="38"/>
  <c r="R22" i="38"/>
  <c r="Q22" i="38"/>
  <c r="O22" i="38"/>
  <c r="N22" i="38"/>
  <c r="L22" i="38"/>
  <c r="K22" i="38"/>
  <c r="I22" i="38"/>
  <c r="H22" i="38"/>
  <c r="F22" i="38"/>
  <c r="E22" i="38"/>
  <c r="C22" i="38"/>
  <c r="AU21" i="38"/>
  <c r="AT21" i="38"/>
  <c r="AS21" i="38"/>
  <c r="AQ21" i="38"/>
  <c r="AP21" i="38"/>
  <c r="AN21" i="38"/>
  <c r="AM21" i="38"/>
  <c r="AK21" i="38"/>
  <c r="AJ21" i="38"/>
  <c r="AH21" i="38"/>
  <c r="AG21" i="38"/>
  <c r="AF21" i="38"/>
  <c r="AD21" i="38"/>
  <c r="AC21" i="38"/>
  <c r="AA21" i="38"/>
  <c r="Z21" i="38"/>
  <c r="X21" i="38"/>
  <c r="W21" i="38"/>
  <c r="U21" i="38"/>
  <c r="T21" i="38"/>
  <c r="R21" i="38"/>
  <c r="Q21" i="38"/>
  <c r="O21" i="38"/>
  <c r="N21" i="38"/>
  <c r="L21" i="38"/>
  <c r="K21" i="38"/>
  <c r="I21" i="38"/>
  <c r="H21" i="38"/>
  <c r="F21" i="38"/>
  <c r="E21" i="38"/>
  <c r="C21" i="38"/>
  <c r="AU20" i="38"/>
  <c r="AT20" i="38"/>
  <c r="AS20" i="38"/>
  <c r="AQ20" i="38"/>
  <c r="AP20" i="38"/>
  <c r="AN20" i="38"/>
  <c r="AM20" i="38"/>
  <c r="AK20" i="38"/>
  <c r="AJ20" i="38"/>
  <c r="AH20" i="38"/>
  <c r="AG20" i="38"/>
  <c r="AF20" i="38"/>
  <c r="AD20" i="38"/>
  <c r="AC20" i="38"/>
  <c r="AA20" i="38"/>
  <c r="Z20" i="38"/>
  <c r="X20" i="38"/>
  <c r="W20" i="38"/>
  <c r="U20" i="38"/>
  <c r="T20" i="38"/>
  <c r="R20" i="38"/>
  <c r="Q20" i="38"/>
  <c r="O20" i="38"/>
  <c r="N20" i="38"/>
  <c r="L20" i="38"/>
  <c r="K20" i="38"/>
  <c r="I20" i="38"/>
  <c r="H20" i="38"/>
  <c r="F20" i="38"/>
  <c r="E20" i="38"/>
  <c r="C20" i="38"/>
  <c r="AU19" i="38"/>
  <c r="AT19" i="38"/>
  <c r="AS19" i="38"/>
  <c r="AQ19" i="38"/>
  <c r="AP19" i="38"/>
  <c r="AN19" i="38"/>
  <c r="AM19" i="38"/>
  <c r="AK19" i="38"/>
  <c r="AJ19" i="38"/>
  <c r="AH19" i="38"/>
  <c r="AG19" i="38"/>
  <c r="AF19" i="38"/>
  <c r="AD19" i="38"/>
  <c r="AC19" i="38"/>
  <c r="AA19" i="38"/>
  <c r="Z19" i="38"/>
  <c r="X19" i="38"/>
  <c r="W19" i="38"/>
  <c r="U19" i="38"/>
  <c r="T19" i="38"/>
  <c r="R19" i="38"/>
  <c r="Q19" i="38"/>
  <c r="O19" i="38"/>
  <c r="N19" i="38"/>
  <c r="L19" i="38"/>
  <c r="K19" i="38"/>
  <c r="I19" i="38"/>
  <c r="H19" i="38"/>
  <c r="F19" i="38"/>
  <c r="E19" i="38"/>
  <c r="C19" i="38"/>
  <c r="AU18" i="38"/>
  <c r="AT18" i="38"/>
  <c r="AS18" i="38"/>
  <c r="AQ18" i="38"/>
  <c r="AP18" i="38"/>
  <c r="AN18" i="38"/>
  <c r="AM18" i="38"/>
  <c r="AK18" i="38"/>
  <c r="AJ18" i="38"/>
  <c r="AH18" i="38"/>
  <c r="AG18" i="38"/>
  <c r="AF18" i="38"/>
  <c r="AD18" i="38"/>
  <c r="AC18" i="38"/>
  <c r="AA18" i="38"/>
  <c r="Z18" i="38"/>
  <c r="X18" i="38"/>
  <c r="W18" i="38"/>
  <c r="U18" i="38"/>
  <c r="T18" i="38"/>
  <c r="R18" i="38"/>
  <c r="Q18" i="38"/>
  <c r="O18" i="38"/>
  <c r="N18" i="38"/>
  <c r="L18" i="38"/>
  <c r="K18" i="38"/>
  <c r="I18" i="38"/>
  <c r="H18" i="38"/>
  <c r="F18" i="38"/>
  <c r="E18" i="38"/>
  <c r="C18" i="38"/>
  <c r="AU17" i="38"/>
  <c r="AT17" i="38"/>
  <c r="AS17" i="38"/>
  <c r="AQ17" i="38"/>
  <c r="AP17" i="38"/>
  <c r="AN17" i="38"/>
  <c r="AM17" i="38"/>
  <c r="AK17" i="38"/>
  <c r="AJ17" i="38"/>
  <c r="AH17" i="38"/>
  <c r="AG17" i="38"/>
  <c r="AF17" i="38"/>
  <c r="AD17" i="38"/>
  <c r="AC17" i="38"/>
  <c r="AA17" i="38"/>
  <c r="Z17" i="38"/>
  <c r="X17" i="38"/>
  <c r="W17" i="38"/>
  <c r="U17" i="38"/>
  <c r="T17" i="38"/>
  <c r="R17" i="38"/>
  <c r="Q17" i="38"/>
  <c r="O17" i="38"/>
  <c r="N17" i="38"/>
  <c r="L17" i="38"/>
  <c r="K17" i="38"/>
  <c r="I17" i="38"/>
  <c r="H17" i="38"/>
  <c r="F17" i="38"/>
  <c r="E17" i="38"/>
  <c r="C17" i="38"/>
  <c r="AU16" i="38"/>
  <c r="AT16" i="38"/>
  <c r="AS16" i="38"/>
  <c r="AQ16" i="38"/>
  <c r="AP16" i="38"/>
  <c r="AN16" i="38"/>
  <c r="AM16" i="38"/>
  <c r="AK16" i="38"/>
  <c r="AJ16" i="38"/>
  <c r="AH16" i="38"/>
  <c r="AG16" i="38"/>
  <c r="AF16" i="38"/>
  <c r="AD16" i="38"/>
  <c r="AC16" i="38"/>
  <c r="AA16" i="38"/>
  <c r="Z16" i="38"/>
  <c r="X16" i="38"/>
  <c r="W16" i="38"/>
  <c r="U16" i="38"/>
  <c r="T16" i="38"/>
  <c r="R16" i="38"/>
  <c r="Q16" i="38"/>
  <c r="O16" i="38"/>
  <c r="N16" i="38"/>
  <c r="L16" i="38"/>
  <c r="K16" i="38"/>
  <c r="H16" i="38"/>
  <c r="F16" i="38"/>
  <c r="E16" i="38"/>
  <c r="C16" i="38"/>
  <c r="AU15" i="38"/>
  <c r="AT15" i="38"/>
  <c r="AS15" i="38"/>
  <c r="AQ15" i="38"/>
  <c r="AP15" i="38"/>
  <c r="AN15" i="38"/>
  <c r="AM15" i="38"/>
  <c r="AK15" i="38"/>
  <c r="AJ15" i="38"/>
  <c r="AH15" i="38"/>
  <c r="AG15" i="38"/>
  <c r="AF15" i="38"/>
  <c r="AD15" i="38"/>
  <c r="AC15" i="38"/>
  <c r="AA15" i="38"/>
  <c r="Z15" i="38"/>
  <c r="X15" i="38"/>
  <c r="W15" i="38"/>
  <c r="U15" i="38"/>
  <c r="T15" i="38"/>
  <c r="R15" i="38"/>
  <c r="Q15" i="38"/>
  <c r="O15" i="38"/>
  <c r="N15" i="38"/>
  <c r="L15" i="38"/>
  <c r="K15" i="38"/>
  <c r="I15" i="38"/>
  <c r="H15" i="38"/>
  <c r="F15" i="38"/>
  <c r="E15" i="38"/>
  <c r="C15" i="38"/>
  <c r="AU14" i="38"/>
  <c r="AT14" i="38"/>
  <c r="AS14" i="38"/>
  <c r="AQ14" i="38"/>
  <c r="AP14" i="38"/>
  <c r="AN14" i="38"/>
  <c r="AM14" i="38"/>
  <c r="AK14" i="38"/>
  <c r="AJ14" i="38"/>
  <c r="AH14" i="38"/>
  <c r="AG14" i="38"/>
  <c r="AF14" i="38"/>
  <c r="AD14" i="38"/>
  <c r="AC14" i="38"/>
  <c r="AA14" i="38"/>
  <c r="Z14" i="38"/>
  <c r="X14" i="38"/>
  <c r="W14" i="38"/>
  <c r="U14" i="38"/>
  <c r="T14" i="38"/>
  <c r="R14" i="38"/>
  <c r="Q14" i="38"/>
  <c r="O14" i="38"/>
  <c r="N14" i="38"/>
  <c r="L14" i="38"/>
  <c r="K14" i="38"/>
  <c r="I14" i="38"/>
  <c r="H14" i="38"/>
  <c r="F14" i="38"/>
  <c r="E14" i="38"/>
  <c r="C14" i="38"/>
  <c r="AU13" i="38"/>
  <c r="AT13" i="38"/>
  <c r="AS13" i="38"/>
  <c r="AQ13" i="38"/>
  <c r="AP13" i="38"/>
  <c r="AN13" i="38"/>
  <c r="AM13" i="38"/>
  <c r="AK13" i="38"/>
  <c r="AJ13" i="38"/>
  <c r="AH13" i="38"/>
  <c r="AG13" i="38"/>
  <c r="AF13" i="38"/>
  <c r="AD13" i="38"/>
  <c r="AC13" i="38"/>
  <c r="AA13" i="38"/>
  <c r="Z13" i="38"/>
  <c r="X13" i="38"/>
  <c r="W13" i="38"/>
  <c r="U13" i="38"/>
  <c r="T13" i="38"/>
  <c r="R13" i="38"/>
  <c r="Q13" i="38"/>
  <c r="O13" i="38"/>
  <c r="N13" i="38"/>
  <c r="L13" i="38"/>
  <c r="K13" i="38"/>
  <c r="I13" i="38"/>
  <c r="H13" i="38"/>
  <c r="F13" i="38"/>
  <c r="E13" i="38"/>
  <c r="C13" i="38"/>
  <c r="AU12" i="38"/>
  <c r="AT12" i="38"/>
  <c r="AS12" i="38"/>
  <c r="AQ12" i="38"/>
  <c r="AP12" i="38"/>
  <c r="AN12" i="38"/>
  <c r="AM12" i="38"/>
  <c r="AK12" i="38"/>
  <c r="AJ12" i="38"/>
  <c r="AH12" i="38"/>
  <c r="AG12" i="38"/>
  <c r="AF12" i="38"/>
  <c r="AD12" i="38"/>
  <c r="AC12" i="38"/>
  <c r="AA12" i="38"/>
  <c r="Z12" i="38"/>
  <c r="X12" i="38"/>
  <c r="W12" i="38"/>
  <c r="U12" i="38"/>
  <c r="T12" i="38"/>
  <c r="R12" i="38"/>
  <c r="Q12" i="38"/>
  <c r="O12" i="38"/>
  <c r="N12" i="38"/>
  <c r="L12" i="38"/>
  <c r="K12" i="38"/>
  <c r="I12" i="38"/>
  <c r="H12" i="38"/>
  <c r="F12" i="38"/>
  <c r="E12" i="38"/>
  <c r="C12" i="38"/>
  <c r="AU11" i="38"/>
  <c r="AT11" i="38"/>
  <c r="AS11" i="38"/>
  <c r="AQ11" i="38"/>
  <c r="AP11" i="38"/>
  <c r="AN11" i="38"/>
  <c r="AM11" i="38"/>
  <c r="AJ11" i="38"/>
  <c r="AG11" i="38"/>
  <c r="AF11" i="38"/>
  <c r="AD11" i="38"/>
  <c r="AC11" i="38"/>
  <c r="AA11" i="38"/>
  <c r="Z11" i="38"/>
  <c r="X11" i="38"/>
  <c r="W11" i="38"/>
  <c r="U11" i="38"/>
  <c r="T11" i="38"/>
  <c r="R11" i="38"/>
  <c r="Q11" i="38"/>
  <c r="O11" i="38"/>
  <c r="N11" i="38"/>
  <c r="L11" i="38"/>
  <c r="K11" i="38"/>
  <c r="I11" i="38"/>
  <c r="H11" i="38"/>
  <c r="F11" i="38"/>
  <c r="E11" i="38"/>
  <c r="C11" i="38"/>
  <c r="AU10" i="38"/>
  <c r="AT10" i="38"/>
  <c r="AS10" i="38"/>
  <c r="AQ10" i="38"/>
  <c r="AP10" i="38"/>
  <c r="AN10" i="38"/>
  <c r="AM10" i="38"/>
  <c r="AK10" i="38"/>
  <c r="AJ10" i="38"/>
  <c r="AH10" i="38"/>
  <c r="AG10" i="38"/>
  <c r="AF10" i="38"/>
  <c r="AD10" i="38"/>
  <c r="AC10" i="38"/>
  <c r="AA10" i="38"/>
  <c r="Z10" i="38"/>
  <c r="X10" i="38"/>
  <c r="W10" i="38"/>
  <c r="U10" i="38"/>
  <c r="T10" i="38"/>
  <c r="R10" i="38"/>
  <c r="Q10" i="38"/>
  <c r="O10" i="38"/>
  <c r="N10" i="38"/>
  <c r="L10" i="38"/>
  <c r="K10" i="38"/>
  <c r="I10" i="38"/>
  <c r="H10" i="38"/>
  <c r="F10" i="38"/>
  <c r="E10" i="38"/>
  <c r="C10" i="38"/>
  <c r="AU9" i="38"/>
  <c r="AT9" i="38"/>
  <c r="AS9" i="38"/>
  <c r="AQ9" i="38"/>
  <c r="AP9" i="38"/>
  <c r="AN9" i="38"/>
  <c r="AM9" i="38"/>
  <c r="AK9" i="38"/>
  <c r="AJ9" i="38"/>
  <c r="AH9" i="38"/>
  <c r="AG9" i="38"/>
  <c r="AF9" i="38"/>
  <c r="AD9" i="38"/>
  <c r="AC9" i="38"/>
  <c r="AA9" i="38"/>
  <c r="Z9" i="38"/>
  <c r="X9" i="38"/>
  <c r="W9" i="38"/>
  <c r="U9" i="38"/>
  <c r="T9" i="38"/>
  <c r="R9" i="38"/>
  <c r="Q9" i="38"/>
  <c r="O9" i="38"/>
  <c r="N9" i="38"/>
  <c r="L9" i="38"/>
  <c r="K9" i="38"/>
  <c r="I9" i="38"/>
  <c r="H9" i="38"/>
  <c r="F9" i="38"/>
  <c r="E9" i="38"/>
  <c r="C9" i="38"/>
  <c r="AU8" i="38"/>
  <c r="AT8" i="38"/>
  <c r="AS8" i="38"/>
  <c r="AP8" i="38"/>
  <c r="AM8" i="38"/>
  <c r="AJ8" i="38"/>
  <c r="AG8" i="38"/>
  <c r="AF8" i="38"/>
  <c r="AC8" i="38"/>
  <c r="Z8" i="38"/>
  <c r="W8" i="38"/>
  <c r="T8" i="38"/>
  <c r="Q8" i="38"/>
  <c r="N8" i="38"/>
  <c r="K8" i="38"/>
  <c r="H8" i="38"/>
  <c r="E8" i="38"/>
  <c r="AV63" i="37"/>
  <c r="AU38" i="37"/>
  <c r="AT38" i="37"/>
  <c r="AS38" i="37"/>
  <c r="AP38" i="37"/>
  <c r="AM38" i="37"/>
  <c r="AJ38" i="37"/>
  <c r="AG38" i="37"/>
  <c r="AF38" i="37"/>
  <c r="AC38" i="37"/>
  <c r="Z38" i="37"/>
  <c r="W38" i="37"/>
  <c r="T38" i="37"/>
  <c r="Q38" i="37"/>
  <c r="N38" i="37"/>
  <c r="K38" i="37"/>
  <c r="H38" i="37"/>
  <c r="E38" i="37"/>
  <c r="AU37" i="37"/>
  <c r="AT37" i="37"/>
  <c r="AS37" i="37"/>
  <c r="AQ37" i="37"/>
  <c r="AP37" i="37"/>
  <c r="AN37" i="37"/>
  <c r="AM37" i="37"/>
  <c r="AK37" i="37"/>
  <c r="AJ37" i="37"/>
  <c r="AH37" i="37"/>
  <c r="AG37" i="37"/>
  <c r="AF37" i="37"/>
  <c r="AD37" i="37"/>
  <c r="AC37" i="37"/>
  <c r="AA37" i="37"/>
  <c r="Z37" i="37"/>
  <c r="X37" i="37"/>
  <c r="W37" i="37"/>
  <c r="U37" i="37"/>
  <c r="T37" i="37"/>
  <c r="R37" i="37"/>
  <c r="Q37" i="37"/>
  <c r="O37" i="37"/>
  <c r="N37" i="37"/>
  <c r="L37" i="37"/>
  <c r="K37" i="37"/>
  <c r="I37" i="37"/>
  <c r="H37" i="37"/>
  <c r="F37" i="37"/>
  <c r="E37" i="37"/>
  <c r="C37" i="37"/>
  <c r="AU36" i="37"/>
  <c r="AT36" i="37"/>
  <c r="AS36" i="37"/>
  <c r="AQ36" i="37"/>
  <c r="AP36" i="37"/>
  <c r="AN36" i="37"/>
  <c r="AM36" i="37"/>
  <c r="AK36" i="37"/>
  <c r="AJ36" i="37"/>
  <c r="AH36" i="37"/>
  <c r="AG36" i="37"/>
  <c r="AF36" i="37"/>
  <c r="AD36" i="37"/>
  <c r="AC36" i="37"/>
  <c r="AA36" i="37"/>
  <c r="Z36" i="37"/>
  <c r="X36" i="37"/>
  <c r="W36" i="37"/>
  <c r="U36" i="37"/>
  <c r="T36" i="37"/>
  <c r="R36" i="37"/>
  <c r="Q36" i="37"/>
  <c r="O36" i="37"/>
  <c r="N36" i="37"/>
  <c r="L36" i="37"/>
  <c r="K36" i="37"/>
  <c r="I36" i="37"/>
  <c r="H36" i="37"/>
  <c r="F36" i="37"/>
  <c r="E36" i="37"/>
  <c r="C36" i="37"/>
  <c r="AU35" i="37"/>
  <c r="AT35" i="37"/>
  <c r="AS35" i="37"/>
  <c r="AQ35" i="37"/>
  <c r="AP35" i="37"/>
  <c r="AN35" i="37"/>
  <c r="AM35" i="37"/>
  <c r="AK35" i="37"/>
  <c r="AJ35" i="37"/>
  <c r="AH35" i="37"/>
  <c r="AG35" i="37"/>
  <c r="AF35" i="37"/>
  <c r="AD35" i="37"/>
  <c r="AC35" i="37"/>
  <c r="AA35" i="37"/>
  <c r="Z35" i="37"/>
  <c r="X35" i="37"/>
  <c r="W35" i="37"/>
  <c r="U35" i="37"/>
  <c r="T35" i="37"/>
  <c r="R35" i="37"/>
  <c r="Q35" i="37"/>
  <c r="O35" i="37"/>
  <c r="N35" i="37"/>
  <c r="L35" i="37"/>
  <c r="K35" i="37"/>
  <c r="I35" i="37"/>
  <c r="H35" i="37"/>
  <c r="F35" i="37"/>
  <c r="E35" i="37"/>
  <c r="C35" i="37"/>
  <c r="AU34" i="37"/>
  <c r="AT34" i="37"/>
  <c r="AS34" i="37"/>
  <c r="AQ34" i="37"/>
  <c r="AP34" i="37"/>
  <c r="AN34" i="37"/>
  <c r="AM34" i="37"/>
  <c r="AK34" i="37"/>
  <c r="AJ34" i="37"/>
  <c r="AH34" i="37"/>
  <c r="AG34" i="37"/>
  <c r="AF34" i="37"/>
  <c r="AD34" i="37"/>
  <c r="AC34" i="37"/>
  <c r="AA34" i="37"/>
  <c r="Z34" i="37"/>
  <c r="X34" i="37"/>
  <c r="W34" i="37"/>
  <c r="U34" i="37"/>
  <c r="T34" i="37"/>
  <c r="R34" i="37"/>
  <c r="Q34" i="37"/>
  <c r="O34" i="37"/>
  <c r="N34" i="37"/>
  <c r="L34" i="37"/>
  <c r="K34" i="37"/>
  <c r="I34" i="37"/>
  <c r="H34" i="37"/>
  <c r="F34" i="37"/>
  <c r="E34" i="37"/>
  <c r="C34" i="37"/>
  <c r="AU33" i="37"/>
  <c r="AT33" i="37"/>
  <c r="AS33" i="37"/>
  <c r="AQ33" i="37"/>
  <c r="AP33" i="37"/>
  <c r="AN33" i="37"/>
  <c r="AM33" i="37"/>
  <c r="AK33" i="37"/>
  <c r="AJ33" i="37"/>
  <c r="AH33" i="37"/>
  <c r="AG33" i="37"/>
  <c r="AF33" i="37"/>
  <c r="AD33" i="37"/>
  <c r="AC33" i="37"/>
  <c r="AA33" i="37"/>
  <c r="Z33" i="37"/>
  <c r="X33" i="37"/>
  <c r="W33" i="37"/>
  <c r="U33" i="37"/>
  <c r="T33" i="37"/>
  <c r="R33" i="37"/>
  <c r="Q33" i="37"/>
  <c r="O33" i="37"/>
  <c r="N33" i="37"/>
  <c r="L33" i="37"/>
  <c r="K33" i="37"/>
  <c r="I33" i="37"/>
  <c r="H33" i="37"/>
  <c r="F33" i="37"/>
  <c r="E33" i="37"/>
  <c r="C33" i="37"/>
  <c r="AU32" i="37"/>
  <c r="AT32" i="37"/>
  <c r="AS32" i="37"/>
  <c r="AQ32" i="37"/>
  <c r="AP32" i="37"/>
  <c r="AN32" i="37"/>
  <c r="AM32" i="37"/>
  <c r="AK32" i="37"/>
  <c r="AJ32" i="37"/>
  <c r="AH32" i="37"/>
  <c r="AG32" i="37"/>
  <c r="AF32" i="37"/>
  <c r="AD32" i="37"/>
  <c r="AC32" i="37"/>
  <c r="AA32" i="37"/>
  <c r="Z32" i="37"/>
  <c r="X32" i="37"/>
  <c r="W32" i="37"/>
  <c r="U32" i="37"/>
  <c r="T32" i="37"/>
  <c r="R32" i="37"/>
  <c r="Q32" i="37"/>
  <c r="O32" i="37"/>
  <c r="N32" i="37"/>
  <c r="L32" i="37"/>
  <c r="K32" i="37"/>
  <c r="I32" i="37"/>
  <c r="H32" i="37"/>
  <c r="F32" i="37"/>
  <c r="E32" i="37"/>
  <c r="C32" i="37"/>
  <c r="AU31" i="37"/>
  <c r="AT31" i="37"/>
  <c r="AS31" i="37"/>
  <c r="AQ31" i="37"/>
  <c r="AP31" i="37"/>
  <c r="AN31" i="37"/>
  <c r="AM31" i="37"/>
  <c r="AK31" i="37"/>
  <c r="AJ31" i="37"/>
  <c r="AH31" i="37"/>
  <c r="AG31" i="37"/>
  <c r="AF31" i="37"/>
  <c r="AD31" i="37"/>
  <c r="AC31" i="37"/>
  <c r="AA31" i="37"/>
  <c r="Z31" i="37"/>
  <c r="X31" i="37"/>
  <c r="W31" i="37"/>
  <c r="U31" i="37"/>
  <c r="T31" i="37"/>
  <c r="R31" i="37"/>
  <c r="Q31" i="37"/>
  <c r="O31" i="37"/>
  <c r="N31" i="37"/>
  <c r="L31" i="37"/>
  <c r="K31" i="37"/>
  <c r="I31" i="37"/>
  <c r="H31" i="37"/>
  <c r="F31" i="37"/>
  <c r="E31" i="37"/>
  <c r="C31" i="37"/>
  <c r="AU30" i="37"/>
  <c r="AT30" i="37"/>
  <c r="AS30" i="37"/>
  <c r="AQ30" i="37"/>
  <c r="AP30" i="37"/>
  <c r="AN30" i="37"/>
  <c r="AM30" i="37"/>
  <c r="AK30" i="37"/>
  <c r="AJ30" i="37"/>
  <c r="AH30" i="37"/>
  <c r="AG30" i="37"/>
  <c r="AF30" i="37"/>
  <c r="AD30" i="37"/>
  <c r="AC30" i="37"/>
  <c r="AA30" i="37"/>
  <c r="Z30" i="37"/>
  <c r="X30" i="37"/>
  <c r="W30" i="37"/>
  <c r="U30" i="37"/>
  <c r="T30" i="37"/>
  <c r="R30" i="37"/>
  <c r="Q30" i="37"/>
  <c r="O30" i="37"/>
  <c r="N30" i="37"/>
  <c r="L30" i="37"/>
  <c r="K30" i="37"/>
  <c r="I30" i="37"/>
  <c r="H30" i="37"/>
  <c r="F30" i="37"/>
  <c r="E30" i="37"/>
  <c r="C30" i="37"/>
  <c r="AU29" i="37"/>
  <c r="AT29" i="37"/>
  <c r="AS29" i="37"/>
  <c r="AQ29" i="37"/>
  <c r="AP29" i="37"/>
  <c r="AN29" i="37"/>
  <c r="AM29" i="37"/>
  <c r="AK29" i="37"/>
  <c r="AJ29" i="37"/>
  <c r="AH29" i="37"/>
  <c r="AG29" i="37"/>
  <c r="AF29" i="37"/>
  <c r="AD29" i="37"/>
  <c r="AC29" i="37"/>
  <c r="AA29" i="37"/>
  <c r="Z29" i="37"/>
  <c r="X29" i="37"/>
  <c r="W29" i="37"/>
  <c r="U29" i="37"/>
  <c r="T29" i="37"/>
  <c r="R29" i="37"/>
  <c r="Q29" i="37"/>
  <c r="O29" i="37"/>
  <c r="N29" i="37"/>
  <c r="L29" i="37"/>
  <c r="K29" i="37"/>
  <c r="I29" i="37"/>
  <c r="H29" i="37"/>
  <c r="F29" i="37"/>
  <c r="E29" i="37"/>
  <c r="C29" i="37"/>
  <c r="AU28" i="37"/>
  <c r="AT28" i="37"/>
  <c r="AS28" i="37"/>
  <c r="AQ28" i="37"/>
  <c r="AP28" i="37"/>
  <c r="AN28" i="37"/>
  <c r="AM28" i="37"/>
  <c r="AK28" i="37"/>
  <c r="AJ28" i="37"/>
  <c r="AH28" i="37"/>
  <c r="AG28" i="37"/>
  <c r="AF28" i="37"/>
  <c r="AD28" i="37"/>
  <c r="AC28" i="37"/>
  <c r="AA28" i="37"/>
  <c r="Z28" i="37"/>
  <c r="X28" i="37"/>
  <c r="W28" i="37"/>
  <c r="U28" i="37"/>
  <c r="T28" i="37"/>
  <c r="R28" i="37"/>
  <c r="Q28" i="37"/>
  <c r="O28" i="37"/>
  <c r="N28" i="37"/>
  <c r="L28" i="37"/>
  <c r="K28" i="37"/>
  <c r="I28" i="37"/>
  <c r="H28" i="37"/>
  <c r="F28" i="37"/>
  <c r="E28" i="37"/>
  <c r="C28" i="37"/>
  <c r="AU27" i="37"/>
  <c r="AT27" i="37"/>
  <c r="AS27" i="37"/>
  <c r="AQ27" i="37"/>
  <c r="AP27" i="37"/>
  <c r="AN27" i="37"/>
  <c r="AM27" i="37"/>
  <c r="AK27" i="37"/>
  <c r="AJ27" i="37"/>
  <c r="AH27" i="37"/>
  <c r="AG27" i="37"/>
  <c r="AF27" i="37"/>
  <c r="AD27" i="37"/>
  <c r="AC27" i="37"/>
  <c r="AA27" i="37"/>
  <c r="Z27" i="37"/>
  <c r="X27" i="37"/>
  <c r="W27" i="37"/>
  <c r="U27" i="37"/>
  <c r="T27" i="37"/>
  <c r="R27" i="37"/>
  <c r="Q27" i="37"/>
  <c r="O27" i="37"/>
  <c r="N27" i="37"/>
  <c r="L27" i="37"/>
  <c r="K27" i="37"/>
  <c r="I27" i="37"/>
  <c r="H27" i="37"/>
  <c r="F27" i="37"/>
  <c r="E27" i="37"/>
  <c r="C27" i="37"/>
  <c r="AU26" i="37"/>
  <c r="AT26" i="37"/>
  <c r="AS26" i="37"/>
  <c r="AQ26" i="37"/>
  <c r="AP26" i="37"/>
  <c r="AN26" i="37"/>
  <c r="AM26" i="37"/>
  <c r="AK26" i="37"/>
  <c r="AJ26" i="37"/>
  <c r="AH26" i="37"/>
  <c r="AG26" i="37"/>
  <c r="AF26" i="37"/>
  <c r="AD26" i="37"/>
  <c r="AC26" i="37"/>
  <c r="AA26" i="37"/>
  <c r="Z26" i="37"/>
  <c r="X26" i="37"/>
  <c r="W26" i="37"/>
  <c r="U26" i="37"/>
  <c r="T26" i="37"/>
  <c r="R26" i="37"/>
  <c r="Q26" i="37"/>
  <c r="O26" i="37"/>
  <c r="N26" i="37"/>
  <c r="L26" i="37"/>
  <c r="K26" i="37"/>
  <c r="I26" i="37"/>
  <c r="H26" i="37"/>
  <c r="F26" i="37"/>
  <c r="E26" i="37"/>
  <c r="C26" i="37"/>
  <c r="AU25" i="37"/>
  <c r="AT25" i="37"/>
  <c r="AS25" i="37"/>
  <c r="AQ25" i="37"/>
  <c r="AP25" i="37"/>
  <c r="AN25" i="37"/>
  <c r="AM25" i="37"/>
  <c r="AK25" i="37"/>
  <c r="AJ25" i="37"/>
  <c r="AH25" i="37"/>
  <c r="AG25" i="37"/>
  <c r="AF25" i="37"/>
  <c r="AD25" i="37"/>
  <c r="AC25" i="37"/>
  <c r="AA25" i="37"/>
  <c r="Z25" i="37"/>
  <c r="X25" i="37"/>
  <c r="W25" i="37"/>
  <c r="U25" i="37"/>
  <c r="T25" i="37"/>
  <c r="R25" i="37"/>
  <c r="Q25" i="37"/>
  <c r="O25" i="37"/>
  <c r="N25" i="37"/>
  <c r="L25" i="37"/>
  <c r="K25" i="37"/>
  <c r="I25" i="37"/>
  <c r="H25" i="37"/>
  <c r="F25" i="37"/>
  <c r="E25" i="37"/>
  <c r="C25" i="37"/>
  <c r="AU24" i="37"/>
  <c r="AT24" i="37"/>
  <c r="AS24" i="37"/>
  <c r="AQ24" i="37"/>
  <c r="AP24" i="37"/>
  <c r="AN24" i="37"/>
  <c r="AM24" i="37"/>
  <c r="AK24" i="37"/>
  <c r="AJ24" i="37"/>
  <c r="AH24" i="37"/>
  <c r="AG24" i="37"/>
  <c r="AF24" i="37"/>
  <c r="AD24" i="37"/>
  <c r="AC24" i="37"/>
  <c r="AA24" i="37"/>
  <c r="Z24" i="37"/>
  <c r="X24" i="37"/>
  <c r="W24" i="37"/>
  <c r="U24" i="37"/>
  <c r="T24" i="37"/>
  <c r="R24" i="37"/>
  <c r="Q24" i="37"/>
  <c r="O24" i="37"/>
  <c r="N24" i="37"/>
  <c r="L24" i="37"/>
  <c r="K24" i="37"/>
  <c r="I24" i="37"/>
  <c r="H24" i="37"/>
  <c r="F24" i="37"/>
  <c r="E24" i="37"/>
  <c r="C24" i="37"/>
  <c r="AU23" i="37"/>
  <c r="AT23" i="37"/>
  <c r="AS23" i="37"/>
  <c r="AQ23" i="37"/>
  <c r="AP23" i="37"/>
  <c r="AN23" i="37"/>
  <c r="AM23" i="37"/>
  <c r="AK23" i="37"/>
  <c r="AJ23" i="37"/>
  <c r="AH23" i="37"/>
  <c r="AG23" i="37"/>
  <c r="AF23" i="37"/>
  <c r="AD23" i="37"/>
  <c r="AC23" i="37"/>
  <c r="AA23" i="37"/>
  <c r="Z23" i="37"/>
  <c r="X23" i="37"/>
  <c r="W23" i="37"/>
  <c r="U23" i="37"/>
  <c r="T23" i="37"/>
  <c r="R23" i="37"/>
  <c r="Q23" i="37"/>
  <c r="O23" i="37"/>
  <c r="N23" i="37"/>
  <c r="L23" i="37"/>
  <c r="K23" i="37"/>
  <c r="I23" i="37"/>
  <c r="H23" i="37"/>
  <c r="F23" i="37"/>
  <c r="E23" i="37"/>
  <c r="C23" i="37"/>
  <c r="AU22" i="37"/>
  <c r="AT22" i="37"/>
  <c r="AS22" i="37"/>
  <c r="AQ22" i="37"/>
  <c r="AP22" i="37"/>
  <c r="AN22" i="37"/>
  <c r="AM22" i="37"/>
  <c r="AJ22" i="37"/>
  <c r="AH22" i="37"/>
  <c r="AG22" i="37"/>
  <c r="AF22" i="37"/>
  <c r="AD22" i="37"/>
  <c r="AC22" i="37"/>
  <c r="AA22" i="37"/>
  <c r="Z22" i="37"/>
  <c r="X22" i="37"/>
  <c r="W22" i="37"/>
  <c r="U22" i="37"/>
  <c r="T22" i="37"/>
  <c r="R22" i="37"/>
  <c r="Q22" i="37"/>
  <c r="O22" i="37"/>
  <c r="N22" i="37"/>
  <c r="L22" i="37"/>
  <c r="K22" i="37"/>
  <c r="I22" i="37"/>
  <c r="H22" i="37"/>
  <c r="F22" i="37"/>
  <c r="E22" i="37"/>
  <c r="C22" i="37"/>
  <c r="AU21" i="37"/>
  <c r="AT21" i="37"/>
  <c r="AS21" i="37"/>
  <c r="AQ21" i="37"/>
  <c r="AP21" i="37"/>
  <c r="AN21" i="37"/>
  <c r="AM21" i="37"/>
  <c r="AK21" i="37"/>
  <c r="AJ21" i="37"/>
  <c r="AH21" i="37"/>
  <c r="AG21" i="37"/>
  <c r="AF21" i="37"/>
  <c r="AD21" i="37"/>
  <c r="AC21" i="37"/>
  <c r="AA21" i="37"/>
  <c r="Z21" i="37"/>
  <c r="X21" i="37"/>
  <c r="W21" i="37"/>
  <c r="U21" i="37"/>
  <c r="T21" i="37"/>
  <c r="R21" i="37"/>
  <c r="Q21" i="37"/>
  <c r="O21" i="37"/>
  <c r="N21" i="37"/>
  <c r="L21" i="37"/>
  <c r="K21" i="37"/>
  <c r="I21" i="37"/>
  <c r="H21" i="37"/>
  <c r="F21" i="37"/>
  <c r="E21" i="37"/>
  <c r="C21" i="37"/>
  <c r="AU20" i="37"/>
  <c r="AT20" i="37"/>
  <c r="AS20" i="37"/>
  <c r="AQ20" i="37"/>
  <c r="AP20" i="37"/>
  <c r="AN20" i="37"/>
  <c r="AM20" i="37"/>
  <c r="AK20" i="37"/>
  <c r="AJ20" i="37"/>
  <c r="AH20" i="37"/>
  <c r="AG20" i="37"/>
  <c r="AF20" i="37"/>
  <c r="AD20" i="37"/>
  <c r="AC20" i="37"/>
  <c r="AA20" i="37"/>
  <c r="Z20" i="37"/>
  <c r="X20" i="37"/>
  <c r="W20" i="37"/>
  <c r="U20" i="37"/>
  <c r="T20" i="37"/>
  <c r="R20" i="37"/>
  <c r="Q20" i="37"/>
  <c r="O20" i="37"/>
  <c r="N20" i="37"/>
  <c r="L20" i="37"/>
  <c r="K20" i="37"/>
  <c r="I20" i="37"/>
  <c r="H20" i="37"/>
  <c r="F20" i="37"/>
  <c r="E20" i="37"/>
  <c r="C20" i="37"/>
  <c r="AU19" i="37"/>
  <c r="AT19" i="37"/>
  <c r="AS19" i="37"/>
  <c r="AQ19" i="37"/>
  <c r="AP19" i="37"/>
  <c r="AN19" i="37"/>
  <c r="AM19" i="37"/>
  <c r="AK19" i="37"/>
  <c r="AJ19" i="37"/>
  <c r="AH19" i="37"/>
  <c r="AG19" i="37"/>
  <c r="AF19" i="37"/>
  <c r="AD19" i="37"/>
  <c r="AC19" i="37"/>
  <c r="AA19" i="37"/>
  <c r="Z19" i="37"/>
  <c r="X19" i="37"/>
  <c r="W19" i="37"/>
  <c r="U19" i="37"/>
  <c r="T19" i="37"/>
  <c r="R19" i="37"/>
  <c r="Q19" i="37"/>
  <c r="O19" i="37"/>
  <c r="N19" i="37"/>
  <c r="L19" i="37"/>
  <c r="K19" i="37"/>
  <c r="I19" i="37"/>
  <c r="H19" i="37"/>
  <c r="F19" i="37"/>
  <c r="E19" i="37"/>
  <c r="C19" i="37"/>
  <c r="AU18" i="37"/>
  <c r="AT18" i="37"/>
  <c r="AS18" i="37"/>
  <c r="AQ18" i="37"/>
  <c r="AP18" i="37"/>
  <c r="AN18" i="37"/>
  <c r="AM18" i="37"/>
  <c r="AK18" i="37"/>
  <c r="AJ18" i="37"/>
  <c r="AH18" i="37"/>
  <c r="AG18" i="37"/>
  <c r="AF18" i="37"/>
  <c r="AD18" i="37"/>
  <c r="AC18" i="37"/>
  <c r="AA18" i="37"/>
  <c r="Z18" i="37"/>
  <c r="X18" i="37"/>
  <c r="W18" i="37"/>
  <c r="U18" i="37"/>
  <c r="T18" i="37"/>
  <c r="R18" i="37"/>
  <c r="Q18" i="37"/>
  <c r="O18" i="37"/>
  <c r="N18" i="37"/>
  <c r="L18" i="37"/>
  <c r="K18" i="37"/>
  <c r="I18" i="37"/>
  <c r="H18" i="37"/>
  <c r="F18" i="37"/>
  <c r="E18" i="37"/>
  <c r="C18" i="37"/>
  <c r="AU17" i="37"/>
  <c r="AT17" i="37"/>
  <c r="AS17" i="37"/>
  <c r="AQ17" i="37"/>
  <c r="AP17" i="37"/>
  <c r="AN17" i="37"/>
  <c r="AM17" i="37"/>
  <c r="AK17" i="37"/>
  <c r="AJ17" i="37"/>
  <c r="AH17" i="37"/>
  <c r="AG17" i="37"/>
  <c r="AF17" i="37"/>
  <c r="AD17" i="37"/>
  <c r="AC17" i="37"/>
  <c r="AA17" i="37"/>
  <c r="Z17" i="37"/>
  <c r="X17" i="37"/>
  <c r="W17" i="37"/>
  <c r="U17" i="37"/>
  <c r="T17" i="37"/>
  <c r="R17" i="37"/>
  <c r="Q17" i="37"/>
  <c r="O17" i="37"/>
  <c r="N17" i="37"/>
  <c r="L17" i="37"/>
  <c r="K17" i="37"/>
  <c r="I17" i="37"/>
  <c r="H17" i="37"/>
  <c r="F17" i="37"/>
  <c r="E17" i="37"/>
  <c r="C17" i="37"/>
  <c r="AU16" i="37"/>
  <c r="AT16" i="37"/>
  <c r="AS16" i="37"/>
  <c r="AQ16" i="37"/>
  <c r="AP16" i="37"/>
  <c r="AN16" i="37"/>
  <c r="AM16" i="37"/>
  <c r="AK16" i="37"/>
  <c r="AJ16" i="37"/>
  <c r="AH16" i="37"/>
  <c r="AG16" i="37"/>
  <c r="AF16" i="37"/>
  <c r="AD16" i="37"/>
  <c r="AC16" i="37"/>
  <c r="AA16" i="37"/>
  <c r="Z16" i="37"/>
  <c r="X16" i="37"/>
  <c r="W16" i="37"/>
  <c r="U16" i="37"/>
  <c r="T16" i="37"/>
  <c r="R16" i="37"/>
  <c r="Q16" i="37"/>
  <c r="O16" i="37"/>
  <c r="N16" i="37"/>
  <c r="L16" i="37"/>
  <c r="K16" i="37"/>
  <c r="I16" i="37"/>
  <c r="H16" i="37"/>
  <c r="F16" i="37"/>
  <c r="E16" i="37"/>
  <c r="C16" i="37"/>
  <c r="AU15" i="37"/>
  <c r="AT15" i="37"/>
  <c r="AS15" i="37"/>
  <c r="AQ15" i="37"/>
  <c r="AP15" i="37"/>
  <c r="AN15" i="37"/>
  <c r="AM15" i="37"/>
  <c r="AK15" i="37"/>
  <c r="AJ15" i="37"/>
  <c r="AH15" i="37"/>
  <c r="AG15" i="37"/>
  <c r="AF15" i="37"/>
  <c r="AD15" i="37"/>
  <c r="AC15" i="37"/>
  <c r="AA15" i="37"/>
  <c r="Z15" i="37"/>
  <c r="X15" i="37"/>
  <c r="W15" i="37"/>
  <c r="U15" i="37"/>
  <c r="T15" i="37"/>
  <c r="R15" i="37"/>
  <c r="Q15" i="37"/>
  <c r="O15" i="37"/>
  <c r="N15" i="37"/>
  <c r="L15" i="37"/>
  <c r="K15" i="37"/>
  <c r="I15" i="37"/>
  <c r="H15" i="37"/>
  <c r="F15" i="37"/>
  <c r="E15" i="37"/>
  <c r="C15" i="37"/>
  <c r="AU14" i="37"/>
  <c r="AT14" i="37"/>
  <c r="AS14" i="37"/>
  <c r="AQ14" i="37"/>
  <c r="AP14" i="37"/>
  <c r="AN14" i="37"/>
  <c r="AM14" i="37"/>
  <c r="AK14" i="37"/>
  <c r="AJ14" i="37"/>
  <c r="AH14" i="37"/>
  <c r="AG14" i="37"/>
  <c r="AF14" i="37"/>
  <c r="AD14" i="37"/>
  <c r="AC14" i="37"/>
  <c r="AA14" i="37"/>
  <c r="Z14" i="37"/>
  <c r="X14" i="37"/>
  <c r="W14" i="37"/>
  <c r="U14" i="37"/>
  <c r="T14" i="37"/>
  <c r="R14" i="37"/>
  <c r="Q14" i="37"/>
  <c r="O14" i="37"/>
  <c r="N14" i="37"/>
  <c r="L14" i="37"/>
  <c r="K14" i="37"/>
  <c r="I14" i="37"/>
  <c r="H14" i="37"/>
  <c r="F14" i="37"/>
  <c r="E14" i="37"/>
  <c r="C14" i="37"/>
  <c r="AU13" i="37"/>
  <c r="AT13" i="37"/>
  <c r="AS13" i="37"/>
  <c r="AQ13" i="37"/>
  <c r="AP13" i="37"/>
  <c r="AN13" i="37"/>
  <c r="AM13" i="37"/>
  <c r="AK13" i="37"/>
  <c r="AJ13" i="37"/>
  <c r="AH13" i="37"/>
  <c r="AG13" i="37"/>
  <c r="AF13" i="37"/>
  <c r="AD13" i="37"/>
  <c r="AC13" i="37"/>
  <c r="AA13" i="37"/>
  <c r="Z13" i="37"/>
  <c r="X13" i="37"/>
  <c r="W13" i="37"/>
  <c r="U13" i="37"/>
  <c r="T13" i="37"/>
  <c r="R13" i="37"/>
  <c r="Q13" i="37"/>
  <c r="O13" i="37"/>
  <c r="N13" i="37"/>
  <c r="L13" i="37"/>
  <c r="K13" i="37"/>
  <c r="I13" i="37"/>
  <c r="H13" i="37"/>
  <c r="F13" i="37"/>
  <c r="E13" i="37"/>
  <c r="C13" i="37"/>
  <c r="AU12" i="37"/>
  <c r="AT12" i="37"/>
  <c r="AS12" i="37"/>
  <c r="AQ12" i="37"/>
  <c r="AP12" i="37"/>
  <c r="AN12" i="37"/>
  <c r="AM12" i="37"/>
  <c r="AK12" i="37"/>
  <c r="AJ12" i="37"/>
  <c r="AH12" i="37"/>
  <c r="AG12" i="37"/>
  <c r="AF12" i="37"/>
  <c r="AD12" i="37"/>
  <c r="AC12" i="37"/>
  <c r="AA12" i="37"/>
  <c r="Z12" i="37"/>
  <c r="X12" i="37"/>
  <c r="W12" i="37"/>
  <c r="U12" i="37"/>
  <c r="T12" i="37"/>
  <c r="R12" i="37"/>
  <c r="Q12" i="37"/>
  <c r="O12" i="37"/>
  <c r="N12" i="37"/>
  <c r="L12" i="37"/>
  <c r="K12" i="37"/>
  <c r="I12" i="37"/>
  <c r="H12" i="37"/>
  <c r="F12" i="37"/>
  <c r="E12" i="37"/>
  <c r="C12" i="37"/>
  <c r="AU11" i="37"/>
  <c r="AT11" i="37"/>
  <c r="AS11" i="37"/>
  <c r="AQ11" i="37"/>
  <c r="AP11" i="37"/>
  <c r="AN11" i="37"/>
  <c r="AM11" i="37"/>
  <c r="AK11" i="37"/>
  <c r="AJ11" i="37"/>
  <c r="AH11" i="37"/>
  <c r="AG11" i="37"/>
  <c r="AF11" i="37"/>
  <c r="AD11" i="37"/>
  <c r="AC11" i="37"/>
  <c r="AA11" i="37"/>
  <c r="Z11" i="37"/>
  <c r="X11" i="37"/>
  <c r="W11" i="37"/>
  <c r="U11" i="37"/>
  <c r="T11" i="37"/>
  <c r="R11" i="37"/>
  <c r="Q11" i="37"/>
  <c r="O11" i="37"/>
  <c r="N11" i="37"/>
  <c r="L11" i="37"/>
  <c r="K11" i="37"/>
  <c r="I11" i="37"/>
  <c r="H11" i="37"/>
  <c r="F11" i="37"/>
  <c r="E11" i="37"/>
  <c r="C11" i="37"/>
  <c r="AU10" i="37"/>
  <c r="AT10" i="37"/>
  <c r="AS10" i="37"/>
  <c r="AQ10" i="37"/>
  <c r="AP10" i="37"/>
  <c r="AN10" i="37"/>
  <c r="AM10" i="37"/>
  <c r="AK10" i="37"/>
  <c r="AJ10" i="37"/>
  <c r="AH10" i="37"/>
  <c r="AG10" i="37"/>
  <c r="AF10" i="37"/>
  <c r="AD10" i="37"/>
  <c r="AC10" i="37"/>
  <c r="AA10" i="37"/>
  <c r="Z10" i="37"/>
  <c r="X10" i="37"/>
  <c r="W10" i="37"/>
  <c r="U10" i="37"/>
  <c r="T10" i="37"/>
  <c r="R10" i="37"/>
  <c r="Q10" i="37"/>
  <c r="O10" i="37"/>
  <c r="N10" i="37"/>
  <c r="L10" i="37"/>
  <c r="K10" i="37"/>
  <c r="I10" i="37"/>
  <c r="H10" i="37"/>
  <c r="F10" i="37"/>
  <c r="E10" i="37"/>
  <c r="C10" i="37"/>
  <c r="AU9" i="37"/>
  <c r="AT9" i="37"/>
  <c r="AS9" i="37"/>
  <c r="AQ9" i="37"/>
  <c r="AP9" i="37"/>
  <c r="AN9" i="37"/>
  <c r="AM9" i="37"/>
  <c r="AK9" i="37"/>
  <c r="AJ9" i="37"/>
  <c r="AH9" i="37"/>
  <c r="AG9" i="37"/>
  <c r="AF9" i="37"/>
  <c r="AD9" i="37"/>
  <c r="AC9" i="37"/>
  <c r="AA9" i="37"/>
  <c r="Z9" i="37"/>
  <c r="X9" i="37"/>
  <c r="W9" i="37"/>
  <c r="U9" i="37"/>
  <c r="T9" i="37"/>
  <c r="R9" i="37"/>
  <c r="Q9" i="37"/>
  <c r="O9" i="37"/>
  <c r="N9" i="37"/>
  <c r="L9" i="37"/>
  <c r="K9" i="37"/>
  <c r="I9" i="37"/>
  <c r="H9" i="37"/>
  <c r="F9" i="37"/>
  <c r="E9" i="37"/>
  <c r="C9" i="37"/>
  <c r="AU8" i="37"/>
  <c r="AT8" i="37"/>
  <c r="AS8" i="37"/>
  <c r="AP8" i="37"/>
  <c r="AM8" i="37"/>
  <c r="AJ8" i="37"/>
  <c r="AG8" i="37"/>
  <c r="AF8" i="37"/>
  <c r="AC8" i="37"/>
  <c r="Z8" i="37"/>
  <c r="W8" i="37"/>
  <c r="T8" i="37"/>
  <c r="Q8" i="37"/>
  <c r="N8" i="37"/>
  <c r="K8" i="37"/>
  <c r="H8" i="37"/>
  <c r="E8" i="37"/>
  <c r="AV64" i="29"/>
  <c r="AU39" i="29"/>
  <c r="AT39" i="29"/>
  <c r="AS39" i="29"/>
  <c r="AP39" i="29"/>
  <c r="AM39" i="29"/>
  <c r="AJ39" i="29"/>
  <c r="AG39" i="29"/>
  <c r="AF39" i="29"/>
  <c r="AC39" i="29"/>
  <c r="Z39" i="29"/>
  <c r="W39" i="29"/>
  <c r="T39" i="29"/>
  <c r="Q39" i="29"/>
  <c r="N39" i="29"/>
  <c r="K39" i="29"/>
  <c r="H39" i="29"/>
  <c r="E39" i="29"/>
  <c r="AU38" i="29"/>
  <c r="AT38" i="29"/>
  <c r="AS38" i="29"/>
  <c r="AQ38" i="29"/>
  <c r="AP38" i="29"/>
  <c r="AN38" i="29"/>
  <c r="AM38" i="29"/>
  <c r="AK38" i="29"/>
  <c r="AJ38" i="29"/>
  <c r="AH38" i="29"/>
  <c r="AG38" i="29"/>
  <c r="AF38" i="29"/>
  <c r="AD38" i="29"/>
  <c r="AC38" i="29"/>
  <c r="AA38" i="29"/>
  <c r="Z38" i="29"/>
  <c r="X38" i="29"/>
  <c r="W38" i="29"/>
  <c r="U38" i="29"/>
  <c r="T38" i="29"/>
  <c r="R38" i="29"/>
  <c r="Q38" i="29"/>
  <c r="O38" i="29"/>
  <c r="N38" i="29"/>
  <c r="L38" i="29"/>
  <c r="K38" i="29"/>
  <c r="I38" i="29"/>
  <c r="H38" i="29"/>
  <c r="F38" i="29"/>
  <c r="E38" i="29"/>
  <c r="C38" i="29"/>
  <c r="AU37" i="29"/>
  <c r="AT37" i="29"/>
  <c r="AS37" i="29"/>
  <c r="AQ37" i="29"/>
  <c r="AP37" i="29"/>
  <c r="AN37" i="29"/>
  <c r="AM37" i="29"/>
  <c r="AK37" i="29"/>
  <c r="AJ37" i="29"/>
  <c r="AH37" i="29"/>
  <c r="AG37" i="29"/>
  <c r="AF37" i="29"/>
  <c r="AD37" i="29"/>
  <c r="AC37" i="29"/>
  <c r="AA37" i="29"/>
  <c r="Z37" i="29"/>
  <c r="X37" i="29"/>
  <c r="W37" i="29"/>
  <c r="U37" i="29"/>
  <c r="T37" i="29"/>
  <c r="R37" i="29"/>
  <c r="Q37" i="29"/>
  <c r="O37" i="29"/>
  <c r="N37" i="29"/>
  <c r="L37" i="29"/>
  <c r="K37" i="29"/>
  <c r="I37" i="29"/>
  <c r="H37" i="29"/>
  <c r="F37" i="29"/>
  <c r="E37" i="29"/>
  <c r="C37" i="29"/>
  <c r="AU36" i="29"/>
  <c r="AT36" i="29"/>
  <c r="AS36" i="29"/>
  <c r="AQ36" i="29"/>
  <c r="AP36" i="29"/>
  <c r="AN36" i="29"/>
  <c r="AM36" i="29"/>
  <c r="AK36" i="29"/>
  <c r="AJ36" i="29"/>
  <c r="AH36" i="29"/>
  <c r="AG36" i="29"/>
  <c r="AF36" i="29"/>
  <c r="AD36" i="29"/>
  <c r="AC36" i="29"/>
  <c r="AA36" i="29"/>
  <c r="Z36" i="29"/>
  <c r="X36" i="29"/>
  <c r="W36" i="29"/>
  <c r="U36" i="29"/>
  <c r="T36" i="29"/>
  <c r="R36" i="29"/>
  <c r="Q36" i="29"/>
  <c r="O36" i="29"/>
  <c r="N36" i="29"/>
  <c r="L36" i="29"/>
  <c r="K36" i="29"/>
  <c r="I36" i="29"/>
  <c r="H36" i="29"/>
  <c r="F36" i="29"/>
  <c r="E36" i="29"/>
  <c r="C36" i="29"/>
  <c r="AU35" i="29"/>
  <c r="AT35" i="29"/>
  <c r="AS35" i="29"/>
  <c r="AQ35" i="29"/>
  <c r="AP35" i="29"/>
  <c r="AN35" i="29"/>
  <c r="AM35" i="29"/>
  <c r="AK35" i="29"/>
  <c r="AJ35" i="29"/>
  <c r="AH35" i="29"/>
  <c r="AG35" i="29"/>
  <c r="AF35" i="29"/>
  <c r="AD35" i="29"/>
  <c r="AC35" i="29"/>
  <c r="AA35" i="29"/>
  <c r="Z35" i="29"/>
  <c r="X35" i="29"/>
  <c r="W35" i="29"/>
  <c r="U35" i="29"/>
  <c r="T35" i="29"/>
  <c r="R35" i="29"/>
  <c r="Q35" i="29"/>
  <c r="O35" i="29"/>
  <c r="N35" i="29"/>
  <c r="L35" i="29"/>
  <c r="K35" i="29"/>
  <c r="I35" i="29"/>
  <c r="H35" i="29"/>
  <c r="F35" i="29"/>
  <c r="E35" i="29"/>
  <c r="C35" i="29"/>
  <c r="AU34" i="29"/>
  <c r="AT34" i="29"/>
  <c r="AS34" i="29"/>
  <c r="AQ34" i="29"/>
  <c r="AP34" i="29"/>
  <c r="AN34" i="29"/>
  <c r="AM34" i="29"/>
  <c r="AK34" i="29"/>
  <c r="AJ34" i="29"/>
  <c r="AH34" i="29"/>
  <c r="AG34" i="29"/>
  <c r="AF34" i="29"/>
  <c r="AD34" i="29"/>
  <c r="AC34" i="29"/>
  <c r="AA34" i="29"/>
  <c r="Z34" i="29"/>
  <c r="X34" i="29"/>
  <c r="W34" i="29"/>
  <c r="U34" i="29"/>
  <c r="T34" i="29"/>
  <c r="R34" i="29"/>
  <c r="Q34" i="29"/>
  <c r="O34" i="29"/>
  <c r="N34" i="29"/>
  <c r="L34" i="29"/>
  <c r="K34" i="29"/>
  <c r="I34" i="29"/>
  <c r="H34" i="29"/>
  <c r="F34" i="29"/>
  <c r="E34" i="29"/>
  <c r="C34" i="29"/>
  <c r="AU32" i="29"/>
  <c r="AT32" i="29"/>
  <c r="AS32" i="29"/>
  <c r="AQ32" i="29"/>
  <c r="AP32" i="29"/>
  <c r="AN32" i="29"/>
  <c r="AM32" i="29"/>
  <c r="AK32" i="29"/>
  <c r="AJ32" i="29"/>
  <c r="AH32" i="29"/>
  <c r="AG32" i="29"/>
  <c r="AF32" i="29"/>
  <c r="AD32" i="29"/>
  <c r="AC32" i="29"/>
  <c r="AA32" i="29"/>
  <c r="Z32" i="29"/>
  <c r="X32" i="29"/>
  <c r="W32" i="29"/>
  <c r="U32" i="29"/>
  <c r="T32" i="29"/>
  <c r="R32" i="29"/>
  <c r="Q32" i="29"/>
  <c r="O32" i="29"/>
  <c r="N32" i="29"/>
  <c r="L32" i="29"/>
  <c r="K32" i="29"/>
  <c r="I32" i="29"/>
  <c r="H32" i="29"/>
  <c r="F32" i="29"/>
  <c r="E32" i="29"/>
  <c r="C32" i="29"/>
  <c r="AU31" i="29"/>
  <c r="AT31" i="29"/>
  <c r="AS31" i="29"/>
  <c r="AQ31" i="29"/>
  <c r="AP31" i="29"/>
  <c r="AN31" i="29"/>
  <c r="AM31" i="29"/>
  <c r="AK31" i="29"/>
  <c r="AJ31" i="29"/>
  <c r="AH31" i="29"/>
  <c r="AG31" i="29"/>
  <c r="AF31" i="29"/>
  <c r="AD31" i="29"/>
  <c r="AC31" i="29"/>
  <c r="AA31" i="29"/>
  <c r="Z31" i="29"/>
  <c r="X31" i="29"/>
  <c r="W31" i="29"/>
  <c r="U31" i="29"/>
  <c r="T31" i="29"/>
  <c r="R31" i="29"/>
  <c r="Q31" i="29"/>
  <c r="O31" i="29"/>
  <c r="N31" i="29"/>
  <c r="L31" i="29"/>
  <c r="K31" i="29"/>
  <c r="I31" i="29"/>
  <c r="H31" i="29"/>
  <c r="F31" i="29"/>
  <c r="E31" i="29"/>
  <c r="C31" i="29"/>
  <c r="AU30" i="29"/>
  <c r="AT30" i="29"/>
  <c r="AS30" i="29"/>
  <c r="AQ30" i="29"/>
  <c r="AP30" i="29"/>
  <c r="AN30" i="29"/>
  <c r="AM30" i="29"/>
  <c r="AK30" i="29"/>
  <c r="AJ30" i="29"/>
  <c r="AH30" i="29"/>
  <c r="AG30" i="29"/>
  <c r="AF30" i="29"/>
  <c r="AD30" i="29"/>
  <c r="AC30" i="29"/>
  <c r="AA30" i="29"/>
  <c r="Z30" i="29"/>
  <c r="X30" i="29"/>
  <c r="W30" i="29"/>
  <c r="U30" i="29"/>
  <c r="T30" i="29"/>
  <c r="R30" i="29"/>
  <c r="Q30" i="29"/>
  <c r="O30" i="29"/>
  <c r="N30" i="29"/>
  <c r="L30" i="29"/>
  <c r="K30" i="29"/>
  <c r="I30" i="29"/>
  <c r="H30" i="29"/>
  <c r="F30" i="29"/>
  <c r="E30" i="29"/>
  <c r="C30" i="29"/>
  <c r="AU29" i="29"/>
  <c r="AT29" i="29"/>
  <c r="AS29" i="29"/>
  <c r="AQ29" i="29"/>
  <c r="AP29" i="29"/>
  <c r="AN29" i="29"/>
  <c r="AM29" i="29"/>
  <c r="AK29" i="29"/>
  <c r="AJ29" i="29"/>
  <c r="AH29" i="29"/>
  <c r="AG29" i="29"/>
  <c r="AF29" i="29"/>
  <c r="AD29" i="29"/>
  <c r="AC29" i="29"/>
  <c r="AA29" i="29"/>
  <c r="Z29" i="29"/>
  <c r="X29" i="29"/>
  <c r="W29" i="29"/>
  <c r="U29" i="29"/>
  <c r="T29" i="29"/>
  <c r="R29" i="29"/>
  <c r="Q29" i="29"/>
  <c r="O29" i="29"/>
  <c r="N29" i="29"/>
  <c r="L29" i="29"/>
  <c r="K29" i="29"/>
  <c r="I29" i="29"/>
  <c r="H29" i="29"/>
  <c r="F29" i="29"/>
  <c r="E29" i="29"/>
  <c r="C29" i="29"/>
  <c r="AU28" i="29"/>
  <c r="AT28" i="29"/>
  <c r="AS28" i="29"/>
  <c r="AQ28" i="29"/>
  <c r="AP28" i="29"/>
  <c r="AN28" i="29"/>
  <c r="AM28" i="29"/>
  <c r="AK28" i="29"/>
  <c r="AJ28" i="29"/>
  <c r="AH28" i="29"/>
  <c r="AG28" i="29"/>
  <c r="AF28" i="29"/>
  <c r="AD28" i="29"/>
  <c r="AC28" i="29"/>
  <c r="AA28" i="29"/>
  <c r="Z28" i="29"/>
  <c r="X28" i="29"/>
  <c r="W28" i="29"/>
  <c r="U28" i="29"/>
  <c r="T28" i="29"/>
  <c r="R28" i="29"/>
  <c r="Q28" i="29"/>
  <c r="O28" i="29"/>
  <c r="N28" i="29"/>
  <c r="L28" i="29"/>
  <c r="K28" i="29"/>
  <c r="I28" i="29"/>
  <c r="H28" i="29"/>
  <c r="F28" i="29"/>
  <c r="E28" i="29"/>
  <c r="C28" i="29"/>
  <c r="AU27" i="29"/>
  <c r="AT27" i="29"/>
  <c r="AS27" i="29"/>
  <c r="AQ27" i="29"/>
  <c r="AP27" i="29"/>
  <c r="AN27" i="29"/>
  <c r="AM27" i="29"/>
  <c r="AK27" i="29"/>
  <c r="AJ27" i="29"/>
  <c r="AH27" i="29"/>
  <c r="AG27" i="29"/>
  <c r="AF27" i="29"/>
  <c r="AD27" i="29"/>
  <c r="AC27" i="29"/>
  <c r="AA27" i="29"/>
  <c r="Z27" i="29"/>
  <c r="X27" i="29"/>
  <c r="W27" i="29"/>
  <c r="U27" i="29"/>
  <c r="T27" i="29"/>
  <c r="R27" i="29"/>
  <c r="Q27" i="29"/>
  <c r="O27" i="29"/>
  <c r="N27" i="29"/>
  <c r="L27" i="29"/>
  <c r="K27" i="29"/>
  <c r="I27" i="29"/>
  <c r="H27" i="29"/>
  <c r="F27" i="29"/>
  <c r="E27" i="29"/>
  <c r="C27" i="29"/>
  <c r="AU26" i="29"/>
  <c r="AT26" i="29"/>
  <c r="AS26" i="29"/>
  <c r="AQ26" i="29"/>
  <c r="AP26" i="29"/>
  <c r="AN26" i="29"/>
  <c r="AM26" i="29"/>
  <c r="AK26" i="29"/>
  <c r="AJ26" i="29"/>
  <c r="AH26" i="29"/>
  <c r="AG26" i="29"/>
  <c r="AF26" i="29"/>
  <c r="AD26" i="29"/>
  <c r="AC26" i="29"/>
  <c r="AA26" i="29"/>
  <c r="Z26" i="29"/>
  <c r="X26" i="29"/>
  <c r="W26" i="29"/>
  <c r="U26" i="29"/>
  <c r="T26" i="29"/>
  <c r="R26" i="29"/>
  <c r="Q26" i="29"/>
  <c r="O26" i="29"/>
  <c r="N26" i="29"/>
  <c r="L26" i="29"/>
  <c r="K26" i="29"/>
  <c r="I26" i="29"/>
  <c r="H26" i="29"/>
  <c r="F26" i="29"/>
  <c r="E26" i="29"/>
  <c r="C26" i="29"/>
  <c r="AU25" i="29"/>
  <c r="AT25" i="29"/>
  <c r="AS25" i="29"/>
  <c r="AQ25" i="29"/>
  <c r="AP25" i="29"/>
  <c r="AN25" i="29"/>
  <c r="AM25" i="29"/>
  <c r="AK25" i="29"/>
  <c r="AJ25" i="29"/>
  <c r="AH25" i="29"/>
  <c r="AG25" i="29"/>
  <c r="AF25" i="29"/>
  <c r="AD25" i="29"/>
  <c r="AC25" i="29"/>
  <c r="AA25" i="29"/>
  <c r="Z25" i="29"/>
  <c r="X25" i="29"/>
  <c r="W25" i="29"/>
  <c r="U25" i="29"/>
  <c r="T25" i="29"/>
  <c r="R25" i="29"/>
  <c r="Q25" i="29"/>
  <c r="O25" i="29"/>
  <c r="N25" i="29"/>
  <c r="L25" i="29"/>
  <c r="K25" i="29"/>
  <c r="I25" i="29"/>
  <c r="H25" i="29"/>
  <c r="F25" i="29"/>
  <c r="E25" i="29"/>
  <c r="C25" i="29"/>
  <c r="AU24" i="29"/>
  <c r="AT24" i="29"/>
  <c r="AS24" i="29"/>
  <c r="AQ24" i="29"/>
  <c r="AP24" i="29"/>
  <c r="AN24" i="29"/>
  <c r="AM24" i="29"/>
  <c r="AK24" i="29"/>
  <c r="AJ24" i="29"/>
  <c r="AH24" i="29"/>
  <c r="AG24" i="29"/>
  <c r="AF24" i="29"/>
  <c r="AD24" i="29"/>
  <c r="AC24" i="29"/>
  <c r="AA24" i="29"/>
  <c r="Z24" i="29"/>
  <c r="X24" i="29"/>
  <c r="W24" i="29"/>
  <c r="U24" i="29"/>
  <c r="T24" i="29"/>
  <c r="R24" i="29"/>
  <c r="Q24" i="29"/>
  <c r="O24" i="29"/>
  <c r="N24" i="29"/>
  <c r="L24" i="29"/>
  <c r="K24" i="29"/>
  <c r="I24" i="29"/>
  <c r="H24" i="29"/>
  <c r="F24" i="29"/>
  <c r="E24" i="29"/>
  <c r="C24" i="29"/>
  <c r="AU23" i="29"/>
  <c r="AT23" i="29"/>
  <c r="AS23" i="29"/>
  <c r="AQ23" i="29"/>
  <c r="AP23" i="29"/>
  <c r="AN23" i="29"/>
  <c r="AM23" i="29"/>
  <c r="AK23" i="29"/>
  <c r="AJ23" i="29"/>
  <c r="AH23" i="29"/>
  <c r="AG23" i="29"/>
  <c r="AF23" i="29"/>
  <c r="AD23" i="29"/>
  <c r="AC23" i="29"/>
  <c r="AA23" i="29"/>
  <c r="Z23" i="29"/>
  <c r="X23" i="29"/>
  <c r="W23" i="29"/>
  <c r="U23" i="29"/>
  <c r="T23" i="29"/>
  <c r="R23" i="29"/>
  <c r="Q23" i="29"/>
  <c r="O23" i="29"/>
  <c r="N23" i="29"/>
  <c r="L23" i="29"/>
  <c r="K23" i="29"/>
  <c r="I23" i="29"/>
  <c r="H23" i="29"/>
  <c r="F23" i="29"/>
  <c r="E23" i="29"/>
  <c r="C23" i="29"/>
  <c r="AU22" i="29"/>
  <c r="AT22" i="29"/>
  <c r="AS22" i="29"/>
  <c r="AQ22" i="29"/>
  <c r="AP22" i="29"/>
  <c r="AN22" i="29"/>
  <c r="AM22" i="29"/>
  <c r="AK22" i="29"/>
  <c r="AJ22" i="29"/>
  <c r="AH22" i="29"/>
  <c r="AG22" i="29"/>
  <c r="AF22" i="29"/>
  <c r="AD22" i="29"/>
  <c r="AC22" i="29"/>
  <c r="AA22" i="29"/>
  <c r="Z22" i="29"/>
  <c r="X22" i="29"/>
  <c r="W22" i="29"/>
  <c r="U22" i="29"/>
  <c r="T22" i="29"/>
  <c r="R22" i="29"/>
  <c r="Q22" i="29"/>
  <c r="O22" i="29"/>
  <c r="N22" i="29"/>
  <c r="L22" i="29"/>
  <c r="K22" i="29"/>
  <c r="I22" i="29"/>
  <c r="H22" i="29"/>
  <c r="F22" i="29"/>
  <c r="E22" i="29"/>
  <c r="AU21" i="29"/>
  <c r="AT21" i="29"/>
  <c r="AS21" i="29"/>
  <c r="AQ21" i="29"/>
  <c r="AP21" i="29"/>
  <c r="AN21" i="29"/>
  <c r="AM21" i="29"/>
  <c r="AK21" i="29"/>
  <c r="AJ21" i="29"/>
  <c r="AH21" i="29"/>
  <c r="AG21" i="29"/>
  <c r="AF21" i="29"/>
  <c r="AD21" i="29"/>
  <c r="AC21" i="29"/>
  <c r="AA21" i="29"/>
  <c r="Z21" i="29"/>
  <c r="X21" i="29"/>
  <c r="W21" i="29"/>
  <c r="U21" i="29"/>
  <c r="T21" i="29"/>
  <c r="R21" i="29"/>
  <c r="Q21" i="29"/>
  <c r="O21" i="29"/>
  <c r="N21" i="29"/>
  <c r="L21" i="29"/>
  <c r="K21" i="29"/>
  <c r="I21" i="29"/>
  <c r="H21" i="29"/>
  <c r="F21" i="29"/>
  <c r="E21" i="29"/>
  <c r="C21" i="29"/>
  <c r="AU20" i="29"/>
  <c r="AT20" i="29"/>
  <c r="AS20" i="29"/>
  <c r="AQ20" i="29"/>
  <c r="AP20" i="29"/>
  <c r="AN20" i="29"/>
  <c r="AM20" i="29"/>
  <c r="AK20" i="29"/>
  <c r="AJ20" i="29"/>
  <c r="AH20" i="29"/>
  <c r="AG20" i="29"/>
  <c r="AF20" i="29"/>
  <c r="AD20" i="29"/>
  <c r="AC20" i="29"/>
  <c r="AA20" i="29"/>
  <c r="Z20" i="29"/>
  <c r="X20" i="29"/>
  <c r="W20" i="29"/>
  <c r="U20" i="29"/>
  <c r="T20" i="29"/>
  <c r="R20" i="29"/>
  <c r="Q20" i="29"/>
  <c r="O20" i="29"/>
  <c r="N20" i="29"/>
  <c r="L20" i="29"/>
  <c r="K20" i="29"/>
  <c r="I20" i="29"/>
  <c r="H20" i="29"/>
  <c r="F20" i="29"/>
  <c r="E20" i="29"/>
  <c r="C20" i="29"/>
  <c r="AU19" i="29"/>
  <c r="AT19" i="29"/>
  <c r="AS19" i="29"/>
  <c r="AQ19" i="29"/>
  <c r="AP19" i="29"/>
  <c r="AN19" i="29"/>
  <c r="AM19" i="29"/>
  <c r="AK19" i="29"/>
  <c r="AJ19" i="29"/>
  <c r="AH19" i="29"/>
  <c r="AG19" i="29"/>
  <c r="AF19" i="29"/>
  <c r="AD19" i="29"/>
  <c r="AC19" i="29"/>
  <c r="AA19" i="29"/>
  <c r="Z19" i="29"/>
  <c r="X19" i="29"/>
  <c r="W19" i="29"/>
  <c r="U19" i="29"/>
  <c r="T19" i="29"/>
  <c r="R19" i="29"/>
  <c r="Q19" i="29"/>
  <c r="O19" i="29"/>
  <c r="N19" i="29"/>
  <c r="L19" i="29"/>
  <c r="K19" i="29"/>
  <c r="I19" i="29"/>
  <c r="H19" i="29"/>
  <c r="F19" i="29"/>
  <c r="E19" i="29"/>
  <c r="C19" i="29"/>
  <c r="AU18" i="29"/>
  <c r="AT18" i="29"/>
  <c r="AS18" i="29"/>
  <c r="AQ18" i="29"/>
  <c r="AP18" i="29"/>
  <c r="AN18" i="29"/>
  <c r="AM18" i="29"/>
  <c r="AK18" i="29"/>
  <c r="AJ18" i="29"/>
  <c r="AH18" i="29"/>
  <c r="AG18" i="29"/>
  <c r="AF18" i="29"/>
  <c r="AD18" i="29"/>
  <c r="AC18" i="29"/>
  <c r="AA18" i="29"/>
  <c r="Z18" i="29"/>
  <c r="X18" i="29"/>
  <c r="W18" i="29"/>
  <c r="U18" i="29"/>
  <c r="T18" i="29"/>
  <c r="R18" i="29"/>
  <c r="Q18" i="29"/>
  <c r="O18" i="29"/>
  <c r="N18" i="29"/>
  <c r="L18" i="29"/>
  <c r="K18" i="29"/>
  <c r="I18" i="29"/>
  <c r="H18" i="29"/>
  <c r="F18" i="29"/>
  <c r="E18" i="29"/>
  <c r="C18" i="29"/>
  <c r="AU17" i="29"/>
  <c r="AT17" i="29"/>
  <c r="AS17" i="29"/>
  <c r="AQ17" i="29"/>
  <c r="AP17" i="29"/>
  <c r="AN17" i="29"/>
  <c r="AM17" i="29"/>
  <c r="AK17" i="29"/>
  <c r="AJ17" i="29"/>
  <c r="AH17" i="29"/>
  <c r="AG17" i="29"/>
  <c r="AF17" i="29"/>
  <c r="AD17" i="29"/>
  <c r="AC17" i="29"/>
  <c r="AA17" i="29"/>
  <c r="Z17" i="29"/>
  <c r="X17" i="29"/>
  <c r="W17" i="29"/>
  <c r="U17" i="29"/>
  <c r="T17" i="29"/>
  <c r="R17" i="29"/>
  <c r="Q17" i="29"/>
  <c r="O17" i="29"/>
  <c r="N17" i="29"/>
  <c r="L17" i="29"/>
  <c r="K17" i="29"/>
  <c r="I17" i="29"/>
  <c r="H17" i="29"/>
  <c r="F17" i="29"/>
  <c r="E17" i="29"/>
  <c r="C17" i="29"/>
  <c r="AU16" i="29"/>
  <c r="AT16" i="29"/>
  <c r="AS16" i="29"/>
  <c r="AQ16" i="29"/>
  <c r="AP16" i="29"/>
  <c r="AN16" i="29"/>
  <c r="AM16" i="29"/>
  <c r="AK16" i="29"/>
  <c r="AJ16" i="29"/>
  <c r="AH16" i="29"/>
  <c r="AG16" i="29"/>
  <c r="AF16" i="29"/>
  <c r="AD16" i="29"/>
  <c r="AC16" i="29"/>
  <c r="AA16" i="29"/>
  <c r="Z16" i="29"/>
  <c r="X16" i="29"/>
  <c r="W16" i="29"/>
  <c r="U16" i="29"/>
  <c r="T16" i="29"/>
  <c r="R16" i="29"/>
  <c r="Q16" i="29"/>
  <c r="O16" i="29"/>
  <c r="N16" i="29"/>
  <c r="L16" i="29"/>
  <c r="K16" i="29"/>
  <c r="I16" i="29"/>
  <c r="H16" i="29"/>
  <c r="F16" i="29"/>
  <c r="E16" i="29"/>
  <c r="C16" i="29"/>
  <c r="AU15" i="29"/>
  <c r="AT15" i="29"/>
  <c r="AS15" i="29"/>
  <c r="AQ15" i="29"/>
  <c r="AP15" i="29"/>
  <c r="AN15" i="29"/>
  <c r="AM15" i="29"/>
  <c r="AK15" i="29"/>
  <c r="AJ15" i="29"/>
  <c r="AH15" i="29"/>
  <c r="AG15" i="29"/>
  <c r="AF15" i="29"/>
  <c r="AD15" i="29"/>
  <c r="AC15" i="29"/>
  <c r="AA15" i="29"/>
  <c r="Z15" i="29"/>
  <c r="X15" i="29"/>
  <c r="W15" i="29"/>
  <c r="U15" i="29"/>
  <c r="T15" i="29"/>
  <c r="R15" i="29"/>
  <c r="Q15" i="29"/>
  <c r="O15" i="29"/>
  <c r="N15" i="29"/>
  <c r="L15" i="29"/>
  <c r="K15" i="29"/>
  <c r="I15" i="29"/>
  <c r="H15" i="29"/>
  <c r="F15" i="29"/>
  <c r="E15" i="29"/>
  <c r="C15" i="29"/>
  <c r="AU14" i="29"/>
  <c r="AT14" i="29"/>
  <c r="AS14" i="29"/>
  <c r="AQ14" i="29"/>
  <c r="AP14" i="29"/>
  <c r="AN14" i="29"/>
  <c r="AM14" i="29"/>
  <c r="AK14" i="29"/>
  <c r="AJ14" i="29"/>
  <c r="AH14" i="29"/>
  <c r="AG14" i="29"/>
  <c r="AF14" i="29"/>
  <c r="AD14" i="29"/>
  <c r="AC14" i="29"/>
  <c r="AA14" i="29"/>
  <c r="Z14" i="29"/>
  <c r="X14" i="29"/>
  <c r="W14" i="29"/>
  <c r="U14" i="29"/>
  <c r="T14" i="29"/>
  <c r="R14" i="29"/>
  <c r="Q14" i="29"/>
  <c r="O14" i="29"/>
  <c r="N14" i="29"/>
  <c r="L14" i="29"/>
  <c r="K14" i="29"/>
  <c r="I14" i="29"/>
  <c r="H14" i="29"/>
  <c r="F14" i="29"/>
  <c r="E14" i="29"/>
  <c r="C14" i="29"/>
  <c r="AU13" i="29"/>
  <c r="AT13" i="29"/>
  <c r="AS13" i="29"/>
  <c r="AQ13" i="29"/>
  <c r="AP13" i="29"/>
  <c r="AN13" i="29"/>
  <c r="AM13" i="29"/>
  <c r="AK13" i="29"/>
  <c r="AJ13" i="29"/>
  <c r="AH13" i="29"/>
  <c r="AG13" i="29"/>
  <c r="AF13" i="29"/>
  <c r="AD13" i="29"/>
  <c r="AC13" i="29"/>
  <c r="AA13" i="29"/>
  <c r="Z13" i="29"/>
  <c r="X13" i="29"/>
  <c r="W13" i="29"/>
  <c r="U13" i="29"/>
  <c r="T13" i="29"/>
  <c r="R13" i="29"/>
  <c r="Q13" i="29"/>
  <c r="O13" i="29"/>
  <c r="N13" i="29"/>
  <c r="L13" i="29"/>
  <c r="K13" i="29"/>
  <c r="I13" i="29"/>
  <c r="H13" i="29"/>
  <c r="F13" i="29"/>
  <c r="E13" i="29"/>
  <c r="C13" i="29"/>
  <c r="AU11" i="29"/>
  <c r="AT11" i="29"/>
  <c r="AS11" i="29"/>
  <c r="AQ11" i="29"/>
  <c r="AP11" i="29"/>
  <c r="AN11" i="29"/>
  <c r="AM11" i="29"/>
  <c r="AK11" i="29"/>
  <c r="AJ11" i="29"/>
  <c r="AH11" i="29"/>
  <c r="AG11" i="29"/>
  <c r="AF11" i="29"/>
  <c r="AD11" i="29"/>
  <c r="AC11" i="29"/>
  <c r="AA11" i="29"/>
  <c r="Z11" i="29"/>
  <c r="X11" i="29"/>
  <c r="W11" i="29"/>
  <c r="U11" i="29"/>
  <c r="T11" i="29"/>
  <c r="R11" i="29"/>
  <c r="Q11" i="29"/>
  <c r="O11" i="29"/>
  <c r="N11" i="29"/>
  <c r="L11" i="29"/>
  <c r="K11" i="29"/>
  <c r="I11" i="29"/>
  <c r="H11" i="29"/>
  <c r="F11" i="29"/>
  <c r="E11" i="29"/>
  <c r="C11" i="29"/>
  <c r="AU10" i="29"/>
  <c r="AT10" i="29"/>
  <c r="AS10" i="29"/>
  <c r="AQ10" i="29"/>
  <c r="AP10" i="29"/>
  <c r="AO10" i="29"/>
  <c r="AN10" i="29"/>
  <c r="AM10" i="29"/>
  <c r="AK10" i="29"/>
  <c r="AJ10" i="29"/>
  <c r="AH10" i="29"/>
  <c r="AG10" i="29"/>
  <c r="AF10" i="29"/>
  <c r="AD10" i="29"/>
  <c r="AC10" i="29"/>
  <c r="AA10" i="29"/>
  <c r="Z10" i="29"/>
  <c r="X10" i="29"/>
  <c r="W10" i="29"/>
  <c r="U10" i="29"/>
  <c r="T10" i="29"/>
  <c r="R10" i="29"/>
  <c r="Q10" i="29"/>
  <c r="O10" i="29"/>
  <c r="N10" i="29"/>
  <c r="L10" i="29"/>
  <c r="K10" i="29"/>
  <c r="I10" i="29"/>
  <c r="H10" i="29"/>
  <c r="F10" i="29"/>
  <c r="E10" i="29"/>
  <c r="C10" i="29"/>
  <c r="AU9" i="29"/>
  <c r="AT9" i="29"/>
  <c r="AS9" i="29"/>
  <c r="AQ9" i="29"/>
  <c r="AP9" i="29"/>
  <c r="AN9" i="29"/>
  <c r="AM9" i="29"/>
  <c r="AK9" i="29"/>
  <c r="AJ9" i="29"/>
  <c r="AH9" i="29"/>
  <c r="AG9" i="29"/>
  <c r="AF9" i="29"/>
  <c r="AD9" i="29"/>
  <c r="AC9" i="29"/>
  <c r="AA9" i="29"/>
  <c r="Z9" i="29"/>
  <c r="X9" i="29"/>
  <c r="W9" i="29"/>
  <c r="U9" i="29"/>
  <c r="T9" i="29"/>
  <c r="R9" i="29"/>
  <c r="Q9" i="29"/>
  <c r="O9" i="29"/>
  <c r="N9" i="29"/>
  <c r="L9" i="29"/>
  <c r="K9" i="29"/>
  <c r="I9" i="29"/>
  <c r="H9" i="29"/>
  <c r="F9" i="29"/>
  <c r="E9" i="29"/>
  <c r="C9" i="29"/>
  <c r="AU8" i="29"/>
  <c r="AT8" i="29"/>
  <c r="AS8" i="29"/>
  <c r="AP8" i="29"/>
  <c r="AM8" i="29"/>
  <c r="AJ8" i="29"/>
  <c r="AF8" i="29"/>
  <c r="AC8" i="29"/>
  <c r="Z8" i="29"/>
  <c r="W8" i="29"/>
  <c r="T8" i="29"/>
  <c r="Q8" i="29"/>
  <c r="N8" i="29"/>
  <c r="K8" i="29"/>
  <c r="H8" i="29"/>
  <c r="E8" i="29"/>
  <c r="AV63" i="28"/>
  <c r="AU37" i="28"/>
  <c r="AT37" i="28"/>
  <c r="AS37" i="28"/>
  <c r="AP37" i="28"/>
  <c r="AM37" i="28"/>
  <c r="AJ37" i="28"/>
  <c r="AG37" i="28"/>
  <c r="AF37" i="28"/>
  <c r="AC37" i="28"/>
  <c r="Z37" i="28"/>
  <c r="W37" i="28"/>
  <c r="T37" i="28"/>
  <c r="Q37" i="28"/>
  <c r="N37" i="28"/>
  <c r="K37" i="28"/>
  <c r="H37" i="28"/>
  <c r="E37" i="28"/>
  <c r="AU36" i="28"/>
  <c r="AT36" i="28"/>
  <c r="AS36" i="28"/>
  <c r="AQ36" i="28"/>
  <c r="AP36" i="28"/>
  <c r="AO36" i="28"/>
  <c r="AN36" i="28"/>
  <c r="AM36" i="28"/>
  <c r="AK36" i="28"/>
  <c r="AJ36" i="28"/>
  <c r="AH36" i="28"/>
  <c r="AG36" i="28"/>
  <c r="AF36" i="28"/>
  <c r="AD36" i="28"/>
  <c r="AC36" i="28"/>
  <c r="AA36" i="28"/>
  <c r="Z36" i="28"/>
  <c r="X36" i="28"/>
  <c r="W36" i="28"/>
  <c r="U36" i="28"/>
  <c r="T36" i="28"/>
  <c r="R36" i="28"/>
  <c r="Q36" i="28"/>
  <c r="O36" i="28"/>
  <c r="N36" i="28"/>
  <c r="L36" i="28"/>
  <c r="K36" i="28"/>
  <c r="I36" i="28"/>
  <c r="H36" i="28"/>
  <c r="F36" i="28"/>
  <c r="E36" i="28"/>
  <c r="C36" i="28"/>
  <c r="AU35" i="28"/>
  <c r="AT35" i="28"/>
  <c r="AS35" i="28"/>
  <c r="AQ35" i="28"/>
  <c r="AP35" i="28"/>
  <c r="AO35" i="28"/>
  <c r="AN35" i="28"/>
  <c r="AM35" i="28"/>
  <c r="AK35" i="28"/>
  <c r="AJ35" i="28"/>
  <c r="AH35" i="28"/>
  <c r="AG35" i="28"/>
  <c r="AF35" i="28"/>
  <c r="AD35" i="28"/>
  <c r="AC35" i="28"/>
  <c r="AA35" i="28"/>
  <c r="Z35" i="28"/>
  <c r="X35" i="28"/>
  <c r="W35" i="28"/>
  <c r="U35" i="28"/>
  <c r="T35" i="28"/>
  <c r="R35" i="28"/>
  <c r="Q35" i="28"/>
  <c r="O35" i="28"/>
  <c r="N35" i="28"/>
  <c r="L35" i="28"/>
  <c r="K35" i="28"/>
  <c r="I35" i="28"/>
  <c r="H35" i="28"/>
  <c r="F35" i="28"/>
  <c r="E35" i="28"/>
  <c r="C35" i="28"/>
  <c r="AU33" i="28"/>
  <c r="AT33" i="28"/>
  <c r="AS33" i="28"/>
  <c r="AQ33" i="28"/>
  <c r="AP33" i="28"/>
  <c r="AO33" i="28"/>
  <c r="AN33" i="28"/>
  <c r="AM33" i="28"/>
  <c r="AK33" i="28"/>
  <c r="AJ33" i="28"/>
  <c r="AH33" i="28"/>
  <c r="AG33" i="28"/>
  <c r="AF33" i="28"/>
  <c r="AD33" i="28"/>
  <c r="AC33" i="28"/>
  <c r="AA33" i="28"/>
  <c r="Z33" i="28"/>
  <c r="X33" i="28"/>
  <c r="W33" i="28"/>
  <c r="U33" i="28"/>
  <c r="T33" i="28"/>
  <c r="R33" i="28"/>
  <c r="Q33" i="28"/>
  <c r="O33" i="28"/>
  <c r="N33" i="28"/>
  <c r="L33" i="28"/>
  <c r="K33" i="28"/>
  <c r="I33" i="28"/>
  <c r="H33" i="28"/>
  <c r="F33" i="28"/>
  <c r="E33" i="28"/>
  <c r="C33" i="28"/>
  <c r="AU32" i="28"/>
  <c r="AT32" i="28"/>
  <c r="AS32" i="28"/>
  <c r="AQ32" i="28"/>
  <c r="AP32" i="28"/>
  <c r="AO32" i="28"/>
  <c r="AN32" i="28"/>
  <c r="AM32" i="28"/>
  <c r="AK32" i="28"/>
  <c r="AJ32" i="28"/>
  <c r="AH32" i="28"/>
  <c r="AG32" i="28"/>
  <c r="AF32" i="28"/>
  <c r="AD32" i="28"/>
  <c r="AC32" i="28"/>
  <c r="AA32" i="28"/>
  <c r="Z32" i="28"/>
  <c r="X32" i="28"/>
  <c r="W32" i="28"/>
  <c r="U32" i="28"/>
  <c r="T32" i="28"/>
  <c r="R32" i="28"/>
  <c r="Q32" i="28"/>
  <c r="O32" i="28"/>
  <c r="N32" i="28"/>
  <c r="L32" i="28"/>
  <c r="K32" i="28"/>
  <c r="I32" i="28"/>
  <c r="H32" i="28"/>
  <c r="F32" i="28"/>
  <c r="E32" i="28"/>
  <c r="C32" i="28"/>
  <c r="AU31" i="28"/>
  <c r="AT31" i="28"/>
  <c r="AS31" i="28"/>
  <c r="AQ31" i="28"/>
  <c r="AP31" i="28"/>
  <c r="AO31" i="28"/>
  <c r="AN31" i="28"/>
  <c r="AM31" i="28"/>
  <c r="AK31" i="28"/>
  <c r="AJ31" i="28"/>
  <c r="AH31" i="28"/>
  <c r="AG31" i="28"/>
  <c r="AF31" i="28"/>
  <c r="AD31" i="28"/>
  <c r="AC31" i="28"/>
  <c r="AA31" i="28"/>
  <c r="Z31" i="28"/>
  <c r="X31" i="28"/>
  <c r="W31" i="28"/>
  <c r="U31" i="28"/>
  <c r="T31" i="28"/>
  <c r="R31" i="28"/>
  <c r="Q31" i="28"/>
  <c r="O31" i="28"/>
  <c r="N31" i="28"/>
  <c r="L31" i="28"/>
  <c r="K31" i="28"/>
  <c r="I31" i="28"/>
  <c r="H31" i="28"/>
  <c r="F31" i="28"/>
  <c r="E31" i="28"/>
  <c r="C31" i="28"/>
  <c r="AU30" i="28"/>
  <c r="AT30" i="28"/>
  <c r="AS30" i="28"/>
  <c r="AQ30" i="28"/>
  <c r="AP30" i="28"/>
  <c r="AO30" i="28"/>
  <c r="AN30" i="28"/>
  <c r="AM30" i="28"/>
  <c r="AK30" i="28"/>
  <c r="AJ30" i="28"/>
  <c r="AH30" i="28"/>
  <c r="AG30" i="28"/>
  <c r="AF30" i="28"/>
  <c r="AD30" i="28"/>
  <c r="AC30" i="28"/>
  <c r="AA30" i="28"/>
  <c r="Z30" i="28"/>
  <c r="X30" i="28"/>
  <c r="W30" i="28"/>
  <c r="U30" i="28"/>
  <c r="T30" i="28"/>
  <c r="R30" i="28"/>
  <c r="Q30" i="28"/>
  <c r="O30" i="28"/>
  <c r="N30" i="28"/>
  <c r="L30" i="28"/>
  <c r="K30" i="28"/>
  <c r="I30" i="28"/>
  <c r="H30" i="28"/>
  <c r="F30" i="28"/>
  <c r="E30" i="28"/>
  <c r="C30" i="28"/>
  <c r="AU29" i="28"/>
  <c r="AT29" i="28"/>
  <c r="AS29" i="28"/>
  <c r="AQ29" i="28"/>
  <c r="AP29" i="28"/>
  <c r="AO29" i="28"/>
  <c r="AN29" i="28"/>
  <c r="AM29" i="28"/>
  <c r="AK29" i="28"/>
  <c r="AJ29" i="28"/>
  <c r="AH29" i="28"/>
  <c r="AG29" i="28"/>
  <c r="AF29" i="28"/>
  <c r="AD29" i="28"/>
  <c r="AC29" i="28"/>
  <c r="AA29" i="28"/>
  <c r="Z29" i="28"/>
  <c r="X29" i="28"/>
  <c r="W29" i="28"/>
  <c r="U29" i="28"/>
  <c r="T29" i="28"/>
  <c r="R29" i="28"/>
  <c r="Q29" i="28"/>
  <c r="O29" i="28"/>
  <c r="N29" i="28"/>
  <c r="L29" i="28"/>
  <c r="K29" i="28"/>
  <c r="I29" i="28"/>
  <c r="H29" i="28"/>
  <c r="F29" i="28"/>
  <c r="E29" i="28"/>
  <c r="C29" i="28"/>
  <c r="AU28" i="28"/>
  <c r="AT28" i="28"/>
  <c r="AS28" i="28"/>
  <c r="AQ28" i="28"/>
  <c r="AP28" i="28"/>
  <c r="AO28" i="28"/>
  <c r="AN28" i="28"/>
  <c r="AM28" i="28"/>
  <c r="AK28" i="28"/>
  <c r="AJ28" i="28"/>
  <c r="AH28" i="28"/>
  <c r="AG28" i="28"/>
  <c r="AF28" i="28"/>
  <c r="AD28" i="28"/>
  <c r="AC28" i="28"/>
  <c r="AA28" i="28"/>
  <c r="Z28" i="28"/>
  <c r="X28" i="28"/>
  <c r="W28" i="28"/>
  <c r="U28" i="28"/>
  <c r="T28" i="28"/>
  <c r="R28" i="28"/>
  <c r="Q28" i="28"/>
  <c r="O28" i="28"/>
  <c r="N28" i="28"/>
  <c r="L28" i="28"/>
  <c r="K28" i="28"/>
  <c r="I28" i="28"/>
  <c r="H28" i="28"/>
  <c r="F28" i="28"/>
  <c r="E28" i="28"/>
  <c r="C28" i="28"/>
  <c r="AU26" i="28"/>
  <c r="AT26" i="28"/>
  <c r="AS26" i="28"/>
  <c r="AQ26" i="28"/>
  <c r="AP26" i="28"/>
  <c r="AO26" i="28"/>
  <c r="AN26" i="28"/>
  <c r="AM26" i="28"/>
  <c r="AK26" i="28"/>
  <c r="AJ26" i="28"/>
  <c r="AH26" i="28"/>
  <c r="AG26" i="28"/>
  <c r="AF26" i="28"/>
  <c r="AD26" i="28"/>
  <c r="AC26" i="28"/>
  <c r="AA26" i="28"/>
  <c r="Z26" i="28"/>
  <c r="X26" i="28"/>
  <c r="W26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C26" i="28"/>
  <c r="AU25" i="28"/>
  <c r="AT25" i="28"/>
  <c r="AS25" i="28"/>
  <c r="AQ25" i="28"/>
  <c r="AP25" i="28"/>
  <c r="AN25" i="28"/>
  <c r="AM25" i="28"/>
  <c r="AK25" i="28"/>
  <c r="AJ25" i="28"/>
  <c r="AH25" i="28"/>
  <c r="AG25" i="28"/>
  <c r="AF25" i="28"/>
  <c r="AD25" i="28"/>
  <c r="AC25" i="28"/>
  <c r="AA25" i="28"/>
  <c r="Z25" i="28"/>
  <c r="X25" i="28"/>
  <c r="W25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C25" i="28"/>
  <c r="AU24" i="28"/>
  <c r="AT24" i="28"/>
  <c r="AS24" i="28"/>
  <c r="AQ24" i="28"/>
  <c r="AP24" i="28"/>
  <c r="AO24" i="28"/>
  <c r="AN24" i="28"/>
  <c r="AM24" i="28"/>
  <c r="AK24" i="28"/>
  <c r="AJ24" i="28"/>
  <c r="AH24" i="28"/>
  <c r="AG24" i="28"/>
  <c r="AF24" i="28"/>
  <c r="AD24" i="28"/>
  <c r="AC24" i="28"/>
  <c r="AA24" i="28"/>
  <c r="Z24" i="28"/>
  <c r="X24" i="28"/>
  <c r="W24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C24" i="28"/>
  <c r="AU23" i="28"/>
  <c r="AT23" i="28"/>
  <c r="AS23" i="28"/>
  <c r="AQ23" i="28"/>
  <c r="AP23" i="28"/>
  <c r="AO23" i="28"/>
  <c r="AN23" i="28"/>
  <c r="AM23" i="28"/>
  <c r="AK23" i="28"/>
  <c r="AJ23" i="28"/>
  <c r="AH23" i="28"/>
  <c r="AG23" i="28"/>
  <c r="AF23" i="28"/>
  <c r="AD23" i="28"/>
  <c r="AC23" i="28"/>
  <c r="AA23" i="28"/>
  <c r="Z23" i="28"/>
  <c r="X23" i="28"/>
  <c r="W23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C23" i="28"/>
  <c r="AU22" i="28"/>
  <c r="AT22" i="28"/>
  <c r="AS22" i="28"/>
  <c r="AQ22" i="28"/>
  <c r="AP22" i="28"/>
  <c r="AN22" i="28"/>
  <c r="AM22" i="28"/>
  <c r="AK22" i="28"/>
  <c r="AJ22" i="28"/>
  <c r="AH22" i="28"/>
  <c r="AG22" i="28"/>
  <c r="AF22" i="28"/>
  <c r="AD22" i="28"/>
  <c r="AC22" i="28"/>
  <c r="AA22" i="28"/>
  <c r="Z22" i="28"/>
  <c r="X22" i="28"/>
  <c r="W22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C22" i="28"/>
  <c r="AU21" i="28"/>
  <c r="AT21" i="28"/>
  <c r="AS21" i="28"/>
  <c r="AQ21" i="28"/>
  <c r="AP21" i="28"/>
  <c r="AO21" i="28"/>
  <c r="AN21" i="28"/>
  <c r="AM21" i="28"/>
  <c r="AK21" i="28"/>
  <c r="AJ21" i="28"/>
  <c r="AH21" i="28"/>
  <c r="AG21" i="28"/>
  <c r="AF21" i="28"/>
  <c r="AD21" i="28"/>
  <c r="AC21" i="28"/>
  <c r="AA21" i="28"/>
  <c r="Z21" i="28"/>
  <c r="X21" i="28"/>
  <c r="W21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C21" i="28"/>
  <c r="AU19" i="28"/>
  <c r="AT19" i="28"/>
  <c r="AS19" i="28"/>
  <c r="AQ19" i="28"/>
  <c r="AP19" i="28"/>
  <c r="AO19" i="28"/>
  <c r="AN19" i="28"/>
  <c r="AM19" i="28"/>
  <c r="AK19" i="28"/>
  <c r="AJ19" i="28"/>
  <c r="AH19" i="28"/>
  <c r="AG19" i="28"/>
  <c r="AF19" i="28"/>
  <c r="AD19" i="28"/>
  <c r="AC19" i="28"/>
  <c r="AA19" i="28"/>
  <c r="Z19" i="28"/>
  <c r="X19" i="28"/>
  <c r="W19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C19" i="28"/>
  <c r="AU18" i="28"/>
  <c r="AT18" i="28"/>
  <c r="AS18" i="28"/>
  <c r="AQ18" i="28"/>
  <c r="AP18" i="28"/>
  <c r="AO18" i="28"/>
  <c r="AN18" i="28"/>
  <c r="AM18" i="28"/>
  <c r="AK18" i="28"/>
  <c r="AJ18" i="28"/>
  <c r="AH18" i="28"/>
  <c r="AG18" i="28"/>
  <c r="AF18" i="28"/>
  <c r="AD18" i="28"/>
  <c r="AC18" i="28"/>
  <c r="AA18" i="28"/>
  <c r="Z18" i="28"/>
  <c r="X18" i="28"/>
  <c r="W18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C18" i="28"/>
  <c r="AU17" i="28"/>
  <c r="AT17" i="28"/>
  <c r="AS17" i="28"/>
  <c r="AQ17" i="28"/>
  <c r="AP17" i="28"/>
  <c r="AO17" i="28"/>
  <c r="AN17" i="28"/>
  <c r="AM17" i="28"/>
  <c r="AK17" i="28"/>
  <c r="AJ17" i="28"/>
  <c r="AH17" i="28"/>
  <c r="AG17" i="28"/>
  <c r="AF17" i="28"/>
  <c r="AD17" i="28"/>
  <c r="AC17" i="28"/>
  <c r="AA17" i="28"/>
  <c r="Z17" i="28"/>
  <c r="X17" i="28"/>
  <c r="W17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C17" i="28"/>
  <c r="AU16" i="28"/>
  <c r="AT16" i="28"/>
  <c r="AS16" i="28"/>
  <c r="AQ16" i="28"/>
  <c r="AP16" i="28"/>
  <c r="AO16" i="28"/>
  <c r="AN16" i="28"/>
  <c r="AM16" i="28"/>
  <c r="AK16" i="28"/>
  <c r="AJ16" i="28"/>
  <c r="AH16" i="28"/>
  <c r="AG16" i="28"/>
  <c r="AF16" i="28"/>
  <c r="AD16" i="28"/>
  <c r="AC16" i="28"/>
  <c r="AA16" i="28"/>
  <c r="Z16" i="28"/>
  <c r="X16" i="28"/>
  <c r="W16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C16" i="28"/>
  <c r="AU15" i="28"/>
  <c r="AT15" i="28"/>
  <c r="AS15" i="28"/>
  <c r="AQ15" i="28"/>
  <c r="AP15" i="28"/>
  <c r="AO15" i="28"/>
  <c r="AN15" i="28"/>
  <c r="AM15" i="28"/>
  <c r="AK15" i="28"/>
  <c r="AJ15" i="28"/>
  <c r="AH15" i="28"/>
  <c r="AG15" i="28"/>
  <c r="AF15" i="28"/>
  <c r="AD15" i="28"/>
  <c r="AC15" i="28"/>
  <c r="AA15" i="28"/>
  <c r="Z15" i="28"/>
  <c r="X15" i="28"/>
  <c r="W15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C15" i="28"/>
  <c r="AU11" i="28"/>
  <c r="AT11" i="28"/>
  <c r="AS11" i="28"/>
  <c r="AQ11" i="28"/>
  <c r="AP11" i="28"/>
  <c r="AN11" i="28"/>
  <c r="AM11" i="28"/>
  <c r="AK11" i="28"/>
  <c r="AJ11" i="28"/>
  <c r="AH11" i="28"/>
  <c r="AG11" i="28"/>
  <c r="AF11" i="28"/>
  <c r="AD11" i="28"/>
  <c r="AC11" i="28"/>
  <c r="AA11" i="28"/>
  <c r="Z11" i="28"/>
  <c r="X11" i="28"/>
  <c r="W11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C11" i="28"/>
  <c r="AU10" i="28"/>
  <c r="AT10" i="28"/>
  <c r="AS10" i="28"/>
  <c r="AQ10" i="28"/>
  <c r="AP10" i="28"/>
  <c r="AO10" i="28"/>
  <c r="AN10" i="28"/>
  <c r="AM10" i="28"/>
  <c r="AK10" i="28"/>
  <c r="AJ10" i="28"/>
  <c r="AH10" i="28"/>
  <c r="AG10" i="28"/>
  <c r="AF10" i="28"/>
  <c r="AD10" i="28"/>
  <c r="AC10" i="28"/>
  <c r="AA10" i="28"/>
  <c r="Z10" i="28"/>
  <c r="X10" i="28"/>
  <c r="W10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C10" i="28"/>
  <c r="AU9" i="28"/>
  <c r="AT9" i="28"/>
  <c r="AS9" i="28"/>
  <c r="AQ9" i="28"/>
  <c r="AP9" i="28"/>
  <c r="AO9" i="28"/>
  <c r="AN9" i="28"/>
  <c r="AM9" i="28"/>
  <c r="AK9" i="28"/>
  <c r="AJ9" i="28"/>
  <c r="AH9" i="28"/>
  <c r="AG9" i="28"/>
  <c r="AF9" i="28"/>
  <c r="AD9" i="28"/>
  <c r="AC9" i="28"/>
  <c r="AA9" i="28"/>
  <c r="Z9" i="28"/>
  <c r="X9" i="28"/>
  <c r="W9" i="28"/>
  <c r="U9" i="28"/>
  <c r="T9" i="28"/>
  <c r="R9" i="28"/>
  <c r="Q9" i="28"/>
  <c r="O9" i="28"/>
  <c r="N9" i="28"/>
  <c r="L9" i="28"/>
  <c r="K9" i="28"/>
  <c r="I9" i="28"/>
  <c r="H9" i="28"/>
  <c r="F9" i="28"/>
  <c r="E9" i="28"/>
  <c r="C9" i="28"/>
  <c r="AU8" i="28"/>
  <c r="AT8" i="28"/>
  <c r="AS8" i="28"/>
  <c r="AQ8" i="28"/>
  <c r="AP8" i="28"/>
  <c r="AO8" i="28"/>
  <c r="AN8" i="28"/>
  <c r="AM8" i="28"/>
  <c r="AK8" i="28"/>
  <c r="AJ8" i="28"/>
  <c r="AH8" i="28"/>
  <c r="AG8" i="28"/>
  <c r="AF8" i="28"/>
  <c r="AD8" i="28"/>
  <c r="AC8" i="28"/>
  <c r="AA8" i="28"/>
  <c r="Z8" i="28"/>
  <c r="X8" i="28"/>
  <c r="W8" i="28"/>
  <c r="U8" i="28"/>
  <c r="T8" i="28"/>
  <c r="R8" i="28"/>
  <c r="Q8" i="28"/>
  <c r="O8" i="28"/>
  <c r="N8" i="28"/>
  <c r="L8" i="28"/>
  <c r="K8" i="28"/>
  <c r="I8" i="28"/>
  <c r="H8" i="28"/>
  <c r="F8" i="28"/>
  <c r="E8" i="28"/>
  <c r="C8" i="28"/>
  <c r="AV66" i="27"/>
  <c r="AU39" i="27"/>
  <c r="AT39" i="27"/>
  <c r="AS39" i="27"/>
  <c r="AM39" i="27"/>
  <c r="AJ39" i="27"/>
  <c r="AG39" i="27"/>
  <c r="AF39" i="27"/>
  <c r="AC39" i="27"/>
  <c r="Z39" i="27"/>
  <c r="W39" i="27"/>
  <c r="T39" i="27"/>
  <c r="Q39" i="27"/>
  <c r="N39" i="27"/>
  <c r="K39" i="27"/>
  <c r="H39" i="27"/>
  <c r="E39" i="27"/>
  <c r="AU38" i="27"/>
  <c r="AT38" i="27"/>
  <c r="AS38" i="27"/>
  <c r="AQ38" i="27"/>
  <c r="AP38" i="27"/>
  <c r="AO38" i="27"/>
  <c r="AN38" i="27"/>
  <c r="AM38" i="27"/>
  <c r="AK38" i="27"/>
  <c r="AJ38" i="27"/>
  <c r="AH38" i="27"/>
  <c r="AG38" i="27"/>
  <c r="AF38" i="27"/>
  <c r="AD38" i="27"/>
  <c r="AC38" i="27"/>
  <c r="AA38" i="27"/>
  <c r="Z38" i="27"/>
  <c r="X38" i="27"/>
  <c r="W38" i="27"/>
  <c r="U38" i="27"/>
  <c r="T38" i="27"/>
  <c r="R38" i="27"/>
  <c r="Q38" i="27"/>
  <c r="O38" i="27"/>
  <c r="N38" i="27"/>
  <c r="L38" i="27"/>
  <c r="K38" i="27"/>
  <c r="I38" i="27"/>
  <c r="H38" i="27"/>
  <c r="F38" i="27"/>
  <c r="E38" i="27"/>
  <c r="C38" i="27"/>
  <c r="AU37" i="27"/>
  <c r="AT37" i="27"/>
  <c r="AS37" i="27"/>
  <c r="AQ37" i="27"/>
  <c r="AP37" i="27"/>
  <c r="AO37" i="27"/>
  <c r="AN37" i="27"/>
  <c r="AM37" i="27"/>
  <c r="AK37" i="27"/>
  <c r="AJ37" i="27"/>
  <c r="AH37" i="27"/>
  <c r="AG37" i="27"/>
  <c r="AF37" i="27"/>
  <c r="AD37" i="27"/>
  <c r="AC37" i="27"/>
  <c r="AA37" i="27"/>
  <c r="Z37" i="27"/>
  <c r="X37" i="27"/>
  <c r="W37" i="27"/>
  <c r="U37" i="27"/>
  <c r="T37" i="27"/>
  <c r="R37" i="27"/>
  <c r="Q37" i="27"/>
  <c r="O37" i="27"/>
  <c r="N37" i="27"/>
  <c r="L37" i="27"/>
  <c r="K37" i="27"/>
  <c r="I37" i="27"/>
  <c r="H37" i="27"/>
  <c r="F37" i="27"/>
  <c r="E37" i="27"/>
  <c r="C37" i="27"/>
  <c r="AU36" i="27"/>
  <c r="AT36" i="27"/>
  <c r="AS36" i="27"/>
  <c r="AQ36" i="27"/>
  <c r="AP36" i="27"/>
  <c r="AO36" i="27"/>
  <c r="AN36" i="27"/>
  <c r="AM36" i="27"/>
  <c r="AK36" i="27"/>
  <c r="AJ36" i="27"/>
  <c r="AH36" i="27"/>
  <c r="AG36" i="27"/>
  <c r="AF36" i="27"/>
  <c r="AD36" i="27"/>
  <c r="AC36" i="27"/>
  <c r="AA36" i="27"/>
  <c r="Z36" i="27"/>
  <c r="X36" i="27"/>
  <c r="W36" i="27"/>
  <c r="U36" i="27"/>
  <c r="T36" i="27"/>
  <c r="R36" i="27"/>
  <c r="Q36" i="27"/>
  <c r="O36" i="27"/>
  <c r="N36" i="27"/>
  <c r="L36" i="27"/>
  <c r="K36" i="27"/>
  <c r="I36" i="27"/>
  <c r="H36" i="27"/>
  <c r="F36" i="27"/>
  <c r="E36" i="27"/>
  <c r="C36" i="27"/>
  <c r="AU35" i="27"/>
  <c r="AT35" i="27"/>
  <c r="AS35" i="27"/>
  <c r="AQ35" i="27"/>
  <c r="AP35" i="27"/>
  <c r="AO35" i="27"/>
  <c r="AN35" i="27"/>
  <c r="AM35" i="27"/>
  <c r="AK35" i="27"/>
  <c r="AJ35" i="27"/>
  <c r="AH35" i="27"/>
  <c r="AG35" i="27"/>
  <c r="AF35" i="27"/>
  <c r="AD35" i="27"/>
  <c r="AC35" i="27"/>
  <c r="AA35" i="27"/>
  <c r="Z35" i="27"/>
  <c r="X35" i="27"/>
  <c r="W35" i="27"/>
  <c r="U35" i="27"/>
  <c r="T35" i="27"/>
  <c r="R35" i="27"/>
  <c r="Q35" i="27"/>
  <c r="O35" i="27"/>
  <c r="N35" i="27"/>
  <c r="L35" i="27"/>
  <c r="K35" i="27"/>
  <c r="I35" i="27"/>
  <c r="H35" i="27"/>
  <c r="F35" i="27"/>
  <c r="E35" i="27"/>
  <c r="C35" i="27"/>
  <c r="AU34" i="27"/>
  <c r="AT34" i="27"/>
  <c r="AS34" i="27"/>
  <c r="AQ34" i="27"/>
  <c r="AP34" i="27"/>
  <c r="AN34" i="27"/>
  <c r="AM34" i="27"/>
  <c r="AK34" i="27"/>
  <c r="AJ34" i="27"/>
  <c r="AH34" i="27"/>
  <c r="AG34" i="27"/>
  <c r="AF34" i="27"/>
  <c r="AD34" i="27"/>
  <c r="AC34" i="27"/>
  <c r="AA34" i="27"/>
  <c r="Z34" i="27"/>
  <c r="X34" i="27"/>
  <c r="W34" i="27"/>
  <c r="U34" i="27"/>
  <c r="T34" i="27"/>
  <c r="R34" i="27"/>
  <c r="Q34" i="27"/>
  <c r="O34" i="27"/>
  <c r="N34" i="27"/>
  <c r="L34" i="27"/>
  <c r="K34" i="27"/>
  <c r="I34" i="27"/>
  <c r="H34" i="27"/>
  <c r="F34" i="27"/>
  <c r="E34" i="27"/>
  <c r="C34" i="27"/>
  <c r="AU33" i="27"/>
  <c r="AT33" i="27"/>
  <c r="AS33" i="27"/>
  <c r="AQ33" i="27"/>
  <c r="AP33" i="27"/>
  <c r="AN33" i="27"/>
  <c r="AM33" i="27"/>
  <c r="AK33" i="27"/>
  <c r="AJ33" i="27"/>
  <c r="AH33" i="27"/>
  <c r="AG33" i="27"/>
  <c r="AF33" i="27"/>
  <c r="AD33" i="27"/>
  <c r="AC33" i="27"/>
  <c r="AA33" i="27"/>
  <c r="Z33" i="27"/>
  <c r="X33" i="27"/>
  <c r="W33" i="27"/>
  <c r="U33" i="27"/>
  <c r="T33" i="27"/>
  <c r="R33" i="27"/>
  <c r="Q33" i="27"/>
  <c r="O33" i="27"/>
  <c r="N33" i="27"/>
  <c r="L33" i="27"/>
  <c r="K33" i="27"/>
  <c r="I33" i="27"/>
  <c r="H33" i="27"/>
  <c r="F33" i="27"/>
  <c r="E33" i="27"/>
  <c r="C33" i="27"/>
  <c r="AU32" i="27"/>
  <c r="AT32" i="27"/>
  <c r="AS32" i="27"/>
  <c r="AQ32" i="27"/>
  <c r="AP32" i="27"/>
  <c r="AO32" i="27"/>
  <c r="AN32" i="27"/>
  <c r="AM32" i="27"/>
  <c r="AK32" i="27"/>
  <c r="AJ32" i="27"/>
  <c r="AH32" i="27"/>
  <c r="AG32" i="27"/>
  <c r="AF32" i="27"/>
  <c r="AD32" i="27"/>
  <c r="AC32" i="27"/>
  <c r="AA32" i="27"/>
  <c r="Z32" i="27"/>
  <c r="X32" i="27"/>
  <c r="W32" i="27"/>
  <c r="U32" i="27"/>
  <c r="T32" i="27"/>
  <c r="R32" i="27"/>
  <c r="Q32" i="27"/>
  <c r="O32" i="27"/>
  <c r="N32" i="27"/>
  <c r="L32" i="27"/>
  <c r="K32" i="27"/>
  <c r="I32" i="27"/>
  <c r="H32" i="27"/>
  <c r="F32" i="27"/>
  <c r="E32" i="27"/>
  <c r="C32" i="27"/>
  <c r="AU31" i="27"/>
  <c r="AT31" i="27"/>
  <c r="AS31" i="27"/>
  <c r="AQ31" i="27"/>
  <c r="AP31" i="27"/>
  <c r="AO31" i="27"/>
  <c r="AN31" i="27"/>
  <c r="AM31" i="27"/>
  <c r="AK31" i="27"/>
  <c r="AJ31" i="27"/>
  <c r="AH31" i="27"/>
  <c r="AG31" i="27"/>
  <c r="AF31" i="27"/>
  <c r="AD31" i="27"/>
  <c r="AC31" i="27"/>
  <c r="AA31" i="27"/>
  <c r="Z31" i="27"/>
  <c r="X31" i="27"/>
  <c r="W31" i="27"/>
  <c r="U31" i="27"/>
  <c r="T31" i="27"/>
  <c r="R31" i="27"/>
  <c r="Q31" i="27"/>
  <c r="O31" i="27"/>
  <c r="N31" i="27"/>
  <c r="L31" i="27"/>
  <c r="K31" i="27"/>
  <c r="I31" i="27"/>
  <c r="H31" i="27"/>
  <c r="F31" i="27"/>
  <c r="E31" i="27"/>
  <c r="C31" i="27"/>
  <c r="AU30" i="27"/>
  <c r="AT30" i="27"/>
  <c r="AS30" i="27"/>
  <c r="AQ30" i="27"/>
  <c r="AP30" i="27"/>
  <c r="AO30" i="27"/>
  <c r="AN30" i="27"/>
  <c r="AM30" i="27"/>
  <c r="AK30" i="27"/>
  <c r="AJ30" i="27"/>
  <c r="AH30" i="27"/>
  <c r="AG30" i="27"/>
  <c r="AF30" i="27"/>
  <c r="AD30" i="27"/>
  <c r="AC30" i="27"/>
  <c r="AA30" i="27"/>
  <c r="Z30" i="27"/>
  <c r="X30" i="27"/>
  <c r="W30" i="27"/>
  <c r="U30" i="27"/>
  <c r="T30" i="27"/>
  <c r="R30" i="27"/>
  <c r="Q30" i="27"/>
  <c r="O30" i="27"/>
  <c r="N30" i="27"/>
  <c r="L30" i="27"/>
  <c r="K30" i="27"/>
  <c r="I30" i="27"/>
  <c r="H30" i="27"/>
  <c r="F30" i="27"/>
  <c r="E30" i="27"/>
  <c r="C30" i="27"/>
  <c r="AU29" i="27"/>
  <c r="AT29" i="27"/>
  <c r="AS29" i="27"/>
  <c r="AQ29" i="27"/>
  <c r="AP29" i="27"/>
  <c r="AN29" i="27"/>
  <c r="AM29" i="27"/>
  <c r="AK29" i="27"/>
  <c r="AJ29" i="27"/>
  <c r="AH29" i="27"/>
  <c r="AG29" i="27"/>
  <c r="AF29" i="27"/>
  <c r="AD29" i="27"/>
  <c r="AC29" i="27"/>
  <c r="AA29" i="27"/>
  <c r="Z29" i="27"/>
  <c r="X29" i="27"/>
  <c r="W29" i="27"/>
  <c r="U29" i="27"/>
  <c r="T29" i="27"/>
  <c r="R29" i="27"/>
  <c r="Q29" i="27"/>
  <c r="O29" i="27"/>
  <c r="N29" i="27"/>
  <c r="L29" i="27"/>
  <c r="K29" i="27"/>
  <c r="I29" i="27"/>
  <c r="H29" i="27"/>
  <c r="F29" i="27"/>
  <c r="E29" i="27"/>
  <c r="C29" i="27"/>
  <c r="AU28" i="27"/>
  <c r="AT28" i="27"/>
  <c r="AS28" i="27"/>
  <c r="AQ28" i="27"/>
  <c r="AP28" i="27"/>
  <c r="AO28" i="27"/>
  <c r="AN28" i="27"/>
  <c r="AM28" i="27"/>
  <c r="AK28" i="27"/>
  <c r="AJ28" i="27"/>
  <c r="AH28" i="27"/>
  <c r="AG28" i="27"/>
  <c r="AF28" i="27"/>
  <c r="AD28" i="27"/>
  <c r="AC28" i="27"/>
  <c r="AA28" i="27"/>
  <c r="Z28" i="27"/>
  <c r="X28" i="27"/>
  <c r="W28" i="27"/>
  <c r="U28" i="27"/>
  <c r="T28" i="27"/>
  <c r="R28" i="27"/>
  <c r="Q28" i="27"/>
  <c r="O28" i="27"/>
  <c r="N28" i="27"/>
  <c r="L28" i="27"/>
  <c r="K28" i="27"/>
  <c r="I28" i="27"/>
  <c r="H28" i="27"/>
  <c r="F28" i="27"/>
  <c r="E28" i="27"/>
  <c r="C28" i="27"/>
  <c r="AU26" i="27"/>
  <c r="AT26" i="27"/>
  <c r="AS26" i="27"/>
  <c r="AQ26" i="27"/>
  <c r="AP26" i="27"/>
  <c r="AN26" i="27"/>
  <c r="AM26" i="27"/>
  <c r="AK26" i="27"/>
  <c r="AJ26" i="27"/>
  <c r="AH26" i="27"/>
  <c r="AG26" i="27"/>
  <c r="AF26" i="27"/>
  <c r="AD26" i="27"/>
  <c r="AC26" i="27"/>
  <c r="AA26" i="27"/>
  <c r="Z26" i="27"/>
  <c r="X26" i="27"/>
  <c r="W26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C26" i="27"/>
  <c r="AU25" i="27"/>
  <c r="AT25" i="27"/>
  <c r="AS25" i="27"/>
  <c r="AQ25" i="27"/>
  <c r="AP25" i="27"/>
  <c r="AO25" i="27"/>
  <c r="AN25" i="27"/>
  <c r="AM25" i="27"/>
  <c r="AK25" i="27"/>
  <c r="AJ25" i="27"/>
  <c r="AH25" i="27"/>
  <c r="AG25" i="27"/>
  <c r="AF25" i="27"/>
  <c r="AD25" i="27"/>
  <c r="AC25" i="27"/>
  <c r="AA25" i="27"/>
  <c r="Z25" i="27"/>
  <c r="X25" i="27"/>
  <c r="W25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C25" i="27"/>
  <c r="AU24" i="27"/>
  <c r="AT24" i="27"/>
  <c r="AS24" i="27"/>
  <c r="AQ24" i="27"/>
  <c r="AP24" i="27"/>
  <c r="AN24" i="27"/>
  <c r="AM24" i="27"/>
  <c r="AK24" i="27"/>
  <c r="AJ24" i="27"/>
  <c r="AH24" i="27"/>
  <c r="AG24" i="27"/>
  <c r="AF24" i="27"/>
  <c r="AD24" i="27"/>
  <c r="AC24" i="27"/>
  <c r="AA24" i="27"/>
  <c r="Z24" i="27"/>
  <c r="X24" i="27"/>
  <c r="W24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C24" i="27"/>
  <c r="AU23" i="27"/>
  <c r="AT23" i="27"/>
  <c r="AS23" i="27"/>
  <c r="AQ23" i="27"/>
  <c r="AP23" i="27"/>
  <c r="AO23" i="27"/>
  <c r="AN23" i="27"/>
  <c r="AM23" i="27"/>
  <c r="AK23" i="27"/>
  <c r="AJ23" i="27"/>
  <c r="AH23" i="27"/>
  <c r="AG23" i="27"/>
  <c r="AF23" i="27"/>
  <c r="AD23" i="27"/>
  <c r="AC23" i="27"/>
  <c r="AA23" i="27"/>
  <c r="Z23" i="27"/>
  <c r="X23" i="27"/>
  <c r="W23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C23" i="27"/>
  <c r="AU22" i="27"/>
  <c r="AT22" i="27"/>
  <c r="AS22" i="27"/>
  <c r="AQ22" i="27"/>
  <c r="AP22" i="27"/>
  <c r="AO22" i="27"/>
  <c r="AN22" i="27"/>
  <c r="AM22" i="27"/>
  <c r="AK22" i="27"/>
  <c r="AJ22" i="27"/>
  <c r="AH22" i="27"/>
  <c r="AG22" i="27"/>
  <c r="AF22" i="27"/>
  <c r="AD22" i="27"/>
  <c r="AC22" i="27"/>
  <c r="AA22" i="27"/>
  <c r="Z22" i="27"/>
  <c r="X22" i="27"/>
  <c r="W22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C22" i="27"/>
  <c r="AU21" i="27"/>
  <c r="AT21" i="27"/>
  <c r="AS21" i="27"/>
  <c r="AQ21" i="27"/>
  <c r="AP21" i="27"/>
  <c r="AN21" i="27"/>
  <c r="AM21" i="27"/>
  <c r="AK21" i="27"/>
  <c r="AJ21" i="27"/>
  <c r="AH21" i="27"/>
  <c r="AG21" i="27"/>
  <c r="AF21" i="27"/>
  <c r="AD21" i="27"/>
  <c r="AC21" i="27"/>
  <c r="AA21" i="27"/>
  <c r="Z21" i="27"/>
  <c r="X21" i="27"/>
  <c r="W21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C21" i="27"/>
  <c r="AU20" i="27"/>
  <c r="AT20" i="27"/>
  <c r="AS20" i="27"/>
  <c r="AQ20" i="27"/>
  <c r="AP20" i="27"/>
  <c r="AO20" i="27"/>
  <c r="AN20" i="27"/>
  <c r="AM20" i="27"/>
  <c r="AK20" i="27"/>
  <c r="AJ20" i="27"/>
  <c r="AH20" i="27"/>
  <c r="AG20" i="27"/>
  <c r="AF20" i="27"/>
  <c r="AD20" i="27"/>
  <c r="AC20" i="27"/>
  <c r="AA20" i="27"/>
  <c r="Z20" i="27"/>
  <c r="X20" i="27"/>
  <c r="W20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C20" i="27"/>
  <c r="AU19" i="27"/>
  <c r="AT19" i="27"/>
  <c r="AS19" i="27"/>
  <c r="AQ19" i="27"/>
  <c r="AP19" i="27"/>
  <c r="AN19" i="27"/>
  <c r="AM19" i="27"/>
  <c r="AK19" i="27"/>
  <c r="AJ19" i="27"/>
  <c r="AH19" i="27"/>
  <c r="AG19" i="27"/>
  <c r="AF19" i="27"/>
  <c r="AD19" i="27"/>
  <c r="AC19" i="27"/>
  <c r="AA19" i="27"/>
  <c r="Z19" i="27"/>
  <c r="X19" i="27"/>
  <c r="W19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C19" i="27"/>
  <c r="AU18" i="27"/>
  <c r="AT18" i="27"/>
  <c r="AS18" i="27"/>
  <c r="AQ18" i="27"/>
  <c r="AP18" i="27"/>
  <c r="AN18" i="27"/>
  <c r="AM18" i="27"/>
  <c r="AK18" i="27"/>
  <c r="AJ18" i="27"/>
  <c r="AH18" i="27"/>
  <c r="AG18" i="27"/>
  <c r="AF18" i="27"/>
  <c r="AD18" i="27"/>
  <c r="AC18" i="27"/>
  <c r="AA18" i="27"/>
  <c r="Z18" i="27"/>
  <c r="X18" i="27"/>
  <c r="W18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C18" i="27"/>
  <c r="AU17" i="27"/>
  <c r="AT17" i="27"/>
  <c r="AS17" i="27"/>
  <c r="AQ17" i="27"/>
  <c r="AP17" i="27"/>
  <c r="AN17" i="27"/>
  <c r="AM17" i="27"/>
  <c r="AK17" i="27"/>
  <c r="AJ17" i="27"/>
  <c r="AH17" i="27"/>
  <c r="AG17" i="27"/>
  <c r="AF17" i="27"/>
  <c r="AD17" i="27"/>
  <c r="AC17" i="27"/>
  <c r="AA17" i="27"/>
  <c r="Z17" i="27"/>
  <c r="X17" i="27"/>
  <c r="W17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C17" i="27"/>
  <c r="AU16" i="27"/>
  <c r="AT16" i="27"/>
  <c r="AS16" i="27"/>
  <c r="AQ16" i="27"/>
  <c r="AP16" i="27"/>
  <c r="AN16" i="27"/>
  <c r="AM16" i="27"/>
  <c r="AK16" i="27"/>
  <c r="AJ16" i="27"/>
  <c r="AH16" i="27"/>
  <c r="AG16" i="27"/>
  <c r="AF16" i="27"/>
  <c r="AD16" i="27"/>
  <c r="AC16" i="27"/>
  <c r="AA16" i="27"/>
  <c r="Z16" i="27"/>
  <c r="X16" i="27"/>
  <c r="W16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C16" i="27"/>
  <c r="AU15" i="27"/>
  <c r="AT15" i="27"/>
  <c r="AS15" i="27"/>
  <c r="AQ15" i="27"/>
  <c r="AP15" i="27"/>
  <c r="AO15" i="27"/>
  <c r="AN15" i="27"/>
  <c r="AM15" i="27"/>
  <c r="AK15" i="27"/>
  <c r="AJ15" i="27"/>
  <c r="AH15" i="27"/>
  <c r="AG15" i="27"/>
  <c r="AF15" i="27"/>
  <c r="AD15" i="27"/>
  <c r="AC15" i="27"/>
  <c r="AA15" i="27"/>
  <c r="Z15" i="27"/>
  <c r="X15" i="27"/>
  <c r="W15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C15" i="27"/>
  <c r="AU14" i="27"/>
  <c r="AT14" i="27"/>
  <c r="AS14" i="27"/>
  <c r="AQ14" i="27"/>
  <c r="AP14" i="27"/>
  <c r="AN14" i="27"/>
  <c r="AM14" i="27"/>
  <c r="AK14" i="27"/>
  <c r="AJ14" i="27"/>
  <c r="AH14" i="27"/>
  <c r="AG14" i="27"/>
  <c r="AF14" i="27"/>
  <c r="AD14" i="27"/>
  <c r="AC14" i="27"/>
  <c r="AA14" i="27"/>
  <c r="Z14" i="27"/>
  <c r="X14" i="27"/>
  <c r="W14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C14" i="27"/>
  <c r="AU13" i="27"/>
  <c r="AT13" i="27"/>
  <c r="AS13" i="27"/>
  <c r="AP13" i="27"/>
  <c r="AN13" i="27"/>
  <c r="AM13" i="27"/>
  <c r="AK13" i="27"/>
  <c r="AJ13" i="27"/>
  <c r="AH13" i="27"/>
  <c r="AG13" i="27"/>
  <c r="AF13" i="27"/>
  <c r="AD13" i="27"/>
  <c r="AC13" i="27"/>
  <c r="AA13" i="27"/>
  <c r="Z13" i="27"/>
  <c r="X13" i="27"/>
  <c r="W13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C13" i="27"/>
  <c r="AU12" i="27"/>
  <c r="AT12" i="27"/>
  <c r="AP12" i="27"/>
  <c r="AN12" i="27"/>
  <c r="AM12" i="27"/>
  <c r="AK12" i="27"/>
  <c r="AJ12" i="27"/>
  <c r="AH12" i="27"/>
  <c r="AG12" i="27"/>
  <c r="AF12" i="27"/>
  <c r="AD12" i="27"/>
  <c r="AC12" i="27"/>
  <c r="AA12" i="27"/>
  <c r="Z12" i="27"/>
  <c r="X12" i="27"/>
  <c r="W12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C12" i="27"/>
  <c r="AU11" i="27"/>
  <c r="AT11" i="27"/>
  <c r="AP11" i="27"/>
  <c r="AO11" i="27"/>
  <c r="AN11" i="27"/>
  <c r="AM11" i="27"/>
  <c r="AK11" i="27"/>
  <c r="AJ11" i="27"/>
  <c r="AH11" i="27"/>
  <c r="AG11" i="27"/>
  <c r="AF11" i="27"/>
  <c r="AD11" i="27"/>
  <c r="AC11" i="27"/>
  <c r="AA11" i="27"/>
  <c r="Z11" i="27"/>
  <c r="X11" i="27"/>
  <c r="W11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C11" i="27"/>
  <c r="AU10" i="27"/>
  <c r="AT10" i="27"/>
  <c r="AP10" i="27"/>
  <c r="AO10" i="27"/>
  <c r="AN10" i="27"/>
  <c r="AM10" i="27"/>
  <c r="AK10" i="27"/>
  <c r="AJ10" i="27"/>
  <c r="AH10" i="27"/>
  <c r="AG10" i="27"/>
  <c r="AF10" i="27"/>
  <c r="AD10" i="27"/>
  <c r="AC10" i="27"/>
  <c r="AA10" i="27"/>
  <c r="Z10" i="27"/>
  <c r="X10" i="27"/>
  <c r="W10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C10" i="27"/>
  <c r="AU9" i="27"/>
  <c r="AT9" i="27"/>
  <c r="AP9" i="27"/>
  <c r="AN9" i="27"/>
  <c r="AM9" i="27"/>
  <c r="AK9" i="27"/>
  <c r="AJ9" i="27"/>
  <c r="AH9" i="27"/>
  <c r="AG9" i="27"/>
  <c r="AF9" i="27"/>
  <c r="AD9" i="27"/>
  <c r="AC9" i="27"/>
  <c r="AA9" i="27"/>
  <c r="Z9" i="27"/>
  <c r="X9" i="27"/>
  <c r="W9" i="27"/>
  <c r="U9" i="27"/>
  <c r="T9" i="27"/>
  <c r="R9" i="27"/>
  <c r="Q9" i="27"/>
  <c r="O9" i="27"/>
  <c r="N9" i="27"/>
  <c r="L9" i="27"/>
  <c r="K9" i="27"/>
  <c r="I9" i="27"/>
  <c r="H9" i="27"/>
  <c r="F9" i="27"/>
  <c r="E9" i="27"/>
  <c r="C9" i="27"/>
  <c r="AU8" i="27"/>
  <c r="AT8" i="27"/>
  <c r="AP8" i="27"/>
  <c r="AM8" i="27"/>
  <c r="AJ8" i="27"/>
  <c r="AG8" i="27"/>
  <c r="AF8" i="27"/>
  <c r="AC8" i="27"/>
  <c r="Z8" i="27"/>
  <c r="W8" i="27"/>
  <c r="T8" i="27"/>
  <c r="Q8" i="27"/>
  <c r="N8" i="27"/>
  <c r="K8" i="27"/>
  <c r="H8" i="27"/>
  <c r="E8" i="27"/>
  <c r="AS66" i="26"/>
  <c r="AR39" i="26"/>
  <c r="AQ39" i="26"/>
  <c r="AM39" i="26"/>
  <c r="AJ39" i="26"/>
  <c r="AG39" i="26"/>
  <c r="AF39" i="26"/>
  <c r="AC39" i="26"/>
  <c r="Z39" i="26"/>
  <c r="W39" i="26"/>
  <c r="T39" i="26"/>
  <c r="Q39" i="26"/>
  <c r="N39" i="26"/>
  <c r="K39" i="26"/>
  <c r="H39" i="26"/>
  <c r="E39" i="26"/>
  <c r="AR38" i="26"/>
  <c r="AQ38" i="26"/>
  <c r="AP38" i="26"/>
  <c r="AN38" i="26"/>
  <c r="AM38" i="26"/>
  <c r="AK38" i="26"/>
  <c r="AJ38" i="26"/>
  <c r="AH38" i="26"/>
  <c r="AG38" i="26"/>
  <c r="AF38" i="26"/>
  <c r="AD38" i="26"/>
  <c r="AC38" i="26"/>
  <c r="AA38" i="26"/>
  <c r="Z38" i="26"/>
  <c r="X38" i="26"/>
  <c r="W38" i="26"/>
  <c r="U38" i="26"/>
  <c r="T38" i="26"/>
  <c r="R38" i="26"/>
  <c r="Q38" i="26"/>
  <c r="O38" i="26"/>
  <c r="N38" i="26"/>
  <c r="L38" i="26"/>
  <c r="K38" i="26"/>
  <c r="I38" i="26"/>
  <c r="H38" i="26"/>
  <c r="F38" i="26"/>
  <c r="E38" i="26"/>
  <c r="C38" i="26"/>
  <c r="AR37" i="26"/>
  <c r="AQ37" i="26"/>
  <c r="AP37" i="26"/>
  <c r="AN37" i="26"/>
  <c r="AM37" i="26"/>
  <c r="AK37" i="26"/>
  <c r="AJ37" i="26"/>
  <c r="AH37" i="26"/>
  <c r="AG37" i="26"/>
  <c r="AF37" i="26"/>
  <c r="AD37" i="26"/>
  <c r="AC37" i="26"/>
  <c r="AA37" i="26"/>
  <c r="Z37" i="26"/>
  <c r="X37" i="26"/>
  <c r="W37" i="26"/>
  <c r="U37" i="26"/>
  <c r="T37" i="26"/>
  <c r="R37" i="26"/>
  <c r="Q37" i="26"/>
  <c r="O37" i="26"/>
  <c r="N37" i="26"/>
  <c r="L37" i="26"/>
  <c r="K37" i="26"/>
  <c r="I37" i="26"/>
  <c r="H37" i="26"/>
  <c r="F37" i="26"/>
  <c r="E37" i="26"/>
  <c r="C37" i="26"/>
  <c r="AR36" i="26"/>
  <c r="AQ36" i="26"/>
  <c r="AP36" i="26"/>
  <c r="AN36" i="26"/>
  <c r="AM36" i="26"/>
  <c r="AK36" i="26"/>
  <c r="AJ36" i="26"/>
  <c r="AH36" i="26"/>
  <c r="AG36" i="26"/>
  <c r="AF36" i="26"/>
  <c r="AD36" i="26"/>
  <c r="AC36" i="26"/>
  <c r="AA36" i="26"/>
  <c r="Z36" i="26"/>
  <c r="X36" i="26"/>
  <c r="W36" i="26"/>
  <c r="U36" i="26"/>
  <c r="T36" i="26"/>
  <c r="R36" i="26"/>
  <c r="Q36" i="26"/>
  <c r="O36" i="26"/>
  <c r="N36" i="26"/>
  <c r="L36" i="26"/>
  <c r="K36" i="26"/>
  <c r="I36" i="26"/>
  <c r="H36" i="26"/>
  <c r="F36" i="26"/>
  <c r="E36" i="26"/>
  <c r="C36" i="26"/>
  <c r="AR35" i="26"/>
  <c r="AQ35" i="26"/>
  <c r="AP35" i="26"/>
  <c r="AN35" i="26"/>
  <c r="AM35" i="26"/>
  <c r="AK35" i="26"/>
  <c r="AJ35" i="26"/>
  <c r="AH35" i="26"/>
  <c r="AG35" i="26"/>
  <c r="AF35" i="26"/>
  <c r="AD35" i="26"/>
  <c r="AC35" i="26"/>
  <c r="AA35" i="26"/>
  <c r="Z35" i="26"/>
  <c r="X35" i="26"/>
  <c r="W35" i="26"/>
  <c r="U35" i="26"/>
  <c r="T35" i="26"/>
  <c r="R35" i="26"/>
  <c r="Q35" i="26"/>
  <c r="O35" i="26"/>
  <c r="N35" i="26"/>
  <c r="L35" i="26"/>
  <c r="K35" i="26"/>
  <c r="I35" i="26"/>
  <c r="H35" i="26"/>
  <c r="F35" i="26"/>
  <c r="E35" i="26"/>
  <c r="C35" i="26"/>
  <c r="AR34" i="26"/>
  <c r="AQ34" i="26"/>
  <c r="AP34" i="26"/>
  <c r="AN34" i="26"/>
  <c r="AM34" i="26"/>
  <c r="AK34" i="26"/>
  <c r="AJ34" i="26"/>
  <c r="AH34" i="26"/>
  <c r="AG34" i="26"/>
  <c r="AF34" i="26"/>
  <c r="AD34" i="26"/>
  <c r="AC34" i="26"/>
  <c r="AA34" i="26"/>
  <c r="Z34" i="26"/>
  <c r="X34" i="26"/>
  <c r="W34" i="26"/>
  <c r="U34" i="26"/>
  <c r="T34" i="26"/>
  <c r="R34" i="26"/>
  <c r="Q34" i="26"/>
  <c r="O34" i="26"/>
  <c r="N34" i="26"/>
  <c r="L34" i="26"/>
  <c r="K34" i="26"/>
  <c r="I34" i="26"/>
  <c r="H34" i="26"/>
  <c r="F34" i="26"/>
  <c r="E34" i="26"/>
  <c r="C34" i="26"/>
  <c r="AR33" i="26"/>
  <c r="AQ33" i="26"/>
  <c r="AP33" i="26"/>
  <c r="AN33" i="26"/>
  <c r="AM33" i="26"/>
  <c r="AK33" i="26"/>
  <c r="AJ33" i="26"/>
  <c r="AH33" i="26"/>
  <c r="AG33" i="26"/>
  <c r="AF33" i="26"/>
  <c r="AD33" i="26"/>
  <c r="AC33" i="26"/>
  <c r="AA33" i="26"/>
  <c r="Z33" i="26"/>
  <c r="X33" i="26"/>
  <c r="W33" i="26"/>
  <c r="U33" i="26"/>
  <c r="T33" i="26"/>
  <c r="R33" i="26"/>
  <c r="Q33" i="26"/>
  <c r="O33" i="26"/>
  <c r="N33" i="26"/>
  <c r="L33" i="26"/>
  <c r="K33" i="26"/>
  <c r="I33" i="26"/>
  <c r="H33" i="26"/>
  <c r="F33" i="26"/>
  <c r="E33" i="26"/>
  <c r="C33" i="26"/>
  <c r="AR32" i="26"/>
  <c r="AQ32" i="26"/>
  <c r="AP32" i="26"/>
  <c r="AN32" i="26"/>
  <c r="AM32" i="26"/>
  <c r="AK32" i="26"/>
  <c r="AJ32" i="26"/>
  <c r="AH32" i="26"/>
  <c r="AG32" i="26"/>
  <c r="AF32" i="26"/>
  <c r="AD32" i="26"/>
  <c r="AC32" i="26"/>
  <c r="AA32" i="26"/>
  <c r="Z32" i="26"/>
  <c r="X32" i="26"/>
  <c r="W32" i="26"/>
  <c r="U32" i="26"/>
  <c r="T32" i="26"/>
  <c r="R32" i="26"/>
  <c r="Q32" i="26"/>
  <c r="O32" i="26"/>
  <c r="N32" i="26"/>
  <c r="L32" i="26"/>
  <c r="K32" i="26"/>
  <c r="I32" i="26"/>
  <c r="H32" i="26"/>
  <c r="F32" i="26"/>
  <c r="E32" i="26"/>
  <c r="C32" i="26"/>
  <c r="AR31" i="26"/>
  <c r="AQ31" i="26"/>
  <c r="AP31" i="26"/>
  <c r="AN31" i="26"/>
  <c r="AM31" i="26"/>
  <c r="AK31" i="26"/>
  <c r="AJ31" i="26"/>
  <c r="AH31" i="26"/>
  <c r="AG31" i="26"/>
  <c r="AF31" i="26"/>
  <c r="AD31" i="26"/>
  <c r="AC31" i="26"/>
  <c r="AA31" i="26"/>
  <c r="Z31" i="26"/>
  <c r="X31" i="26"/>
  <c r="W31" i="26"/>
  <c r="U31" i="26"/>
  <c r="T31" i="26"/>
  <c r="R31" i="26"/>
  <c r="Q31" i="26"/>
  <c r="O31" i="26"/>
  <c r="N31" i="26"/>
  <c r="L31" i="26"/>
  <c r="K31" i="26"/>
  <c r="I31" i="26"/>
  <c r="H31" i="26"/>
  <c r="F31" i="26"/>
  <c r="E31" i="26"/>
  <c r="C31" i="26"/>
  <c r="AR30" i="26"/>
  <c r="AQ30" i="26"/>
  <c r="AP30" i="26"/>
  <c r="AO30" i="26"/>
  <c r="AN30" i="26"/>
  <c r="AM30" i="26"/>
  <c r="AK30" i="26"/>
  <c r="AJ30" i="26"/>
  <c r="AH30" i="26"/>
  <c r="AG30" i="26"/>
  <c r="AF30" i="26"/>
  <c r="AD30" i="26"/>
  <c r="AC30" i="26"/>
  <c r="AA30" i="26"/>
  <c r="Z30" i="26"/>
  <c r="X30" i="26"/>
  <c r="W30" i="26"/>
  <c r="U30" i="26"/>
  <c r="T30" i="26"/>
  <c r="R30" i="26"/>
  <c r="Q30" i="26"/>
  <c r="O30" i="26"/>
  <c r="N30" i="26"/>
  <c r="L30" i="26"/>
  <c r="K30" i="26"/>
  <c r="I30" i="26"/>
  <c r="H30" i="26"/>
  <c r="F30" i="26"/>
  <c r="E30" i="26"/>
  <c r="C30" i="26"/>
  <c r="AR29" i="26"/>
  <c r="AQ29" i="26"/>
  <c r="AP29" i="26"/>
  <c r="AN29" i="26"/>
  <c r="AM29" i="26"/>
  <c r="AK29" i="26"/>
  <c r="AJ29" i="26"/>
  <c r="AH29" i="26"/>
  <c r="AG29" i="26"/>
  <c r="AF29" i="26"/>
  <c r="AD29" i="26"/>
  <c r="AC29" i="26"/>
  <c r="AA29" i="26"/>
  <c r="Z29" i="26"/>
  <c r="X29" i="26"/>
  <c r="W29" i="26"/>
  <c r="U29" i="26"/>
  <c r="T29" i="26"/>
  <c r="R29" i="26"/>
  <c r="Q29" i="26"/>
  <c r="O29" i="26"/>
  <c r="N29" i="26"/>
  <c r="L29" i="26"/>
  <c r="K29" i="26"/>
  <c r="I29" i="26"/>
  <c r="H29" i="26"/>
  <c r="F29" i="26"/>
  <c r="E29" i="26"/>
  <c r="C29" i="26"/>
  <c r="AR28" i="26"/>
  <c r="AQ28" i="26"/>
  <c r="AP28" i="26"/>
  <c r="AN28" i="26"/>
  <c r="AM28" i="26"/>
  <c r="AK28" i="26"/>
  <c r="AJ28" i="26"/>
  <c r="AH28" i="26"/>
  <c r="AG28" i="26"/>
  <c r="AF28" i="26"/>
  <c r="AD28" i="26"/>
  <c r="AC28" i="26"/>
  <c r="AA28" i="26"/>
  <c r="Z28" i="26"/>
  <c r="X28" i="26"/>
  <c r="W28" i="26"/>
  <c r="U28" i="26"/>
  <c r="T28" i="26"/>
  <c r="R28" i="26"/>
  <c r="Q28" i="26"/>
  <c r="O28" i="26"/>
  <c r="N28" i="26"/>
  <c r="L28" i="26"/>
  <c r="K28" i="26"/>
  <c r="I28" i="26"/>
  <c r="H28" i="26"/>
  <c r="F28" i="26"/>
  <c r="E28" i="26"/>
  <c r="C28" i="26"/>
  <c r="AR27" i="26"/>
  <c r="AQ27" i="26"/>
  <c r="AP27" i="26"/>
  <c r="AN27" i="26"/>
  <c r="AM27" i="26"/>
  <c r="AK27" i="26"/>
  <c r="AJ27" i="26"/>
  <c r="AH27" i="26"/>
  <c r="AG27" i="26"/>
  <c r="AF27" i="26"/>
  <c r="AD27" i="26"/>
  <c r="AC27" i="26"/>
  <c r="AA27" i="26"/>
  <c r="Z27" i="26"/>
  <c r="X27" i="26"/>
  <c r="W27" i="26"/>
  <c r="U27" i="26"/>
  <c r="T27" i="26"/>
  <c r="R27" i="26"/>
  <c r="Q27" i="26"/>
  <c r="O27" i="26"/>
  <c r="N27" i="26"/>
  <c r="L27" i="26"/>
  <c r="K27" i="26"/>
  <c r="I27" i="26"/>
  <c r="H27" i="26"/>
  <c r="F27" i="26"/>
  <c r="E27" i="26"/>
  <c r="C27" i="26"/>
  <c r="AR26" i="26"/>
  <c r="AQ26" i="26"/>
  <c r="AP26" i="26"/>
  <c r="AN26" i="26"/>
  <c r="AM26" i="26"/>
  <c r="AK26" i="26"/>
  <c r="AJ26" i="26"/>
  <c r="AH26" i="26"/>
  <c r="AG26" i="26"/>
  <c r="AF26" i="26"/>
  <c r="AD26" i="26"/>
  <c r="AC26" i="26"/>
  <c r="AA26" i="26"/>
  <c r="Z26" i="26"/>
  <c r="X26" i="26"/>
  <c r="W26" i="26"/>
  <c r="U26" i="26"/>
  <c r="T26" i="26"/>
  <c r="R26" i="26"/>
  <c r="Q26" i="26"/>
  <c r="O26" i="26"/>
  <c r="N26" i="26"/>
  <c r="L26" i="26"/>
  <c r="K26" i="26"/>
  <c r="I26" i="26"/>
  <c r="H26" i="26"/>
  <c r="F26" i="26"/>
  <c r="E26" i="26"/>
  <c r="C26" i="26"/>
  <c r="AR25" i="26"/>
  <c r="AQ25" i="26"/>
  <c r="AP25" i="26"/>
  <c r="AN25" i="26"/>
  <c r="AM25" i="26"/>
  <c r="AK25" i="26"/>
  <c r="AJ25" i="26"/>
  <c r="AH25" i="26"/>
  <c r="AG25" i="26"/>
  <c r="AF25" i="26"/>
  <c r="AD25" i="26"/>
  <c r="AC25" i="26"/>
  <c r="AA25" i="26"/>
  <c r="Z25" i="26"/>
  <c r="X25" i="26"/>
  <c r="W25" i="26"/>
  <c r="U25" i="26"/>
  <c r="T25" i="26"/>
  <c r="R25" i="26"/>
  <c r="Q25" i="26"/>
  <c r="O25" i="26"/>
  <c r="N25" i="26"/>
  <c r="L25" i="26"/>
  <c r="K25" i="26"/>
  <c r="I25" i="26"/>
  <c r="H25" i="26"/>
  <c r="F25" i="26"/>
  <c r="E25" i="26"/>
  <c r="C25" i="26"/>
  <c r="AR24" i="26"/>
  <c r="AQ24" i="26"/>
  <c r="AP24" i="26"/>
  <c r="AN24" i="26"/>
  <c r="AM24" i="26"/>
  <c r="AK24" i="26"/>
  <c r="AJ24" i="26"/>
  <c r="AH24" i="26"/>
  <c r="AG24" i="26"/>
  <c r="AF24" i="26"/>
  <c r="AD24" i="26"/>
  <c r="AC24" i="26"/>
  <c r="AA24" i="26"/>
  <c r="Z24" i="26"/>
  <c r="X24" i="26"/>
  <c r="W24" i="26"/>
  <c r="U24" i="26"/>
  <c r="T24" i="26"/>
  <c r="R24" i="26"/>
  <c r="Q24" i="26"/>
  <c r="O24" i="26"/>
  <c r="N24" i="26"/>
  <c r="L24" i="26"/>
  <c r="K24" i="26"/>
  <c r="I24" i="26"/>
  <c r="H24" i="26"/>
  <c r="F24" i="26"/>
  <c r="E24" i="26"/>
  <c r="C24" i="26"/>
  <c r="AR23" i="26"/>
  <c r="AQ23" i="26"/>
  <c r="AP23" i="26"/>
  <c r="AN23" i="26"/>
  <c r="AM23" i="26"/>
  <c r="AK23" i="26"/>
  <c r="AJ23" i="26"/>
  <c r="AH23" i="26"/>
  <c r="AG23" i="26"/>
  <c r="AF23" i="26"/>
  <c r="AD23" i="26"/>
  <c r="AC23" i="26"/>
  <c r="AA23" i="26"/>
  <c r="Z23" i="26"/>
  <c r="X23" i="26"/>
  <c r="W23" i="26"/>
  <c r="U23" i="26"/>
  <c r="T23" i="26"/>
  <c r="R23" i="26"/>
  <c r="Q23" i="26"/>
  <c r="O23" i="26"/>
  <c r="N23" i="26"/>
  <c r="L23" i="26"/>
  <c r="K23" i="26"/>
  <c r="I23" i="26"/>
  <c r="H23" i="26"/>
  <c r="F23" i="26"/>
  <c r="E23" i="26"/>
  <c r="C23" i="26"/>
  <c r="AR22" i="26"/>
  <c r="AQ22" i="26"/>
  <c r="AP22" i="26"/>
  <c r="AN22" i="26"/>
  <c r="AM22" i="26"/>
  <c r="AK22" i="26"/>
  <c r="AJ22" i="26"/>
  <c r="AH22" i="26"/>
  <c r="AG22" i="26"/>
  <c r="AF22" i="26"/>
  <c r="AD22" i="26"/>
  <c r="AC22" i="26"/>
  <c r="AA22" i="26"/>
  <c r="Z22" i="26"/>
  <c r="X22" i="26"/>
  <c r="W22" i="26"/>
  <c r="U22" i="26"/>
  <c r="T22" i="26"/>
  <c r="R22" i="26"/>
  <c r="Q22" i="26"/>
  <c r="O22" i="26"/>
  <c r="N22" i="26"/>
  <c r="L22" i="26"/>
  <c r="K22" i="26"/>
  <c r="I22" i="26"/>
  <c r="H22" i="26"/>
  <c r="F22" i="26"/>
  <c r="E22" i="26"/>
  <c r="C22" i="26"/>
  <c r="AR21" i="26"/>
  <c r="AQ21" i="26"/>
  <c r="AP21" i="26"/>
  <c r="AN21" i="26"/>
  <c r="AM21" i="26"/>
  <c r="AK21" i="26"/>
  <c r="AJ21" i="26"/>
  <c r="AH21" i="26"/>
  <c r="AG21" i="26"/>
  <c r="AF21" i="26"/>
  <c r="AD21" i="26"/>
  <c r="AC21" i="26"/>
  <c r="AA21" i="26"/>
  <c r="Z21" i="26"/>
  <c r="X21" i="26"/>
  <c r="W21" i="26"/>
  <c r="U21" i="26"/>
  <c r="T21" i="26"/>
  <c r="R21" i="26"/>
  <c r="Q21" i="26"/>
  <c r="O21" i="26"/>
  <c r="N21" i="26"/>
  <c r="L21" i="26"/>
  <c r="K21" i="26"/>
  <c r="I21" i="26"/>
  <c r="H21" i="26"/>
  <c r="F21" i="26"/>
  <c r="E21" i="26"/>
  <c r="C21" i="26"/>
  <c r="AR20" i="26"/>
  <c r="AQ20" i="26"/>
  <c r="AP20" i="26"/>
  <c r="AN20" i="26"/>
  <c r="AM20" i="26"/>
  <c r="AK20" i="26"/>
  <c r="AJ20" i="26"/>
  <c r="AH20" i="26"/>
  <c r="AG20" i="26"/>
  <c r="AF20" i="26"/>
  <c r="AD20" i="26"/>
  <c r="AC20" i="26"/>
  <c r="AA20" i="26"/>
  <c r="Z20" i="26"/>
  <c r="X20" i="26"/>
  <c r="W20" i="26"/>
  <c r="U20" i="26"/>
  <c r="T20" i="26"/>
  <c r="R20" i="26"/>
  <c r="Q20" i="26"/>
  <c r="O20" i="26"/>
  <c r="N20" i="26"/>
  <c r="L20" i="26"/>
  <c r="K20" i="26"/>
  <c r="I20" i="26"/>
  <c r="H20" i="26"/>
  <c r="F20" i="26"/>
  <c r="E20" i="26"/>
  <c r="C20" i="26"/>
  <c r="AR19" i="26"/>
  <c r="AQ19" i="26"/>
  <c r="AP19" i="26"/>
  <c r="AN19" i="26"/>
  <c r="AM19" i="26"/>
  <c r="AK19" i="26"/>
  <c r="AJ19" i="26"/>
  <c r="AH19" i="26"/>
  <c r="AG19" i="26"/>
  <c r="AF19" i="26"/>
  <c r="AD19" i="26"/>
  <c r="AC19" i="26"/>
  <c r="AA19" i="26"/>
  <c r="Z19" i="26"/>
  <c r="X19" i="26"/>
  <c r="W19" i="26"/>
  <c r="U19" i="26"/>
  <c r="T19" i="26"/>
  <c r="R19" i="26"/>
  <c r="Q19" i="26"/>
  <c r="O19" i="26"/>
  <c r="N19" i="26"/>
  <c r="L19" i="26"/>
  <c r="K19" i="26"/>
  <c r="I19" i="26"/>
  <c r="H19" i="26"/>
  <c r="F19" i="26"/>
  <c r="E19" i="26"/>
  <c r="C19" i="26"/>
  <c r="AR18" i="26"/>
  <c r="AQ18" i="26"/>
  <c r="AM18" i="26"/>
  <c r="AK18" i="26"/>
  <c r="AJ18" i="26"/>
  <c r="AH18" i="26"/>
  <c r="AG18" i="26"/>
  <c r="AF18" i="26"/>
  <c r="AD18" i="26"/>
  <c r="AC18" i="26"/>
  <c r="AA18" i="26"/>
  <c r="Z18" i="26"/>
  <c r="X18" i="26"/>
  <c r="W18" i="26"/>
  <c r="U18" i="26"/>
  <c r="T18" i="26"/>
  <c r="R18" i="26"/>
  <c r="Q18" i="26"/>
  <c r="O18" i="26"/>
  <c r="N18" i="26"/>
  <c r="L18" i="26"/>
  <c r="K18" i="26"/>
  <c r="I18" i="26"/>
  <c r="H18" i="26"/>
  <c r="F18" i="26"/>
  <c r="E18" i="26"/>
  <c r="C18" i="26"/>
  <c r="AR17" i="26"/>
  <c r="AQ17" i="26"/>
  <c r="AM17" i="26"/>
  <c r="AK17" i="26"/>
  <c r="AJ17" i="26"/>
  <c r="AH17" i="26"/>
  <c r="AG17" i="26"/>
  <c r="AF17" i="26"/>
  <c r="AD17" i="26"/>
  <c r="AC17" i="26"/>
  <c r="AA17" i="26"/>
  <c r="Z17" i="26"/>
  <c r="X17" i="26"/>
  <c r="W17" i="26"/>
  <c r="U17" i="26"/>
  <c r="T17" i="26"/>
  <c r="R17" i="26"/>
  <c r="Q17" i="26"/>
  <c r="O17" i="26"/>
  <c r="N17" i="26"/>
  <c r="L17" i="26"/>
  <c r="K17" i="26"/>
  <c r="I17" i="26"/>
  <c r="H17" i="26"/>
  <c r="F17" i="26"/>
  <c r="E17" i="26"/>
  <c r="C17" i="26"/>
  <c r="AS16" i="26"/>
  <c r="AR16" i="26"/>
  <c r="AQ16" i="26"/>
  <c r="AM16" i="26"/>
  <c r="AK16" i="26"/>
  <c r="AJ16" i="26"/>
  <c r="AH16" i="26"/>
  <c r="AG16" i="26"/>
  <c r="AF16" i="26"/>
  <c r="AD16" i="26"/>
  <c r="AC16" i="26"/>
  <c r="AA16" i="26"/>
  <c r="Z16" i="26"/>
  <c r="X16" i="26"/>
  <c r="W16" i="26"/>
  <c r="U16" i="26"/>
  <c r="T16" i="26"/>
  <c r="R16" i="26"/>
  <c r="Q16" i="26"/>
  <c r="O16" i="26"/>
  <c r="N16" i="26"/>
  <c r="L16" i="26"/>
  <c r="K16" i="26"/>
  <c r="I16" i="26"/>
  <c r="H16" i="26"/>
  <c r="F16" i="26"/>
  <c r="E16" i="26"/>
  <c r="C16" i="26"/>
  <c r="AR15" i="26"/>
  <c r="AQ15" i="26"/>
  <c r="AM15" i="26"/>
  <c r="AK15" i="26"/>
  <c r="AJ15" i="26"/>
  <c r="AH15" i="26"/>
  <c r="AG15" i="26"/>
  <c r="AF15" i="26"/>
  <c r="AD15" i="26"/>
  <c r="AC15" i="26"/>
  <c r="AA15" i="26"/>
  <c r="Z15" i="26"/>
  <c r="X15" i="26"/>
  <c r="W15" i="26"/>
  <c r="U15" i="26"/>
  <c r="T15" i="26"/>
  <c r="R15" i="26"/>
  <c r="Q15" i="26"/>
  <c r="O15" i="26"/>
  <c r="N15" i="26"/>
  <c r="L15" i="26"/>
  <c r="K15" i="26"/>
  <c r="I15" i="26"/>
  <c r="H15" i="26"/>
  <c r="F15" i="26"/>
  <c r="E15" i="26"/>
  <c r="C15" i="26"/>
  <c r="AR14" i="26"/>
  <c r="AQ14" i="26"/>
  <c r="AM14" i="26"/>
  <c r="AK14" i="26"/>
  <c r="AJ14" i="26"/>
  <c r="AH14" i="26"/>
  <c r="AG14" i="26"/>
  <c r="AF14" i="26"/>
  <c r="AD14" i="26"/>
  <c r="AC14" i="26"/>
  <c r="AA14" i="26"/>
  <c r="Z14" i="26"/>
  <c r="X14" i="26"/>
  <c r="W14" i="26"/>
  <c r="U14" i="26"/>
  <c r="T14" i="26"/>
  <c r="R14" i="26"/>
  <c r="Q14" i="26"/>
  <c r="O14" i="26"/>
  <c r="N14" i="26"/>
  <c r="L14" i="26"/>
  <c r="K14" i="26"/>
  <c r="I14" i="26"/>
  <c r="H14" i="26"/>
  <c r="F14" i="26"/>
  <c r="E14" i="26"/>
  <c r="C14" i="26"/>
  <c r="AR11" i="26"/>
  <c r="AQ11" i="26"/>
  <c r="AM11" i="26"/>
  <c r="AK11" i="26"/>
  <c r="AJ11" i="26"/>
  <c r="AH11" i="26"/>
  <c r="AG11" i="26"/>
  <c r="AF11" i="26"/>
  <c r="AD11" i="26"/>
  <c r="AC11" i="26"/>
  <c r="AA11" i="26"/>
  <c r="Z11" i="26"/>
  <c r="X11" i="26"/>
  <c r="W11" i="26"/>
  <c r="U11" i="26"/>
  <c r="T11" i="26"/>
  <c r="R11" i="26"/>
  <c r="Q11" i="26"/>
  <c r="O11" i="26"/>
  <c r="N11" i="26"/>
  <c r="L11" i="26"/>
  <c r="K11" i="26"/>
  <c r="I11" i="26"/>
  <c r="H11" i="26"/>
  <c r="F11" i="26"/>
  <c r="E11" i="26"/>
  <c r="C11" i="26"/>
  <c r="AR10" i="26"/>
  <c r="AQ10" i="26"/>
  <c r="AM10" i="26"/>
  <c r="AK10" i="26"/>
  <c r="AJ10" i="26"/>
  <c r="AH10" i="26"/>
  <c r="AG10" i="26"/>
  <c r="AF10" i="26"/>
  <c r="AD10" i="26"/>
  <c r="AC10" i="26"/>
  <c r="AA10" i="26"/>
  <c r="Z10" i="26"/>
  <c r="X10" i="26"/>
  <c r="W10" i="26"/>
  <c r="U10" i="26"/>
  <c r="T10" i="26"/>
  <c r="R10" i="26"/>
  <c r="Q10" i="26"/>
  <c r="O10" i="26"/>
  <c r="N10" i="26"/>
  <c r="L10" i="26"/>
  <c r="K10" i="26"/>
  <c r="I10" i="26"/>
  <c r="H10" i="26"/>
  <c r="F10" i="26"/>
  <c r="E10" i="26"/>
  <c r="C10" i="26"/>
  <c r="AR9" i="26"/>
  <c r="AQ9" i="26"/>
  <c r="AM9" i="26"/>
  <c r="AK9" i="26"/>
  <c r="AJ9" i="26"/>
  <c r="AH9" i="26"/>
  <c r="AG9" i="26"/>
  <c r="AF9" i="26"/>
  <c r="AD9" i="26"/>
  <c r="AC9" i="26"/>
  <c r="AA9" i="26"/>
  <c r="Z9" i="26"/>
  <c r="X9" i="26"/>
  <c r="W9" i="26"/>
  <c r="U9" i="26"/>
  <c r="T9" i="26"/>
  <c r="R9" i="26"/>
  <c r="Q9" i="26"/>
  <c r="O9" i="26"/>
  <c r="N9" i="26"/>
  <c r="L9" i="26"/>
  <c r="K9" i="26"/>
  <c r="I9" i="26"/>
  <c r="H9" i="26"/>
  <c r="E9" i="26"/>
  <c r="C9" i="26"/>
  <c r="AR8" i="26"/>
  <c r="AQ8" i="26"/>
  <c r="AM8" i="26"/>
  <c r="AJ8" i="26"/>
  <c r="AG8" i="26"/>
  <c r="AF8" i="26"/>
  <c r="AC8" i="26"/>
  <c r="Z8" i="26"/>
  <c r="W8" i="26"/>
  <c r="T8" i="26"/>
  <c r="Q8" i="26"/>
  <c r="N8" i="26"/>
  <c r="K8" i="26"/>
  <c r="H8" i="26"/>
  <c r="E8" i="26"/>
  <c r="AO38" i="25"/>
  <c r="AN38" i="25"/>
  <c r="AM38" i="25"/>
  <c r="AJ38" i="25"/>
  <c r="AG38" i="25"/>
  <c r="AF38" i="25"/>
  <c r="AC38" i="25"/>
  <c r="Z38" i="25"/>
  <c r="W38" i="25"/>
  <c r="T38" i="25"/>
  <c r="Q38" i="25"/>
  <c r="N38" i="25"/>
  <c r="K38" i="25"/>
  <c r="H38" i="25"/>
  <c r="E38" i="25"/>
  <c r="AO37" i="25"/>
  <c r="AN37" i="25"/>
  <c r="AM37" i="25"/>
  <c r="AK37" i="25"/>
  <c r="AJ37" i="25"/>
  <c r="AH37" i="25"/>
  <c r="AG37" i="25"/>
  <c r="AF37" i="25"/>
  <c r="AD37" i="25"/>
  <c r="AC37" i="25"/>
  <c r="AA37" i="25"/>
  <c r="Z37" i="25"/>
  <c r="X37" i="25"/>
  <c r="W37" i="25"/>
  <c r="U37" i="25"/>
  <c r="T37" i="25"/>
  <c r="R37" i="25"/>
  <c r="Q37" i="25"/>
  <c r="O37" i="25"/>
  <c r="N37" i="25"/>
  <c r="L37" i="25"/>
  <c r="K37" i="25"/>
  <c r="I37" i="25"/>
  <c r="H37" i="25"/>
  <c r="F37" i="25"/>
  <c r="E37" i="25"/>
  <c r="C37" i="25"/>
  <c r="AO36" i="25"/>
  <c r="AN36" i="25"/>
  <c r="AM36" i="25"/>
  <c r="AK36" i="25"/>
  <c r="AJ36" i="25"/>
  <c r="AH36" i="25"/>
  <c r="AG36" i="25"/>
  <c r="AF36" i="25"/>
  <c r="AD36" i="25"/>
  <c r="AC36" i="25"/>
  <c r="AA36" i="25"/>
  <c r="Z36" i="25"/>
  <c r="X36" i="25"/>
  <c r="W36" i="25"/>
  <c r="U36" i="25"/>
  <c r="T36" i="25"/>
  <c r="R36" i="25"/>
  <c r="Q36" i="25"/>
  <c r="O36" i="25"/>
  <c r="N36" i="25"/>
  <c r="L36" i="25"/>
  <c r="K36" i="25"/>
  <c r="I36" i="25"/>
  <c r="H36" i="25"/>
  <c r="F36" i="25"/>
  <c r="E36" i="25"/>
  <c r="C36" i="25"/>
  <c r="AO35" i="25"/>
  <c r="AN35" i="25"/>
  <c r="AM35" i="25"/>
  <c r="AK35" i="25"/>
  <c r="AJ35" i="25"/>
  <c r="AH35" i="25"/>
  <c r="AG35" i="25"/>
  <c r="AF35" i="25"/>
  <c r="AD35" i="25"/>
  <c r="AC35" i="25"/>
  <c r="AA35" i="25"/>
  <c r="Z35" i="25"/>
  <c r="X35" i="25"/>
  <c r="W35" i="25"/>
  <c r="U35" i="25"/>
  <c r="T35" i="25"/>
  <c r="R35" i="25"/>
  <c r="Q35" i="25"/>
  <c r="O35" i="25"/>
  <c r="N35" i="25"/>
  <c r="L35" i="25"/>
  <c r="K35" i="25"/>
  <c r="I35" i="25"/>
  <c r="H35" i="25"/>
  <c r="F35" i="25"/>
  <c r="E35" i="25"/>
  <c r="C35" i="25"/>
  <c r="AO34" i="25"/>
  <c r="AN34" i="25"/>
  <c r="AM34" i="25"/>
  <c r="AK34" i="25"/>
  <c r="AJ34" i="25"/>
  <c r="AH34" i="25"/>
  <c r="AG34" i="25"/>
  <c r="AF34" i="25"/>
  <c r="AD34" i="25"/>
  <c r="AC34" i="25"/>
  <c r="AA34" i="25"/>
  <c r="Z34" i="25"/>
  <c r="X34" i="25"/>
  <c r="W34" i="25"/>
  <c r="U34" i="25"/>
  <c r="T34" i="25"/>
  <c r="R34" i="25"/>
  <c r="Q34" i="25"/>
  <c r="O34" i="25"/>
  <c r="N34" i="25"/>
  <c r="L34" i="25"/>
  <c r="K34" i="25"/>
  <c r="I34" i="25"/>
  <c r="H34" i="25"/>
  <c r="F34" i="25"/>
  <c r="E34" i="25"/>
  <c r="C34" i="25"/>
  <c r="AO33" i="25"/>
  <c r="AN33" i="25"/>
  <c r="AM33" i="25"/>
  <c r="AK33" i="25"/>
  <c r="AJ33" i="25"/>
  <c r="AH33" i="25"/>
  <c r="AG33" i="25"/>
  <c r="AF33" i="25"/>
  <c r="AD33" i="25"/>
  <c r="AC33" i="25"/>
  <c r="AA33" i="25"/>
  <c r="Z33" i="25"/>
  <c r="X33" i="25"/>
  <c r="W33" i="25"/>
  <c r="U33" i="25"/>
  <c r="T33" i="25"/>
  <c r="R33" i="25"/>
  <c r="Q33" i="25"/>
  <c r="O33" i="25"/>
  <c r="N33" i="25"/>
  <c r="L33" i="25"/>
  <c r="K33" i="25"/>
  <c r="I33" i="25"/>
  <c r="H33" i="25"/>
  <c r="F33" i="25"/>
  <c r="E33" i="25"/>
  <c r="C33" i="25"/>
  <c r="AO32" i="25"/>
  <c r="AN32" i="25"/>
  <c r="AM32" i="25"/>
  <c r="AK32" i="25"/>
  <c r="AJ32" i="25"/>
  <c r="AH32" i="25"/>
  <c r="AG32" i="25"/>
  <c r="AF32" i="25"/>
  <c r="AD32" i="25"/>
  <c r="AC32" i="25"/>
  <c r="AA32" i="25"/>
  <c r="Z32" i="25"/>
  <c r="X32" i="25"/>
  <c r="W32" i="25"/>
  <c r="U32" i="25"/>
  <c r="T32" i="25"/>
  <c r="R32" i="25"/>
  <c r="Q32" i="25"/>
  <c r="O32" i="25"/>
  <c r="N32" i="25"/>
  <c r="L32" i="25"/>
  <c r="K32" i="25"/>
  <c r="I32" i="25"/>
  <c r="H32" i="25"/>
  <c r="F32" i="25"/>
  <c r="E32" i="25"/>
  <c r="C32" i="25"/>
  <c r="AO31" i="25"/>
  <c r="AN31" i="25"/>
  <c r="AM31" i="25"/>
  <c r="AK31" i="25"/>
  <c r="AJ31" i="25"/>
  <c r="AH31" i="25"/>
  <c r="AG31" i="25"/>
  <c r="AF31" i="25"/>
  <c r="AD31" i="25"/>
  <c r="AC31" i="25"/>
  <c r="AA31" i="25"/>
  <c r="Z31" i="25"/>
  <c r="X31" i="25"/>
  <c r="W31" i="25"/>
  <c r="U31" i="25"/>
  <c r="T31" i="25"/>
  <c r="R31" i="25"/>
  <c r="Q31" i="25"/>
  <c r="O31" i="25"/>
  <c r="N31" i="25"/>
  <c r="L31" i="25"/>
  <c r="K31" i="25"/>
  <c r="I31" i="25"/>
  <c r="H31" i="25"/>
  <c r="F31" i="25"/>
  <c r="E31" i="25"/>
  <c r="C31" i="25"/>
  <c r="AO30" i="25"/>
  <c r="AN30" i="25"/>
  <c r="AM30" i="25"/>
  <c r="AK30" i="25"/>
  <c r="AJ30" i="25"/>
  <c r="AH30" i="25"/>
  <c r="AG30" i="25"/>
  <c r="AF30" i="25"/>
  <c r="AD30" i="25"/>
  <c r="AC30" i="25"/>
  <c r="AA30" i="25"/>
  <c r="Z30" i="25"/>
  <c r="X30" i="25"/>
  <c r="W30" i="25"/>
  <c r="U30" i="25"/>
  <c r="T30" i="25"/>
  <c r="R30" i="25"/>
  <c r="Q30" i="25"/>
  <c r="O30" i="25"/>
  <c r="N30" i="25"/>
  <c r="L30" i="25"/>
  <c r="K30" i="25"/>
  <c r="I30" i="25"/>
  <c r="H30" i="25"/>
  <c r="F30" i="25"/>
  <c r="E30" i="25"/>
  <c r="C30" i="25"/>
  <c r="AO29" i="25"/>
  <c r="AN29" i="25"/>
  <c r="AM29" i="25"/>
  <c r="AK29" i="25"/>
  <c r="AJ29" i="25"/>
  <c r="AH29" i="25"/>
  <c r="AG29" i="25"/>
  <c r="AF29" i="25"/>
  <c r="AD29" i="25"/>
  <c r="AC29" i="25"/>
  <c r="AA29" i="25"/>
  <c r="Z29" i="25"/>
  <c r="X29" i="25"/>
  <c r="W29" i="25"/>
  <c r="U29" i="25"/>
  <c r="T29" i="25"/>
  <c r="R29" i="25"/>
  <c r="Q29" i="25"/>
  <c r="O29" i="25"/>
  <c r="N29" i="25"/>
  <c r="L29" i="25"/>
  <c r="K29" i="25"/>
  <c r="I29" i="25"/>
  <c r="H29" i="25"/>
  <c r="F29" i="25"/>
  <c r="E29" i="25"/>
  <c r="C29" i="25"/>
  <c r="AO28" i="25"/>
  <c r="AN28" i="25"/>
  <c r="AM28" i="25"/>
  <c r="AK28" i="25"/>
  <c r="AJ28" i="25"/>
  <c r="AH28" i="25"/>
  <c r="AG28" i="25"/>
  <c r="AF28" i="25"/>
  <c r="AD28" i="25"/>
  <c r="AC28" i="25"/>
  <c r="AA28" i="25"/>
  <c r="Z28" i="25"/>
  <c r="X28" i="25"/>
  <c r="W28" i="25"/>
  <c r="U28" i="25"/>
  <c r="T28" i="25"/>
  <c r="R28" i="25"/>
  <c r="Q28" i="25"/>
  <c r="O28" i="25"/>
  <c r="N28" i="25"/>
  <c r="L28" i="25"/>
  <c r="K28" i="25"/>
  <c r="I28" i="25"/>
  <c r="H28" i="25"/>
  <c r="F28" i="25"/>
  <c r="E28" i="25"/>
  <c r="C28" i="25"/>
  <c r="AO27" i="25"/>
  <c r="AN27" i="25"/>
  <c r="AM27" i="25"/>
  <c r="AK27" i="25"/>
  <c r="AJ27" i="25"/>
  <c r="AH27" i="25"/>
  <c r="AG27" i="25"/>
  <c r="AF27" i="25"/>
  <c r="AD27" i="25"/>
  <c r="AC27" i="25"/>
  <c r="AA27" i="25"/>
  <c r="Z27" i="25"/>
  <c r="X27" i="25"/>
  <c r="W27" i="25"/>
  <c r="U27" i="25"/>
  <c r="T27" i="25"/>
  <c r="R27" i="25"/>
  <c r="Q27" i="25"/>
  <c r="O27" i="25"/>
  <c r="N27" i="25"/>
  <c r="L27" i="25"/>
  <c r="K27" i="25"/>
  <c r="I27" i="25"/>
  <c r="H27" i="25"/>
  <c r="F27" i="25"/>
  <c r="E27" i="25"/>
  <c r="C27" i="25"/>
  <c r="AO26" i="25"/>
  <c r="AN26" i="25"/>
  <c r="AM26" i="25"/>
  <c r="AK26" i="25"/>
  <c r="AJ26" i="25"/>
  <c r="AH26" i="25"/>
  <c r="AG26" i="25"/>
  <c r="AF26" i="25"/>
  <c r="AD26" i="25"/>
  <c r="AC26" i="25"/>
  <c r="AA26" i="25"/>
  <c r="Z26" i="25"/>
  <c r="X26" i="25"/>
  <c r="W26" i="25"/>
  <c r="U26" i="25"/>
  <c r="T26" i="25"/>
  <c r="R26" i="25"/>
  <c r="Q26" i="25"/>
  <c r="O26" i="25"/>
  <c r="N26" i="25"/>
  <c r="L26" i="25"/>
  <c r="K26" i="25"/>
  <c r="I26" i="25"/>
  <c r="H26" i="25"/>
  <c r="F26" i="25"/>
  <c r="E26" i="25"/>
  <c r="C26" i="25"/>
  <c r="AO25" i="25"/>
  <c r="AN25" i="25"/>
  <c r="AM25" i="25"/>
  <c r="AK25" i="25"/>
  <c r="AJ25" i="25"/>
  <c r="AH25" i="25"/>
  <c r="AG25" i="25"/>
  <c r="AF25" i="25"/>
  <c r="AD25" i="25"/>
  <c r="AC25" i="25"/>
  <c r="AA25" i="25"/>
  <c r="Z25" i="25"/>
  <c r="X25" i="25"/>
  <c r="W25" i="25"/>
  <c r="U25" i="25"/>
  <c r="T25" i="25"/>
  <c r="R25" i="25"/>
  <c r="Q25" i="25"/>
  <c r="O25" i="25"/>
  <c r="N25" i="25"/>
  <c r="L25" i="25"/>
  <c r="K25" i="25"/>
  <c r="I25" i="25"/>
  <c r="H25" i="25"/>
  <c r="F25" i="25"/>
  <c r="E25" i="25"/>
  <c r="C25" i="25"/>
  <c r="AO24" i="25"/>
  <c r="AN24" i="25"/>
  <c r="AM24" i="25"/>
  <c r="AK24" i="25"/>
  <c r="AJ24" i="25"/>
  <c r="AH24" i="25"/>
  <c r="AG24" i="25"/>
  <c r="AF24" i="25"/>
  <c r="AD24" i="25"/>
  <c r="AC24" i="25"/>
  <c r="AA24" i="25"/>
  <c r="Z24" i="25"/>
  <c r="X24" i="25"/>
  <c r="W24" i="25"/>
  <c r="U24" i="25"/>
  <c r="T24" i="25"/>
  <c r="R24" i="25"/>
  <c r="Q24" i="25"/>
  <c r="O24" i="25"/>
  <c r="N24" i="25"/>
  <c r="L24" i="25"/>
  <c r="K24" i="25"/>
  <c r="I24" i="25"/>
  <c r="H24" i="25"/>
  <c r="F24" i="25"/>
  <c r="E24" i="25"/>
  <c r="C24" i="25"/>
  <c r="AO23" i="25"/>
  <c r="AN23" i="25"/>
  <c r="AM23" i="25"/>
  <c r="AK23" i="25"/>
  <c r="AJ23" i="25"/>
  <c r="AH23" i="25"/>
  <c r="AG23" i="25"/>
  <c r="AF23" i="25"/>
  <c r="AD23" i="25"/>
  <c r="AC23" i="25"/>
  <c r="AA23" i="25"/>
  <c r="Z23" i="25"/>
  <c r="X23" i="25"/>
  <c r="W23" i="25"/>
  <c r="U23" i="25"/>
  <c r="T23" i="25"/>
  <c r="R23" i="25"/>
  <c r="Q23" i="25"/>
  <c r="O23" i="25"/>
  <c r="N23" i="25"/>
  <c r="L23" i="25"/>
  <c r="K23" i="25"/>
  <c r="I23" i="25"/>
  <c r="H23" i="25"/>
  <c r="F23" i="25"/>
  <c r="E23" i="25"/>
  <c r="C23" i="25"/>
  <c r="AO22" i="25"/>
  <c r="AN22" i="25"/>
  <c r="AM22" i="25"/>
  <c r="AK22" i="25"/>
  <c r="AJ22" i="25"/>
  <c r="AH22" i="25"/>
  <c r="AG22" i="25"/>
  <c r="AF22" i="25"/>
  <c r="AD22" i="25"/>
  <c r="AC22" i="25"/>
  <c r="AA22" i="25"/>
  <c r="Z22" i="25"/>
  <c r="X22" i="25"/>
  <c r="W22" i="25"/>
  <c r="U22" i="25"/>
  <c r="T22" i="25"/>
  <c r="R22" i="25"/>
  <c r="Q22" i="25"/>
  <c r="O22" i="25"/>
  <c r="N22" i="25"/>
  <c r="L22" i="25"/>
  <c r="K22" i="25"/>
  <c r="I22" i="25"/>
  <c r="H22" i="25"/>
  <c r="F22" i="25"/>
  <c r="E22" i="25"/>
  <c r="C22" i="25"/>
  <c r="AO21" i="25"/>
  <c r="AN21" i="25"/>
  <c r="AM21" i="25"/>
  <c r="AK21" i="25"/>
  <c r="AJ21" i="25"/>
  <c r="AH21" i="25"/>
  <c r="AG21" i="25"/>
  <c r="AF21" i="25"/>
  <c r="AD21" i="25"/>
  <c r="AC21" i="25"/>
  <c r="AA21" i="25"/>
  <c r="Z21" i="25"/>
  <c r="X21" i="25"/>
  <c r="W21" i="25"/>
  <c r="U21" i="25"/>
  <c r="T21" i="25"/>
  <c r="R21" i="25"/>
  <c r="Q21" i="25"/>
  <c r="O21" i="25"/>
  <c r="N21" i="25"/>
  <c r="L21" i="25"/>
  <c r="K21" i="25"/>
  <c r="I21" i="25"/>
  <c r="H21" i="25"/>
  <c r="F21" i="25"/>
  <c r="E21" i="25"/>
  <c r="C21" i="25"/>
  <c r="AO20" i="25"/>
  <c r="AN20" i="25"/>
  <c r="AM20" i="25"/>
  <c r="AK20" i="25"/>
  <c r="AJ20" i="25"/>
  <c r="AH20" i="25"/>
  <c r="AG20" i="25"/>
  <c r="AF20" i="25"/>
  <c r="AD20" i="25"/>
  <c r="AC20" i="25"/>
  <c r="AA20" i="25"/>
  <c r="Z20" i="25"/>
  <c r="X20" i="25"/>
  <c r="W20" i="25"/>
  <c r="U20" i="25"/>
  <c r="T20" i="25"/>
  <c r="R20" i="25"/>
  <c r="Q20" i="25"/>
  <c r="O20" i="25"/>
  <c r="N20" i="25"/>
  <c r="L20" i="25"/>
  <c r="K20" i="25"/>
  <c r="I20" i="25"/>
  <c r="H20" i="25"/>
  <c r="F20" i="25"/>
  <c r="E20" i="25"/>
  <c r="C20" i="25"/>
  <c r="AO19" i="25"/>
  <c r="AN19" i="25"/>
  <c r="AM19" i="25"/>
  <c r="AK19" i="25"/>
  <c r="AJ19" i="25"/>
  <c r="AH19" i="25"/>
  <c r="AG19" i="25"/>
  <c r="AF19" i="25"/>
  <c r="AD19" i="25"/>
  <c r="AC19" i="25"/>
  <c r="AA19" i="25"/>
  <c r="Z19" i="25"/>
  <c r="X19" i="25"/>
  <c r="W19" i="25"/>
  <c r="U19" i="25"/>
  <c r="T19" i="25"/>
  <c r="R19" i="25"/>
  <c r="Q19" i="25"/>
  <c r="O19" i="25"/>
  <c r="N19" i="25"/>
  <c r="L19" i="25"/>
  <c r="K19" i="25"/>
  <c r="I19" i="25"/>
  <c r="H19" i="25"/>
  <c r="F19" i="25"/>
  <c r="E19" i="25"/>
  <c r="C19" i="25"/>
  <c r="AP18" i="25"/>
  <c r="AO18" i="25"/>
  <c r="AN18" i="25"/>
  <c r="AM18" i="25"/>
  <c r="AK18" i="25"/>
  <c r="AJ18" i="25"/>
  <c r="AH18" i="25"/>
  <c r="AG18" i="25"/>
  <c r="AF18" i="25"/>
  <c r="AD18" i="25"/>
  <c r="AC18" i="25"/>
  <c r="AA18" i="25"/>
  <c r="Z18" i="25"/>
  <c r="X18" i="25"/>
  <c r="W18" i="25"/>
  <c r="U18" i="25"/>
  <c r="T18" i="25"/>
  <c r="R18" i="25"/>
  <c r="Q18" i="25"/>
  <c r="O18" i="25"/>
  <c r="N18" i="25"/>
  <c r="L18" i="25"/>
  <c r="K18" i="25"/>
  <c r="I18" i="25"/>
  <c r="H18" i="25"/>
  <c r="F18" i="25"/>
  <c r="E18" i="25"/>
  <c r="C18" i="25"/>
  <c r="AO17" i="25"/>
  <c r="AN17" i="25"/>
  <c r="AM17" i="25"/>
  <c r="AJ17" i="25"/>
  <c r="AH17" i="25"/>
  <c r="AG17" i="25"/>
  <c r="AF17" i="25"/>
  <c r="AD17" i="25"/>
  <c r="AC17" i="25"/>
  <c r="AA17" i="25"/>
  <c r="Z17" i="25"/>
  <c r="X17" i="25"/>
  <c r="W17" i="25"/>
  <c r="U17" i="25"/>
  <c r="T17" i="25"/>
  <c r="R17" i="25"/>
  <c r="Q17" i="25"/>
  <c r="O17" i="25"/>
  <c r="N17" i="25"/>
  <c r="L17" i="25"/>
  <c r="K17" i="25"/>
  <c r="I17" i="25"/>
  <c r="H17" i="25"/>
  <c r="F17" i="25"/>
  <c r="E17" i="25"/>
  <c r="C17" i="25"/>
  <c r="AO12" i="25"/>
  <c r="AN12" i="25"/>
  <c r="AM12" i="25"/>
  <c r="AK12" i="25"/>
  <c r="AJ12" i="25"/>
  <c r="AH12" i="25"/>
  <c r="AG12" i="25"/>
  <c r="AF12" i="25"/>
  <c r="AD12" i="25"/>
  <c r="AC12" i="25"/>
  <c r="AA12" i="25"/>
  <c r="Z12" i="25"/>
  <c r="X12" i="25"/>
  <c r="W12" i="25"/>
  <c r="U12" i="25"/>
  <c r="T12" i="25"/>
  <c r="R12" i="25"/>
  <c r="Q12" i="25"/>
  <c r="O12" i="25"/>
  <c r="N12" i="25"/>
  <c r="L12" i="25"/>
  <c r="K12" i="25"/>
  <c r="I12" i="25"/>
  <c r="H12" i="25"/>
  <c r="F12" i="25"/>
  <c r="E12" i="25"/>
  <c r="C12" i="25"/>
  <c r="AO11" i="25"/>
  <c r="AN11" i="25"/>
  <c r="AM11" i="25"/>
  <c r="AK11" i="25"/>
  <c r="AJ11" i="25"/>
  <c r="AH11" i="25"/>
  <c r="AG11" i="25"/>
  <c r="AF11" i="25"/>
  <c r="AD11" i="25"/>
  <c r="AC11" i="25"/>
  <c r="AA11" i="25"/>
  <c r="Z11" i="25"/>
  <c r="X11" i="25"/>
  <c r="W11" i="25"/>
  <c r="U11" i="25"/>
  <c r="T11" i="25"/>
  <c r="R11" i="25"/>
  <c r="Q11" i="25"/>
  <c r="O11" i="25"/>
  <c r="N11" i="25"/>
  <c r="L11" i="25"/>
  <c r="K11" i="25"/>
  <c r="I11" i="25"/>
  <c r="H11" i="25"/>
  <c r="F11" i="25"/>
  <c r="E11" i="25"/>
  <c r="C11" i="25"/>
  <c r="AO10" i="25"/>
  <c r="AN10" i="25"/>
  <c r="AM10" i="25"/>
  <c r="AK10" i="25"/>
  <c r="AJ10" i="25"/>
  <c r="AH10" i="25"/>
  <c r="AG10" i="25"/>
  <c r="AF10" i="25"/>
  <c r="AD10" i="25"/>
  <c r="AC10" i="25"/>
  <c r="AA10" i="25"/>
  <c r="Z10" i="25"/>
  <c r="X10" i="25"/>
  <c r="W10" i="25"/>
  <c r="U10" i="25"/>
  <c r="T10" i="25"/>
  <c r="R10" i="25"/>
  <c r="Q10" i="25"/>
  <c r="O10" i="25"/>
  <c r="N10" i="25"/>
  <c r="L10" i="25"/>
  <c r="K10" i="25"/>
  <c r="I10" i="25"/>
  <c r="H10" i="25"/>
  <c r="F10" i="25"/>
  <c r="E10" i="25"/>
  <c r="C10" i="25"/>
  <c r="AO9" i="25"/>
  <c r="AN9" i="25"/>
  <c r="AM9" i="25"/>
  <c r="AK9" i="25"/>
  <c r="AJ9" i="25"/>
  <c r="AH9" i="25"/>
  <c r="AG9" i="25"/>
  <c r="AF9" i="25"/>
  <c r="AD9" i="25"/>
  <c r="AC9" i="25"/>
  <c r="AA9" i="25"/>
  <c r="Z9" i="25"/>
  <c r="X9" i="25"/>
  <c r="W9" i="25"/>
  <c r="U9" i="25"/>
  <c r="T9" i="25"/>
  <c r="R9" i="25"/>
  <c r="Q9" i="25"/>
  <c r="O9" i="25"/>
  <c r="N9" i="25"/>
  <c r="L9" i="25"/>
  <c r="K9" i="25"/>
  <c r="I9" i="25"/>
  <c r="H9" i="25"/>
  <c r="F9" i="25"/>
  <c r="E9" i="25"/>
  <c r="C9" i="25"/>
  <c r="AO8" i="25"/>
  <c r="AN8" i="25"/>
  <c r="AM8" i="25"/>
  <c r="AJ8" i="25"/>
  <c r="AG8" i="25"/>
  <c r="AF8" i="25"/>
  <c r="AC8" i="25"/>
  <c r="Z8" i="25"/>
  <c r="W8" i="25"/>
  <c r="T8" i="25"/>
  <c r="Q8" i="25"/>
  <c r="N8" i="25"/>
  <c r="K8" i="25"/>
  <c r="H8" i="25"/>
  <c r="E8" i="25"/>
  <c r="AO39" i="24"/>
  <c r="AN39" i="24"/>
  <c r="AM39" i="24"/>
  <c r="AJ39" i="24"/>
  <c r="AG39" i="24"/>
  <c r="AF39" i="24"/>
  <c r="AC39" i="24"/>
  <c r="Z39" i="24"/>
  <c r="W39" i="24"/>
  <c r="T39" i="24"/>
  <c r="Q39" i="24"/>
  <c r="N39" i="24"/>
  <c r="K39" i="24"/>
  <c r="H39" i="24"/>
  <c r="E39" i="24"/>
  <c r="AO38" i="24"/>
  <c r="AN38" i="24"/>
  <c r="AM38" i="24"/>
  <c r="AK38" i="24"/>
  <c r="AJ38" i="24"/>
  <c r="AH38" i="24"/>
  <c r="AG38" i="24"/>
  <c r="AF38" i="24"/>
  <c r="AD38" i="24"/>
  <c r="AC38" i="24"/>
  <c r="AA38" i="24"/>
  <c r="Z38" i="24"/>
  <c r="X38" i="24"/>
  <c r="W38" i="24"/>
  <c r="U38" i="24"/>
  <c r="T38" i="24"/>
  <c r="R38" i="24"/>
  <c r="Q38" i="24"/>
  <c r="O38" i="24"/>
  <c r="N38" i="24"/>
  <c r="L38" i="24"/>
  <c r="K38" i="24"/>
  <c r="I38" i="24"/>
  <c r="H38" i="24"/>
  <c r="F38" i="24"/>
  <c r="E38" i="24"/>
  <c r="C38" i="24"/>
  <c r="AO37" i="24"/>
  <c r="AN37" i="24"/>
  <c r="AM37" i="24"/>
  <c r="AK37" i="24"/>
  <c r="AJ37" i="24"/>
  <c r="AH37" i="24"/>
  <c r="AG37" i="24"/>
  <c r="AF37" i="24"/>
  <c r="AD37" i="24"/>
  <c r="AC37" i="24"/>
  <c r="AA37" i="24"/>
  <c r="Z37" i="24"/>
  <c r="X37" i="24"/>
  <c r="W37" i="24"/>
  <c r="U37" i="24"/>
  <c r="T37" i="24"/>
  <c r="R37" i="24"/>
  <c r="Q37" i="24"/>
  <c r="O37" i="24"/>
  <c r="N37" i="24"/>
  <c r="L37" i="24"/>
  <c r="K37" i="24"/>
  <c r="I37" i="24"/>
  <c r="H37" i="24"/>
  <c r="F37" i="24"/>
  <c r="E37" i="24"/>
  <c r="C37" i="24"/>
  <c r="AO36" i="24"/>
  <c r="AN36" i="24"/>
  <c r="AM36" i="24"/>
  <c r="AK36" i="24"/>
  <c r="AJ36" i="24"/>
  <c r="AH36" i="24"/>
  <c r="AG36" i="24"/>
  <c r="AF36" i="24"/>
  <c r="AD36" i="24"/>
  <c r="AC36" i="24"/>
  <c r="AA36" i="24"/>
  <c r="Z36" i="24"/>
  <c r="X36" i="24"/>
  <c r="W36" i="24"/>
  <c r="U36" i="24"/>
  <c r="T36" i="24"/>
  <c r="R36" i="24"/>
  <c r="Q36" i="24"/>
  <c r="O36" i="24"/>
  <c r="N36" i="24"/>
  <c r="L36" i="24"/>
  <c r="K36" i="24"/>
  <c r="I36" i="24"/>
  <c r="H36" i="24"/>
  <c r="F36" i="24"/>
  <c r="E36" i="24"/>
  <c r="C36" i="24"/>
  <c r="AO35" i="24"/>
  <c r="AN35" i="24"/>
  <c r="AM35" i="24"/>
  <c r="AK35" i="24"/>
  <c r="AJ35" i="24"/>
  <c r="AH35" i="24"/>
  <c r="AG35" i="24"/>
  <c r="AF35" i="24"/>
  <c r="AD35" i="24"/>
  <c r="AC35" i="24"/>
  <c r="AA35" i="24"/>
  <c r="Z35" i="24"/>
  <c r="X35" i="24"/>
  <c r="W35" i="24"/>
  <c r="U35" i="24"/>
  <c r="T35" i="24"/>
  <c r="R35" i="24"/>
  <c r="Q35" i="24"/>
  <c r="O35" i="24"/>
  <c r="N35" i="24"/>
  <c r="L35" i="24"/>
  <c r="K35" i="24"/>
  <c r="I35" i="24"/>
  <c r="H35" i="24"/>
  <c r="F35" i="24"/>
  <c r="E35" i="24"/>
  <c r="C35" i="24"/>
  <c r="AO34" i="24"/>
  <c r="AN34" i="24"/>
  <c r="AM34" i="24"/>
  <c r="AK34" i="24"/>
  <c r="AJ34" i="24"/>
  <c r="AH34" i="24"/>
  <c r="AG34" i="24"/>
  <c r="AF34" i="24"/>
  <c r="AD34" i="24"/>
  <c r="AC34" i="24"/>
  <c r="AA34" i="24"/>
  <c r="Z34" i="24"/>
  <c r="X34" i="24"/>
  <c r="W34" i="24"/>
  <c r="U34" i="24"/>
  <c r="T34" i="24"/>
  <c r="R34" i="24"/>
  <c r="Q34" i="24"/>
  <c r="O34" i="24"/>
  <c r="N34" i="24"/>
  <c r="L34" i="24"/>
  <c r="K34" i="24"/>
  <c r="I34" i="24"/>
  <c r="H34" i="24"/>
  <c r="F34" i="24"/>
  <c r="E34" i="24"/>
  <c r="C34" i="24"/>
  <c r="AO33" i="24"/>
  <c r="AN33" i="24"/>
  <c r="AM33" i="24"/>
  <c r="AK33" i="24"/>
  <c r="AJ33" i="24"/>
  <c r="AH33" i="24"/>
  <c r="AG33" i="24"/>
  <c r="AF33" i="24"/>
  <c r="AD33" i="24"/>
  <c r="AC33" i="24"/>
  <c r="AA33" i="24"/>
  <c r="Z33" i="24"/>
  <c r="X33" i="24"/>
  <c r="W33" i="24"/>
  <c r="U33" i="24"/>
  <c r="T33" i="24"/>
  <c r="R33" i="24"/>
  <c r="Q33" i="24"/>
  <c r="O33" i="24"/>
  <c r="N33" i="24"/>
  <c r="L33" i="24"/>
  <c r="K33" i="24"/>
  <c r="I33" i="24"/>
  <c r="H33" i="24"/>
  <c r="F33" i="24"/>
  <c r="E33" i="24"/>
  <c r="C33" i="24"/>
  <c r="AO32" i="24"/>
  <c r="AN32" i="24"/>
  <c r="AM32" i="24"/>
  <c r="AK32" i="24"/>
  <c r="AJ32" i="24"/>
  <c r="AH32" i="24"/>
  <c r="AG32" i="24"/>
  <c r="AF32" i="24"/>
  <c r="AD32" i="24"/>
  <c r="AC32" i="24"/>
  <c r="AA32" i="24"/>
  <c r="Z32" i="24"/>
  <c r="X32" i="24"/>
  <c r="W32" i="24"/>
  <c r="U32" i="24"/>
  <c r="T32" i="24"/>
  <c r="R32" i="24"/>
  <c r="Q32" i="24"/>
  <c r="O32" i="24"/>
  <c r="N32" i="24"/>
  <c r="L32" i="24"/>
  <c r="K32" i="24"/>
  <c r="I32" i="24"/>
  <c r="H32" i="24"/>
  <c r="F32" i="24"/>
  <c r="E32" i="24"/>
  <c r="C32" i="24"/>
  <c r="AO31" i="24"/>
  <c r="AN31" i="24"/>
  <c r="AM31" i="24"/>
  <c r="AK31" i="24"/>
  <c r="AJ31" i="24"/>
  <c r="AH31" i="24"/>
  <c r="AG31" i="24"/>
  <c r="AF31" i="24"/>
  <c r="AD31" i="24"/>
  <c r="AC31" i="24"/>
  <c r="AA31" i="24"/>
  <c r="Z31" i="24"/>
  <c r="X31" i="24"/>
  <c r="W31" i="24"/>
  <c r="U31" i="24"/>
  <c r="T31" i="24"/>
  <c r="R31" i="24"/>
  <c r="Q31" i="24"/>
  <c r="O31" i="24"/>
  <c r="N31" i="24"/>
  <c r="L31" i="24"/>
  <c r="K31" i="24"/>
  <c r="I31" i="24"/>
  <c r="H31" i="24"/>
  <c r="F31" i="24"/>
  <c r="E31" i="24"/>
  <c r="C31" i="24"/>
  <c r="AO30" i="24"/>
  <c r="AN30" i="24"/>
  <c r="AM30" i="24"/>
  <c r="AK30" i="24"/>
  <c r="AJ30" i="24"/>
  <c r="AH30" i="24"/>
  <c r="AG30" i="24"/>
  <c r="AF30" i="24"/>
  <c r="AD30" i="24"/>
  <c r="AC30" i="24"/>
  <c r="AA30" i="24"/>
  <c r="Z30" i="24"/>
  <c r="X30" i="24"/>
  <c r="W30" i="24"/>
  <c r="U30" i="24"/>
  <c r="T30" i="24"/>
  <c r="R30" i="24"/>
  <c r="Q30" i="24"/>
  <c r="O30" i="24"/>
  <c r="N30" i="24"/>
  <c r="L30" i="24"/>
  <c r="K30" i="24"/>
  <c r="I30" i="24"/>
  <c r="H30" i="24"/>
  <c r="F30" i="24"/>
  <c r="E30" i="24"/>
  <c r="C30" i="24"/>
  <c r="AO29" i="24"/>
  <c r="AN29" i="24"/>
  <c r="AM29" i="24"/>
  <c r="AK29" i="24"/>
  <c r="AJ29" i="24"/>
  <c r="AH29" i="24"/>
  <c r="AG29" i="24"/>
  <c r="AF29" i="24"/>
  <c r="AD29" i="24"/>
  <c r="AC29" i="24"/>
  <c r="AA29" i="24"/>
  <c r="Z29" i="24"/>
  <c r="X29" i="24"/>
  <c r="W29" i="24"/>
  <c r="U29" i="24"/>
  <c r="T29" i="24"/>
  <c r="R29" i="24"/>
  <c r="Q29" i="24"/>
  <c r="O29" i="24"/>
  <c r="N29" i="24"/>
  <c r="L29" i="24"/>
  <c r="K29" i="24"/>
  <c r="I29" i="24"/>
  <c r="H29" i="24"/>
  <c r="F29" i="24"/>
  <c r="E29" i="24"/>
  <c r="C29" i="24"/>
  <c r="AO28" i="24"/>
  <c r="AN28" i="24"/>
  <c r="AM28" i="24"/>
  <c r="AK28" i="24"/>
  <c r="AJ28" i="24"/>
  <c r="AH28" i="24"/>
  <c r="AG28" i="24"/>
  <c r="AF28" i="24"/>
  <c r="AD28" i="24"/>
  <c r="AC28" i="24"/>
  <c r="AA28" i="24"/>
  <c r="Z28" i="24"/>
  <c r="X28" i="24"/>
  <c r="W28" i="24"/>
  <c r="U28" i="24"/>
  <c r="T28" i="24"/>
  <c r="R28" i="24"/>
  <c r="Q28" i="24"/>
  <c r="O28" i="24"/>
  <c r="N28" i="24"/>
  <c r="L28" i="24"/>
  <c r="K28" i="24"/>
  <c r="I28" i="24"/>
  <c r="H28" i="24"/>
  <c r="F28" i="24"/>
  <c r="E28" i="24"/>
  <c r="C28" i="24"/>
  <c r="AO27" i="24"/>
  <c r="AN27" i="24"/>
  <c r="AM27" i="24"/>
  <c r="AK27" i="24"/>
  <c r="AJ27" i="24"/>
  <c r="AH27" i="24"/>
  <c r="AG27" i="24"/>
  <c r="AF27" i="24"/>
  <c r="AD27" i="24"/>
  <c r="AC27" i="24"/>
  <c r="AA27" i="24"/>
  <c r="Z27" i="24"/>
  <c r="X27" i="24"/>
  <c r="W27" i="24"/>
  <c r="U27" i="24"/>
  <c r="T27" i="24"/>
  <c r="R27" i="24"/>
  <c r="Q27" i="24"/>
  <c r="O27" i="24"/>
  <c r="N27" i="24"/>
  <c r="L27" i="24"/>
  <c r="K27" i="24"/>
  <c r="I27" i="24"/>
  <c r="H27" i="24"/>
  <c r="F27" i="24"/>
  <c r="E27" i="24"/>
  <c r="C27" i="24"/>
  <c r="AO26" i="24"/>
  <c r="AN26" i="24"/>
  <c r="AM26" i="24"/>
  <c r="AK26" i="24"/>
  <c r="AJ26" i="24"/>
  <c r="AH26" i="24"/>
  <c r="AG26" i="24"/>
  <c r="AF26" i="24"/>
  <c r="AD26" i="24"/>
  <c r="AC26" i="24"/>
  <c r="AA26" i="24"/>
  <c r="Z26" i="24"/>
  <c r="X26" i="24"/>
  <c r="W26" i="24"/>
  <c r="U26" i="24"/>
  <c r="T26" i="24"/>
  <c r="R26" i="24"/>
  <c r="Q26" i="24"/>
  <c r="O26" i="24"/>
  <c r="N26" i="24"/>
  <c r="L26" i="24"/>
  <c r="K26" i="24"/>
  <c r="I26" i="24"/>
  <c r="H26" i="24"/>
  <c r="F26" i="24"/>
  <c r="E26" i="24"/>
  <c r="C26" i="24"/>
  <c r="AO25" i="24"/>
  <c r="AN25" i="24"/>
  <c r="AM25" i="24"/>
  <c r="AK25" i="24"/>
  <c r="AJ25" i="24"/>
  <c r="AH25" i="24"/>
  <c r="AG25" i="24"/>
  <c r="AF25" i="24"/>
  <c r="AD25" i="24"/>
  <c r="AC25" i="24"/>
  <c r="AA25" i="24"/>
  <c r="Z25" i="24"/>
  <c r="X25" i="24"/>
  <c r="W25" i="24"/>
  <c r="U25" i="24"/>
  <c r="T25" i="24"/>
  <c r="R25" i="24"/>
  <c r="Q25" i="24"/>
  <c r="O25" i="24"/>
  <c r="N25" i="24"/>
  <c r="L25" i="24"/>
  <c r="K25" i="24"/>
  <c r="I25" i="24"/>
  <c r="H25" i="24"/>
  <c r="F25" i="24"/>
  <c r="E25" i="24"/>
  <c r="C25" i="24"/>
  <c r="AO24" i="24"/>
  <c r="AN24" i="24"/>
  <c r="AM24" i="24"/>
  <c r="AK24" i="24"/>
  <c r="AJ24" i="24"/>
  <c r="AH24" i="24"/>
  <c r="AG24" i="24"/>
  <c r="AF24" i="24"/>
  <c r="AD24" i="24"/>
  <c r="AC24" i="24"/>
  <c r="AA24" i="24"/>
  <c r="Z24" i="24"/>
  <c r="X24" i="24"/>
  <c r="W24" i="24"/>
  <c r="U24" i="24"/>
  <c r="T24" i="24"/>
  <c r="R24" i="24"/>
  <c r="Q24" i="24"/>
  <c r="O24" i="24"/>
  <c r="N24" i="24"/>
  <c r="L24" i="24"/>
  <c r="K24" i="24"/>
  <c r="I24" i="24"/>
  <c r="H24" i="24"/>
  <c r="F24" i="24"/>
  <c r="E24" i="24"/>
  <c r="C24" i="24"/>
  <c r="AO23" i="24"/>
  <c r="AN23" i="24"/>
  <c r="AM23" i="24"/>
  <c r="AK23" i="24"/>
  <c r="AJ23" i="24"/>
  <c r="AH23" i="24"/>
  <c r="AG23" i="24"/>
  <c r="AF23" i="24"/>
  <c r="AD23" i="24"/>
  <c r="AC23" i="24"/>
  <c r="AA23" i="24"/>
  <c r="Z23" i="24"/>
  <c r="X23" i="24"/>
  <c r="W23" i="24"/>
  <c r="U23" i="24"/>
  <c r="T23" i="24"/>
  <c r="R23" i="24"/>
  <c r="Q23" i="24"/>
  <c r="O23" i="24"/>
  <c r="N23" i="24"/>
  <c r="L23" i="24"/>
  <c r="K23" i="24"/>
  <c r="I23" i="24"/>
  <c r="H23" i="24"/>
  <c r="F23" i="24"/>
  <c r="E23" i="24"/>
  <c r="C23" i="24"/>
  <c r="AO22" i="24"/>
  <c r="AN22" i="24"/>
  <c r="AM22" i="24"/>
  <c r="AK22" i="24"/>
  <c r="AJ22" i="24"/>
  <c r="AH22" i="24"/>
  <c r="AG22" i="24"/>
  <c r="AF22" i="24"/>
  <c r="AD22" i="24"/>
  <c r="AC22" i="24"/>
  <c r="AA22" i="24"/>
  <c r="Z22" i="24"/>
  <c r="X22" i="24"/>
  <c r="W22" i="24"/>
  <c r="U22" i="24"/>
  <c r="T22" i="24"/>
  <c r="R22" i="24"/>
  <c r="Q22" i="24"/>
  <c r="O22" i="24"/>
  <c r="N22" i="24"/>
  <c r="L22" i="24"/>
  <c r="K22" i="24"/>
  <c r="I22" i="24"/>
  <c r="H22" i="24"/>
  <c r="F22" i="24"/>
  <c r="E22" i="24"/>
  <c r="C22" i="24"/>
  <c r="AO21" i="24"/>
  <c r="AN21" i="24"/>
  <c r="AM21" i="24"/>
  <c r="AK21" i="24"/>
  <c r="AJ21" i="24"/>
  <c r="AH21" i="24"/>
  <c r="AG21" i="24"/>
  <c r="AF21" i="24"/>
  <c r="AD21" i="24"/>
  <c r="AC21" i="24"/>
  <c r="AA21" i="24"/>
  <c r="Z21" i="24"/>
  <c r="X21" i="24"/>
  <c r="W21" i="24"/>
  <c r="U21" i="24"/>
  <c r="T21" i="24"/>
  <c r="R21" i="24"/>
  <c r="Q21" i="24"/>
  <c r="O21" i="24"/>
  <c r="N21" i="24"/>
  <c r="L21" i="24"/>
  <c r="K21" i="24"/>
  <c r="I21" i="24"/>
  <c r="H21" i="24"/>
  <c r="F21" i="24"/>
  <c r="E21" i="24"/>
  <c r="C21" i="24"/>
  <c r="AO20" i="24"/>
  <c r="AN20" i="24"/>
  <c r="AM20" i="24"/>
  <c r="AK20" i="24"/>
  <c r="AJ20" i="24"/>
  <c r="AH20" i="24"/>
  <c r="AG20" i="24"/>
  <c r="AF20" i="24"/>
  <c r="AD20" i="24"/>
  <c r="AC20" i="24"/>
  <c r="AA20" i="24"/>
  <c r="Z20" i="24"/>
  <c r="X20" i="24"/>
  <c r="W20" i="24"/>
  <c r="U20" i="24"/>
  <c r="T20" i="24"/>
  <c r="R20" i="24"/>
  <c r="Q20" i="24"/>
  <c r="O20" i="24"/>
  <c r="N20" i="24"/>
  <c r="L20" i="24"/>
  <c r="K20" i="24"/>
  <c r="I20" i="24"/>
  <c r="H20" i="24"/>
  <c r="F20" i="24"/>
  <c r="E20" i="24"/>
  <c r="C20" i="24"/>
  <c r="AO19" i="24"/>
  <c r="AN19" i="24"/>
  <c r="AM19" i="24"/>
  <c r="AK19" i="24"/>
  <c r="AJ19" i="24"/>
  <c r="AH19" i="24"/>
  <c r="AG19" i="24"/>
  <c r="AF19" i="24"/>
  <c r="AD19" i="24"/>
  <c r="AC19" i="24"/>
  <c r="AA19" i="24"/>
  <c r="Z19" i="24"/>
  <c r="X19" i="24"/>
  <c r="W19" i="24"/>
  <c r="U19" i="24"/>
  <c r="T19" i="24"/>
  <c r="R19" i="24"/>
  <c r="Q19" i="24"/>
  <c r="O19" i="24"/>
  <c r="N19" i="24"/>
  <c r="L19" i="24"/>
  <c r="K19" i="24"/>
  <c r="I19" i="24"/>
  <c r="H19" i="24"/>
  <c r="F19" i="24"/>
  <c r="E19" i="24"/>
  <c r="C19" i="24"/>
  <c r="AO18" i="24"/>
  <c r="AN18" i="24"/>
  <c r="AM18" i="24"/>
  <c r="AK18" i="24"/>
  <c r="AJ18" i="24"/>
  <c r="AH18" i="24"/>
  <c r="AG18" i="24"/>
  <c r="AF18" i="24"/>
  <c r="AD18" i="24"/>
  <c r="AC18" i="24"/>
  <c r="AA18" i="24"/>
  <c r="Z18" i="24"/>
  <c r="X18" i="24"/>
  <c r="W18" i="24"/>
  <c r="U18" i="24"/>
  <c r="T18" i="24"/>
  <c r="R18" i="24"/>
  <c r="Q18" i="24"/>
  <c r="O18" i="24"/>
  <c r="N18" i="24"/>
  <c r="L18" i="24"/>
  <c r="K18" i="24"/>
  <c r="I18" i="24"/>
  <c r="H18" i="24"/>
  <c r="F18" i="24"/>
  <c r="E18" i="24"/>
  <c r="C18" i="24"/>
  <c r="AO17" i="24"/>
  <c r="AN17" i="24"/>
  <c r="AM17" i="24"/>
  <c r="AK17" i="24"/>
  <c r="AJ17" i="24"/>
  <c r="AH17" i="24"/>
  <c r="AG17" i="24"/>
  <c r="AF17" i="24"/>
  <c r="AD17" i="24"/>
  <c r="AC17" i="24"/>
  <c r="AA17" i="24"/>
  <c r="Z17" i="24"/>
  <c r="X17" i="24"/>
  <c r="W17" i="24"/>
  <c r="U17" i="24"/>
  <c r="T17" i="24"/>
  <c r="R17" i="24"/>
  <c r="Q17" i="24"/>
  <c r="O17" i="24"/>
  <c r="N17" i="24"/>
  <c r="L17" i="24"/>
  <c r="K17" i="24"/>
  <c r="I17" i="24"/>
  <c r="H17" i="24"/>
  <c r="F17" i="24"/>
  <c r="E17" i="24"/>
  <c r="C17" i="24"/>
  <c r="AO16" i="24"/>
  <c r="AN16" i="24"/>
  <c r="AM16" i="24"/>
  <c r="AK16" i="24"/>
  <c r="AJ16" i="24"/>
  <c r="AH16" i="24"/>
  <c r="AG16" i="24"/>
  <c r="AF16" i="24"/>
  <c r="AD16" i="24"/>
  <c r="AC16" i="24"/>
  <c r="AA16" i="24"/>
  <c r="Z16" i="24"/>
  <c r="X16" i="24"/>
  <c r="W16" i="24"/>
  <c r="U16" i="24"/>
  <c r="T16" i="24"/>
  <c r="R16" i="24"/>
  <c r="Q16" i="24"/>
  <c r="O16" i="24"/>
  <c r="N16" i="24"/>
  <c r="L16" i="24"/>
  <c r="K16" i="24"/>
  <c r="I16" i="24"/>
  <c r="H16" i="24"/>
  <c r="F16" i="24"/>
  <c r="E16" i="24"/>
  <c r="C16" i="24"/>
  <c r="AP15" i="24"/>
  <c r="AO15" i="24"/>
  <c r="AN15" i="24"/>
  <c r="AM15" i="24"/>
  <c r="AK15" i="24"/>
  <c r="AJ15" i="24"/>
  <c r="AH15" i="24"/>
  <c r="AG15" i="24"/>
  <c r="AF15" i="24"/>
  <c r="AD15" i="24"/>
  <c r="AC15" i="24"/>
  <c r="AA15" i="24"/>
  <c r="Z15" i="24"/>
  <c r="X15" i="24"/>
  <c r="W15" i="24"/>
  <c r="U15" i="24"/>
  <c r="T15" i="24"/>
  <c r="R15" i="24"/>
  <c r="Q15" i="24"/>
  <c r="O15" i="24"/>
  <c r="N15" i="24"/>
  <c r="L15" i="24"/>
  <c r="K15" i="24"/>
  <c r="I15" i="24"/>
  <c r="H15" i="24"/>
  <c r="F15" i="24"/>
  <c r="E15" i="24"/>
  <c r="C15" i="24"/>
  <c r="AO14" i="24"/>
  <c r="AN14" i="24"/>
  <c r="AM14" i="24"/>
  <c r="AK14" i="24"/>
  <c r="AJ14" i="24"/>
  <c r="AH14" i="24"/>
  <c r="AG14" i="24"/>
  <c r="AF14" i="24"/>
  <c r="AD14" i="24"/>
  <c r="AC14" i="24"/>
  <c r="AA14" i="24"/>
  <c r="Z14" i="24"/>
  <c r="X14" i="24"/>
  <c r="W14" i="24"/>
  <c r="U14" i="24"/>
  <c r="T14" i="24"/>
  <c r="R14" i="24"/>
  <c r="Q14" i="24"/>
  <c r="O14" i="24"/>
  <c r="N14" i="24"/>
  <c r="L14" i="24"/>
  <c r="K14" i="24"/>
  <c r="I14" i="24"/>
  <c r="H14" i="24"/>
  <c r="F14" i="24"/>
  <c r="E14" i="24"/>
  <c r="C14" i="24"/>
  <c r="AO13" i="24"/>
  <c r="AN13" i="24"/>
  <c r="AM13" i="24"/>
  <c r="AK13" i="24"/>
  <c r="AJ13" i="24"/>
  <c r="AH13" i="24"/>
  <c r="AG13" i="24"/>
  <c r="AF13" i="24"/>
  <c r="AD13" i="24"/>
  <c r="AC13" i="24"/>
  <c r="AA13" i="24"/>
  <c r="Z13" i="24"/>
  <c r="X13" i="24"/>
  <c r="W13" i="24"/>
  <c r="U13" i="24"/>
  <c r="T13" i="24"/>
  <c r="R13" i="24"/>
  <c r="Q13" i="24"/>
  <c r="O13" i="24"/>
  <c r="N13" i="24"/>
  <c r="L13" i="24"/>
  <c r="K13" i="24"/>
  <c r="I13" i="24"/>
  <c r="H13" i="24"/>
  <c r="F13" i="24"/>
  <c r="E13" i="24"/>
  <c r="C13" i="24"/>
  <c r="AO12" i="24"/>
  <c r="AN12" i="24"/>
  <c r="AM12" i="24"/>
  <c r="AK12" i="24"/>
  <c r="AJ12" i="24"/>
  <c r="AH12" i="24"/>
  <c r="AG12" i="24"/>
  <c r="AF12" i="24"/>
  <c r="AD12" i="24"/>
  <c r="AC12" i="24"/>
  <c r="AA12" i="24"/>
  <c r="Z12" i="24"/>
  <c r="X12" i="24"/>
  <c r="W12" i="24"/>
  <c r="U12" i="24"/>
  <c r="T12" i="24"/>
  <c r="R12" i="24"/>
  <c r="Q12" i="24"/>
  <c r="O12" i="24"/>
  <c r="N12" i="24"/>
  <c r="L12" i="24"/>
  <c r="K12" i="24"/>
  <c r="I12" i="24"/>
  <c r="H12" i="24"/>
  <c r="F12" i="24"/>
  <c r="E12" i="24"/>
  <c r="C12" i="24"/>
  <c r="AO11" i="24"/>
  <c r="AN11" i="24"/>
  <c r="AM11" i="24"/>
  <c r="AK11" i="24"/>
  <c r="AJ11" i="24"/>
  <c r="AH11" i="24"/>
  <c r="AG11" i="24"/>
  <c r="AF11" i="24"/>
  <c r="AD11" i="24"/>
  <c r="AC11" i="24"/>
  <c r="AA11" i="24"/>
  <c r="Z11" i="24"/>
  <c r="X11" i="24"/>
  <c r="W11" i="24"/>
  <c r="U11" i="24"/>
  <c r="T11" i="24"/>
  <c r="R11" i="24"/>
  <c r="Q11" i="24"/>
  <c r="O11" i="24"/>
  <c r="N11" i="24"/>
  <c r="L11" i="24"/>
  <c r="K11" i="24"/>
  <c r="I11" i="24"/>
  <c r="H11" i="24"/>
  <c r="F11" i="24"/>
  <c r="E11" i="24"/>
  <c r="C11" i="24"/>
  <c r="AO10" i="24"/>
  <c r="AN10" i="24"/>
  <c r="AM10" i="24"/>
  <c r="AK10" i="24"/>
  <c r="AJ10" i="24"/>
  <c r="AH10" i="24"/>
  <c r="AG10" i="24"/>
  <c r="AF10" i="24"/>
  <c r="AD10" i="24"/>
  <c r="AC10" i="24"/>
  <c r="AA10" i="24"/>
  <c r="Z10" i="24"/>
  <c r="X10" i="24"/>
  <c r="W10" i="24"/>
  <c r="U10" i="24"/>
  <c r="T10" i="24"/>
  <c r="R10" i="24"/>
  <c r="Q10" i="24"/>
  <c r="O10" i="24"/>
  <c r="N10" i="24"/>
  <c r="L10" i="24"/>
  <c r="K10" i="24"/>
  <c r="I10" i="24"/>
  <c r="H10" i="24"/>
  <c r="F10" i="24"/>
  <c r="E10" i="24"/>
  <c r="C10" i="24"/>
  <c r="AO9" i="24"/>
  <c r="AN9" i="24"/>
  <c r="AM9" i="24"/>
  <c r="AJ9" i="24"/>
  <c r="AG9" i="24"/>
  <c r="AF9" i="24"/>
  <c r="AC9" i="24"/>
  <c r="Z9" i="24"/>
  <c r="W9" i="24"/>
  <c r="T9" i="24"/>
  <c r="Q9" i="24"/>
  <c r="N9" i="24"/>
  <c r="K9" i="24"/>
  <c r="H9" i="24"/>
  <c r="E9" i="24"/>
  <c r="AN38" i="23"/>
  <c r="AC38" i="23"/>
  <c r="AO37" i="23"/>
  <c r="AN37" i="23"/>
  <c r="AM37" i="23"/>
  <c r="AK37" i="23"/>
  <c r="AJ37" i="23"/>
  <c r="AH37" i="23"/>
  <c r="AG37" i="23"/>
  <c r="AF37" i="23"/>
  <c r="AD37" i="23"/>
  <c r="AC37" i="23"/>
  <c r="AA37" i="23"/>
  <c r="Z37" i="23"/>
  <c r="X37" i="23"/>
  <c r="W37" i="23"/>
  <c r="U37" i="23"/>
  <c r="T37" i="23"/>
  <c r="R37" i="23"/>
  <c r="Q37" i="23"/>
  <c r="O37" i="23"/>
  <c r="N37" i="23"/>
  <c r="L37" i="23"/>
  <c r="K37" i="23"/>
  <c r="I37" i="23"/>
  <c r="H37" i="23"/>
  <c r="F37" i="23"/>
  <c r="E37" i="23"/>
  <c r="C37" i="23"/>
  <c r="AO36" i="23"/>
  <c r="AN36" i="23"/>
  <c r="AM36" i="23"/>
  <c r="AK36" i="23"/>
  <c r="AJ36" i="23"/>
  <c r="AH36" i="23"/>
  <c r="AG36" i="23"/>
  <c r="AF36" i="23"/>
  <c r="AD36" i="23"/>
  <c r="AC36" i="23"/>
  <c r="AA36" i="23"/>
  <c r="Z36" i="23"/>
  <c r="X36" i="23"/>
  <c r="W36" i="23"/>
  <c r="U36" i="23"/>
  <c r="T36" i="23"/>
  <c r="R36" i="23"/>
  <c r="Q36" i="23"/>
  <c r="O36" i="23"/>
  <c r="N36" i="23"/>
  <c r="L36" i="23"/>
  <c r="K36" i="23"/>
  <c r="I36" i="23"/>
  <c r="H36" i="23"/>
  <c r="F36" i="23"/>
  <c r="E36" i="23"/>
  <c r="C36" i="23"/>
  <c r="AO35" i="23"/>
  <c r="AN35" i="23"/>
  <c r="AM35" i="23"/>
  <c r="AK35" i="23"/>
  <c r="AJ35" i="23"/>
  <c r="AG35" i="23"/>
  <c r="AF35" i="23"/>
  <c r="AD35" i="23"/>
  <c r="AC35" i="23"/>
  <c r="AA35" i="23"/>
  <c r="Z35" i="23"/>
  <c r="X35" i="23"/>
  <c r="W35" i="23"/>
  <c r="U35" i="23"/>
  <c r="T35" i="23"/>
  <c r="R35" i="23"/>
  <c r="Q35" i="23"/>
  <c r="O35" i="23"/>
  <c r="N35" i="23"/>
  <c r="L35" i="23"/>
  <c r="K35" i="23"/>
  <c r="I35" i="23"/>
  <c r="H35" i="23"/>
  <c r="F35" i="23"/>
  <c r="E35" i="23"/>
  <c r="C35" i="23"/>
  <c r="AO34" i="23"/>
  <c r="AN34" i="23"/>
  <c r="AM34" i="23"/>
  <c r="AK34" i="23"/>
  <c r="AJ34" i="23"/>
  <c r="AH34" i="23"/>
  <c r="AG34" i="23"/>
  <c r="AF34" i="23"/>
  <c r="AD34" i="23"/>
  <c r="AC34" i="23"/>
  <c r="AA34" i="23"/>
  <c r="Z34" i="23"/>
  <c r="X34" i="23"/>
  <c r="W34" i="23"/>
  <c r="U34" i="23"/>
  <c r="T34" i="23"/>
  <c r="R34" i="23"/>
  <c r="Q34" i="23"/>
  <c r="O34" i="23"/>
  <c r="N34" i="23"/>
  <c r="L34" i="23"/>
  <c r="K34" i="23"/>
  <c r="I34" i="23"/>
  <c r="H34" i="23"/>
  <c r="F34" i="23"/>
  <c r="E34" i="23"/>
  <c r="C34" i="23"/>
  <c r="AO33" i="23"/>
  <c r="AN33" i="23"/>
  <c r="AM33" i="23"/>
  <c r="AK33" i="23"/>
  <c r="AJ33" i="23"/>
  <c r="AH33" i="23"/>
  <c r="AG33" i="23"/>
  <c r="AF33" i="23"/>
  <c r="AD33" i="23"/>
  <c r="AC33" i="23"/>
  <c r="AA33" i="23"/>
  <c r="Z33" i="23"/>
  <c r="X33" i="23"/>
  <c r="W33" i="23"/>
  <c r="U33" i="23"/>
  <c r="T33" i="23"/>
  <c r="R33" i="23"/>
  <c r="Q33" i="23"/>
  <c r="O33" i="23"/>
  <c r="N33" i="23"/>
  <c r="L33" i="23"/>
  <c r="K33" i="23"/>
  <c r="I33" i="23"/>
  <c r="H33" i="23"/>
  <c r="F33" i="23"/>
  <c r="E33" i="23"/>
  <c r="C33" i="23"/>
  <c r="AO32" i="23"/>
  <c r="AN32" i="23"/>
  <c r="AM32" i="23"/>
  <c r="AK32" i="23"/>
  <c r="AJ32" i="23"/>
  <c r="AH32" i="23"/>
  <c r="AG32" i="23"/>
  <c r="AF32" i="23"/>
  <c r="AD32" i="23"/>
  <c r="AC32" i="23"/>
  <c r="AA32" i="23"/>
  <c r="Z32" i="23"/>
  <c r="X32" i="23"/>
  <c r="W32" i="23"/>
  <c r="U32" i="23"/>
  <c r="T32" i="23"/>
  <c r="R32" i="23"/>
  <c r="Q32" i="23"/>
  <c r="O32" i="23"/>
  <c r="N32" i="23"/>
  <c r="L32" i="23"/>
  <c r="K32" i="23"/>
  <c r="I32" i="23"/>
  <c r="H32" i="23"/>
  <c r="F32" i="23"/>
  <c r="E32" i="23"/>
  <c r="C32" i="23"/>
  <c r="AO31" i="23"/>
  <c r="AN31" i="23"/>
  <c r="AM31" i="23"/>
  <c r="AK31" i="23"/>
  <c r="AJ31" i="23"/>
  <c r="AH31" i="23"/>
  <c r="AG31" i="23"/>
  <c r="AF31" i="23"/>
  <c r="AD31" i="23"/>
  <c r="AC31" i="23"/>
  <c r="AA31" i="23"/>
  <c r="Z31" i="23"/>
  <c r="X31" i="23"/>
  <c r="W31" i="23"/>
  <c r="U31" i="23"/>
  <c r="T31" i="23"/>
  <c r="R31" i="23"/>
  <c r="Q31" i="23"/>
  <c r="O31" i="23"/>
  <c r="N31" i="23"/>
  <c r="L31" i="23"/>
  <c r="K31" i="23"/>
  <c r="I31" i="23"/>
  <c r="H31" i="23"/>
  <c r="F31" i="23"/>
  <c r="E31" i="23"/>
  <c r="C31" i="23"/>
  <c r="AO30" i="23"/>
  <c r="AN30" i="23"/>
  <c r="AM30" i="23"/>
  <c r="AK30" i="23"/>
  <c r="AJ30" i="23"/>
  <c r="AH30" i="23"/>
  <c r="AG30" i="23"/>
  <c r="AF30" i="23"/>
  <c r="AD30" i="23"/>
  <c r="AC30" i="23"/>
  <c r="AA30" i="23"/>
  <c r="Z30" i="23"/>
  <c r="X30" i="23"/>
  <c r="W30" i="23"/>
  <c r="U30" i="23"/>
  <c r="T30" i="23"/>
  <c r="R30" i="23"/>
  <c r="Q30" i="23"/>
  <c r="O30" i="23"/>
  <c r="N30" i="23"/>
  <c r="L30" i="23"/>
  <c r="K30" i="23"/>
  <c r="I30" i="23"/>
  <c r="H30" i="23"/>
  <c r="F30" i="23"/>
  <c r="E30" i="23"/>
  <c r="C30" i="23"/>
  <c r="AO29" i="23"/>
  <c r="AN29" i="23"/>
  <c r="AM29" i="23"/>
  <c r="AK29" i="23"/>
  <c r="AJ29" i="23"/>
  <c r="AH29" i="23"/>
  <c r="AG29" i="23"/>
  <c r="AF29" i="23"/>
  <c r="AD29" i="23"/>
  <c r="AC29" i="23"/>
  <c r="AA29" i="23"/>
  <c r="Z29" i="23"/>
  <c r="X29" i="23"/>
  <c r="W29" i="23"/>
  <c r="U29" i="23"/>
  <c r="T29" i="23"/>
  <c r="R29" i="23"/>
  <c r="Q29" i="23"/>
  <c r="O29" i="23"/>
  <c r="N29" i="23"/>
  <c r="L29" i="23"/>
  <c r="K29" i="23"/>
  <c r="I29" i="23"/>
  <c r="H29" i="23"/>
  <c r="F29" i="23"/>
  <c r="E29" i="23"/>
  <c r="C29" i="23"/>
  <c r="AO28" i="23"/>
  <c r="AN28" i="23"/>
  <c r="AM28" i="23"/>
  <c r="AK28" i="23"/>
  <c r="AJ28" i="23"/>
  <c r="AH28" i="23"/>
  <c r="AG28" i="23"/>
  <c r="AF28" i="23"/>
  <c r="AD28" i="23"/>
  <c r="AC28" i="23"/>
  <c r="AA28" i="23"/>
  <c r="Z28" i="23"/>
  <c r="X28" i="23"/>
  <c r="W28" i="23"/>
  <c r="U28" i="23"/>
  <c r="T28" i="23"/>
  <c r="R28" i="23"/>
  <c r="Q28" i="23"/>
  <c r="O28" i="23"/>
  <c r="N28" i="23"/>
  <c r="L28" i="23"/>
  <c r="K28" i="23"/>
  <c r="I28" i="23"/>
  <c r="H28" i="23"/>
  <c r="F28" i="23"/>
  <c r="E28" i="23"/>
  <c r="C28" i="23"/>
  <c r="AO27" i="23"/>
  <c r="AN27" i="23"/>
  <c r="AM27" i="23"/>
  <c r="AK27" i="23"/>
  <c r="AJ27" i="23"/>
  <c r="AH27" i="23"/>
  <c r="AG27" i="23"/>
  <c r="AF27" i="23"/>
  <c r="AD27" i="23"/>
  <c r="AC27" i="23"/>
  <c r="AA27" i="23"/>
  <c r="Z27" i="23"/>
  <c r="X27" i="23"/>
  <c r="W27" i="23"/>
  <c r="U27" i="23"/>
  <c r="T27" i="23"/>
  <c r="R27" i="23"/>
  <c r="Q27" i="23"/>
  <c r="O27" i="23"/>
  <c r="N27" i="23"/>
  <c r="L27" i="23"/>
  <c r="K27" i="23"/>
  <c r="I27" i="23"/>
  <c r="H27" i="23"/>
  <c r="F27" i="23"/>
  <c r="E27" i="23"/>
  <c r="C27" i="23"/>
  <c r="AO26" i="23"/>
  <c r="AN26" i="23"/>
  <c r="AM26" i="23"/>
  <c r="AK26" i="23"/>
  <c r="AJ26" i="23"/>
  <c r="AH26" i="23"/>
  <c r="AG26" i="23"/>
  <c r="AF26" i="23"/>
  <c r="AD26" i="23"/>
  <c r="AC26" i="23"/>
  <c r="AA26" i="23"/>
  <c r="Z26" i="23"/>
  <c r="X26" i="23"/>
  <c r="W26" i="23"/>
  <c r="U26" i="23"/>
  <c r="T26" i="23"/>
  <c r="R26" i="23"/>
  <c r="Q26" i="23"/>
  <c r="O26" i="23"/>
  <c r="N26" i="23"/>
  <c r="L26" i="23"/>
  <c r="K26" i="23"/>
  <c r="I26" i="23"/>
  <c r="H26" i="23"/>
  <c r="F26" i="23"/>
  <c r="E26" i="23"/>
  <c r="C26" i="23"/>
  <c r="AO25" i="23"/>
  <c r="AN25" i="23"/>
  <c r="AM25" i="23"/>
  <c r="AK25" i="23"/>
  <c r="AJ25" i="23"/>
  <c r="AH25" i="23"/>
  <c r="AG25" i="23"/>
  <c r="AF25" i="23"/>
  <c r="AD25" i="23"/>
  <c r="AC25" i="23"/>
  <c r="AA25" i="23"/>
  <c r="Z25" i="23"/>
  <c r="X25" i="23"/>
  <c r="W25" i="23"/>
  <c r="U25" i="23"/>
  <c r="T25" i="23"/>
  <c r="R25" i="23"/>
  <c r="Q25" i="23"/>
  <c r="O25" i="23"/>
  <c r="N25" i="23"/>
  <c r="L25" i="23"/>
  <c r="K25" i="23"/>
  <c r="I25" i="23"/>
  <c r="H25" i="23"/>
  <c r="F25" i="23"/>
  <c r="E25" i="23"/>
  <c r="C25" i="23"/>
  <c r="AO24" i="23"/>
  <c r="AN24" i="23"/>
  <c r="AM24" i="23"/>
  <c r="AK24" i="23"/>
  <c r="AJ24" i="23"/>
  <c r="AH24" i="23"/>
  <c r="AG24" i="23"/>
  <c r="AF24" i="23"/>
  <c r="AD24" i="23"/>
  <c r="AC24" i="23"/>
  <c r="AA24" i="23"/>
  <c r="Z24" i="23"/>
  <c r="X24" i="23"/>
  <c r="W24" i="23"/>
  <c r="U24" i="23"/>
  <c r="T24" i="23"/>
  <c r="R24" i="23"/>
  <c r="Q24" i="23"/>
  <c r="O24" i="23"/>
  <c r="N24" i="23"/>
  <c r="L24" i="23"/>
  <c r="K24" i="23"/>
  <c r="I24" i="23"/>
  <c r="H24" i="23"/>
  <c r="F24" i="23"/>
  <c r="E24" i="23"/>
  <c r="C24" i="23"/>
  <c r="AO23" i="23"/>
  <c r="AN23" i="23"/>
  <c r="AM23" i="23"/>
  <c r="AK23" i="23"/>
  <c r="AJ23" i="23"/>
  <c r="AH23" i="23"/>
  <c r="AG23" i="23"/>
  <c r="AF23" i="23"/>
  <c r="AD23" i="23"/>
  <c r="AC23" i="23"/>
  <c r="AA23" i="23"/>
  <c r="Z23" i="23"/>
  <c r="X23" i="23"/>
  <c r="W23" i="23"/>
  <c r="U23" i="23"/>
  <c r="T23" i="23"/>
  <c r="R23" i="23"/>
  <c r="Q23" i="23"/>
  <c r="O23" i="23"/>
  <c r="N23" i="23"/>
  <c r="L23" i="23"/>
  <c r="K23" i="23"/>
  <c r="I23" i="23"/>
  <c r="H23" i="23"/>
  <c r="F23" i="23"/>
  <c r="E23" i="23"/>
  <c r="C23" i="23"/>
  <c r="AO22" i="23"/>
  <c r="AN22" i="23"/>
  <c r="AM22" i="23"/>
  <c r="AK22" i="23"/>
  <c r="AJ22" i="23"/>
  <c r="AH22" i="23"/>
  <c r="AG22" i="23"/>
  <c r="AF22" i="23"/>
  <c r="AD22" i="23"/>
  <c r="AC22" i="23"/>
  <c r="AA22" i="23"/>
  <c r="Z22" i="23"/>
  <c r="X22" i="23"/>
  <c r="W22" i="23"/>
  <c r="U22" i="23"/>
  <c r="T22" i="23"/>
  <c r="R22" i="23"/>
  <c r="Q22" i="23"/>
  <c r="O22" i="23"/>
  <c r="N22" i="23"/>
  <c r="L22" i="23"/>
  <c r="K22" i="23"/>
  <c r="I22" i="23"/>
  <c r="H22" i="23"/>
  <c r="F22" i="23"/>
  <c r="E22" i="23"/>
  <c r="C22" i="23"/>
  <c r="AO21" i="23"/>
  <c r="AN21" i="23"/>
  <c r="AM21" i="23"/>
  <c r="AK21" i="23"/>
  <c r="AJ21" i="23"/>
  <c r="AH21" i="23"/>
  <c r="AG21" i="23"/>
  <c r="AF21" i="23"/>
  <c r="AD21" i="23"/>
  <c r="AC21" i="23"/>
  <c r="AA21" i="23"/>
  <c r="Z21" i="23"/>
  <c r="X21" i="23"/>
  <c r="W21" i="23"/>
  <c r="U21" i="23"/>
  <c r="T21" i="23"/>
  <c r="R21" i="23"/>
  <c r="Q21" i="23"/>
  <c r="O21" i="23"/>
  <c r="N21" i="23"/>
  <c r="L21" i="23"/>
  <c r="K21" i="23"/>
  <c r="I21" i="23"/>
  <c r="H21" i="23"/>
  <c r="F21" i="23"/>
  <c r="E21" i="23"/>
  <c r="C21" i="23"/>
  <c r="AO20" i="23"/>
  <c r="AN20" i="23"/>
  <c r="AM20" i="23"/>
  <c r="AK20" i="23"/>
  <c r="AJ20" i="23"/>
  <c r="AH20" i="23"/>
  <c r="AG20" i="23"/>
  <c r="AF20" i="23"/>
  <c r="AD20" i="23"/>
  <c r="AC20" i="23"/>
  <c r="AA20" i="23"/>
  <c r="Z20" i="23"/>
  <c r="X20" i="23"/>
  <c r="W20" i="23"/>
  <c r="U20" i="23"/>
  <c r="T20" i="23"/>
  <c r="R20" i="23"/>
  <c r="Q20" i="23"/>
  <c r="O20" i="23"/>
  <c r="N20" i="23"/>
  <c r="L20" i="23"/>
  <c r="K20" i="23"/>
  <c r="I20" i="23"/>
  <c r="H20" i="23"/>
  <c r="F20" i="23"/>
  <c r="E20" i="23"/>
  <c r="C20" i="23"/>
  <c r="AO19" i="23"/>
  <c r="AN19" i="23"/>
  <c r="AM19" i="23"/>
  <c r="AK19" i="23"/>
  <c r="AJ19" i="23"/>
  <c r="AH19" i="23"/>
  <c r="AG19" i="23"/>
  <c r="AF19" i="23"/>
  <c r="AD19" i="23"/>
  <c r="AC19" i="23"/>
  <c r="AA19" i="23"/>
  <c r="Z19" i="23"/>
  <c r="X19" i="23"/>
  <c r="W19" i="23"/>
  <c r="U19" i="23"/>
  <c r="T19" i="23"/>
  <c r="R19" i="23"/>
  <c r="Q19" i="23"/>
  <c r="O19" i="23"/>
  <c r="N19" i="23"/>
  <c r="L19" i="23"/>
  <c r="K19" i="23"/>
  <c r="I19" i="23"/>
  <c r="H19" i="23"/>
  <c r="F19" i="23"/>
  <c r="E19" i="23"/>
  <c r="C19" i="23"/>
  <c r="AO18" i="23"/>
  <c r="AN18" i="23"/>
  <c r="AM18" i="23"/>
  <c r="AK18" i="23"/>
  <c r="AJ18" i="23"/>
  <c r="AH18" i="23"/>
  <c r="AG18" i="23"/>
  <c r="AF18" i="23"/>
  <c r="AD18" i="23"/>
  <c r="AC18" i="23"/>
  <c r="AA18" i="23"/>
  <c r="Z18" i="23"/>
  <c r="X18" i="23"/>
  <c r="W18" i="23"/>
  <c r="U18" i="23"/>
  <c r="T18" i="23"/>
  <c r="R18" i="23"/>
  <c r="Q18" i="23"/>
  <c r="O18" i="23"/>
  <c r="N18" i="23"/>
  <c r="L18" i="23"/>
  <c r="K18" i="23"/>
  <c r="I18" i="23"/>
  <c r="H18" i="23"/>
  <c r="F18" i="23"/>
  <c r="E18" i="23"/>
  <c r="C18" i="23"/>
  <c r="AO17" i="23"/>
  <c r="AN17" i="23"/>
  <c r="AM17" i="23"/>
  <c r="AK17" i="23"/>
  <c r="AJ17" i="23"/>
  <c r="AH17" i="23"/>
  <c r="AG17" i="23"/>
  <c r="AF17" i="23"/>
  <c r="AD17" i="23"/>
  <c r="AC17" i="23"/>
  <c r="AA17" i="23"/>
  <c r="Z17" i="23"/>
  <c r="X17" i="23"/>
  <c r="W17" i="23"/>
  <c r="U17" i="23"/>
  <c r="T17" i="23"/>
  <c r="R17" i="23"/>
  <c r="Q17" i="23"/>
  <c r="O17" i="23"/>
  <c r="N17" i="23"/>
  <c r="L17" i="23"/>
  <c r="K17" i="23"/>
  <c r="I17" i="23"/>
  <c r="H17" i="23"/>
  <c r="F17" i="23"/>
  <c r="E17" i="23"/>
  <c r="C17" i="23"/>
  <c r="AO16" i="23"/>
  <c r="AN16" i="23"/>
  <c r="AM16" i="23"/>
  <c r="AK16" i="23"/>
  <c r="AJ16" i="23"/>
  <c r="AH16" i="23"/>
  <c r="AG16" i="23"/>
  <c r="AF16" i="23"/>
  <c r="AD16" i="23"/>
  <c r="AC16" i="23"/>
  <c r="AA16" i="23"/>
  <c r="Z16" i="23"/>
  <c r="X16" i="23"/>
  <c r="W16" i="23"/>
  <c r="U16" i="23"/>
  <c r="T16" i="23"/>
  <c r="R16" i="23"/>
  <c r="Q16" i="23"/>
  <c r="O16" i="23"/>
  <c r="N16" i="23"/>
  <c r="L16" i="23"/>
  <c r="K16" i="23"/>
  <c r="I16" i="23"/>
  <c r="H16" i="23"/>
  <c r="F16" i="23"/>
  <c r="E16" i="23"/>
  <c r="C16" i="23"/>
  <c r="AP15" i="23"/>
  <c r="AO15" i="23"/>
  <c r="AN15" i="23"/>
  <c r="AM15" i="23"/>
  <c r="AK15" i="23"/>
  <c r="AJ15" i="23"/>
  <c r="AH15" i="23"/>
  <c r="AG15" i="23"/>
  <c r="AF15" i="23"/>
  <c r="AD15" i="23"/>
  <c r="AC15" i="23"/>
  <c r="AA15" i="23"/>
  <c r="Z15" i="23"/>
  <c r="X15" i="23"/>
  <c r="W15" i="23"/>
  <c r="U15" i="23"/>
  <c r="T15" i="23"/>
  <c r="R15" i="23"/>
  <c r="Q15" i="23"/>
  <c r="O15" i="23"/>
  <c r="N15" i="23"/>
  <c r="L15" i="23"/>
  <c r="K15" i="23"/>
  <c r="I15" i="23"/>
  <c r="H15" i="23"/>
  <c r="F15" i="23"/>
  <c r="E15" i="23"/>
  <c r="C15" i="23"/>
  <c r="AO14" i="23"/>
  <c r="AN14" i="23"/>
  <c r="AM14" i="23"/>
  <c r="AK14" i="23"/>
  <c r="AJ14" i="23"/>
  <c r="AH14" i="23"/>
  <c r="AG14" i="23"/>
  <c r="AF14" i="23"/>
  <c r="AD14" i="23"/>
  <c r="AC14" i="23"/>
  <c r="AA14" i="23"/>
  <c r="Z14" i="23"/>
  <c r="X14" i="23"/>
  <c r="W14" i="23"/>
  <c r="U14" i="23"/>
  <c r="T14" i="23"/>
  <c r="R14" i="23"/>
  <c r="Q14" i="23"/>
  <c r="O14" i="23"/>
  <c r="N14" i="23"/>
  <c r="L14" i="23"/>
  <c r="K14" i="23"/>
  <c r="I14" i="23"/>
  <c r="H14" i="23"/>
  <c r="F14" i="23"/>
  <c r="E14" i="23"/>
  <c r="C14" i="23"/>
  <c r="AO13" i="23"/>
  <c r="AN13" i="23"/>
  <c r="AM13" i="23"/>
  <c r="AK13" i="23"/>
  <c r="AJ13" i="23"/>
  <c r="AH13" i="23"/>
  <c r="AG13" i="23"/>
  <c r="AF13" i="23"/>
  <c r="AD13" i="23"/>
  <c r="AC13" i="23"/>
  <c r="AA13" i="23"/>
  <c r="Z13" i="23"/>
  <c r="X13" i="23"/>
  <c r="W13" i="23"/>
  <c r="U13" i="23"/>
  <c r="T13" i="23"/>
  <c r="R13" i="23"/>
  <c r="Q13" i="23"/>
  <c r="O13" i="23"/>
  <c r="N13" i="23"/>
  <c r="L13" i="23"/>
  <c r="K13" i="23"/>
  <c r="I13" i="23"/>
  <c r="H13" i="23"/>
  <c r="F13" i="23"/>
  <c r="E13" i="23"/>
  <c r="C13" i="23"/>
  <c r="AO12" i="23"/>
  <c r="AN12" i="23"/>
  <c r="AM12" i="23"/>
  <c r="AK12" i="23"/>
  <c r="AJ12" i="23"/>
  <c r="AH12" i="23"/>
  <c r="AG12" i="23"/>
  <c r="AF12" i="23"/>
  <c r="AD12" i="23"/>
  <c r="AC12" i="23"/>
  <c r="AA12" i="23"/>
  <c r="Z12" i="23"/>
  <c r="X12" i="23"/>
  <c r="W12" i="23"/>
  <c r="U12" i="23"/>
  <c r="T12" i="23"/>
  <c r="R12" i="23"/>
  <c r="Q12" i="23"/>
  <c r="O12" i="23"/>
  <c r="N12" i="23"/>
  <c r="L12" i="23"/>
  <c r="K12" i="23"/>
  <c r="I12" i="23"/>
  <c r="H12" i="23"/>
  <c r="F12" i="23"/>
  <c r="E12" i="23"/>
  <c r="C12" i="23"/>
  <c r="AO11" i="23"/>
  <c r="AN11" i="23"/>
  <c r="AM11" i="23"/>
  <c r="AK11" i="23"/>
  <c r="AJ11" i="23"/>
  <c r="AH11" i="23"/>
  <c r="AG11" i="23"/>
  <c r="AF11" i="23"/>
  <c r="AD11" i="23"/>
  <c r="AC11" i="23"/>
  <c r="AA11" i="23"/>
  <c r="Z11" i="23"/>
  <c r="X11" i="23"/>
  <c r="W11" i="23"/>
  <c r="U11" i="23"/>
  <c r="T11" i="23"/>
  <c r="R11" i="23"/>
  <c r="Q11" i="23"/>
  <c r="O11" i="23"/>
  <c r="N11" i="23"/>
  <c r="L11" i="23"/>
  <c r="K11" i="23"/>
  <c r="I11" i="23"/>
  <c r="H11" i="23"/>
  <c r="F11" i="23"/>
  <c r="E11" i="23"/>
  <c r="C11" i="23"/>
  <c r="AO10" i="23"/>
  <c r="AN10" i="23"/>
  <c r="AM10" i="23"/>
  <c r="AK10" i="23"/>
  <c r="AJ10" i="23"/>
  <c r="AH10" i="23"/>
  <c r="AG10" i="23"/>
  <c r="AF10" i="23"/>
  <c r="AD10" i="23"/>
  <c r="AC10" i="23"/>
  <c r="AA10" i="23"/>
  <c r="Z10" i="23"/>
  <c r="X10" i="23"/>
  <c r="W10" i="23"/>
  <c r="U10" i="23"/>
  <c r="T10" i="23"/>
  <c r="R10" i="23"/>
  <c r="Q10" i="23"/>
  <c r="O10" i="23"/>
  <c r="N10" i="23"/>
  <c r="L10" i="23"/>
  <c r="K10" i="23"/>
  <c r="I10" i="23"/>
  <c r="H10" i="23"/>
  <c r="F10" i="23"/>
  <c r="E10" i="23"/>
  <c r="C10" i="23"/>
  <c r="E36" i="17"/>
  <c r="E34" i="17"/>
  <c r="C34" i="17"/>
  <c r="E33" i="17"/>
  <c r="C33" i="17"/>
  <c r="E32" i="17"/>
  <c r="C32" i="17"/>
  <c r="E31" i="17"/>
  <c r="C31" i="17"/>
  <c r="E30" i="17"/>
  <c r="C30" i="17"/>
  <c r="E29" i="17"/>
  <c r="C29" i="17"/>
  <c r="E28" i="17"/>
  <c r="C28" i="17"/>
  <c r="E27" i="17"/>
  <c r="C27" i="17"/>
  <c r="E26" i="17"/>
  <c r="C26" i="17"/>
  <c r="E25" i="17"/>
  <c r="C25" i="17"/>
  <c r="E24" i="17"/>
  <c r="C24" i="17"/>
  <c r="E23" i="17"/>
  <c r="C23" i="17"/>
  <c r="E22" i="17"/>
  <c r="C22" i="17"/>
  <c r="E21" i="17"/>
  <c r="C21" i="17"/>
  <c r="E20" i="17"/>
  <c r="C20" i="17"/>
  <c r="E19" i="17"/>
  <c r="C19" i="17"/>
  <c r="E18" i="17"/>
  <c r="C18" i="17"/>
  <c r="E17" i="17"/>
  <c r="C17" i="17"/>
  <c r="E16" i="17"/>
  <c r="C16" i="17"/>
  <c r="E15" i="17"/>
  <c r="C15" i="17"/>
  <c r="E14" i="17"/>
  <c r="C14" i="17"/>
  <c r="E13" i="17"/>
  <c r="C13" i="17"/>
  <c r="E12" i="17"/>
  <c r="C12" i="17"/>
  <c r="E11" i="17"/>
  <c r="C11" i="17"/>
  <c r="E10" i="17"/>
  <c r="C10" i="17"/>
  <c r="E9" i="17"/>
  <c r="C9" i="17"/>
  <c r="E8" i="17"/>
  <c r="C8" i="17"/>
  <c r="E7" i="17"/>
  <c r="C7" i="17"/>
  <c r="E6" i="17"/>
  <c r="C6" i="17"/>
  <c r="E5" i="17"/>
  <c r="C5" i="17"/>
  <c r="AO36" i="22"/>
  <c r="AN36" i="22"/>
  <c r="AM36" i="22"/>
  <c r="AJ36" i="22"/>
  <c r="AG36" i="22"/>
  <c r="AF36" i="22"/>
  <c r="AC36" i="22"/>
  <c r="Z36" i="22"/>
  <c r="W36" i="22"/>
  <c r="T36" i="22"/>
  <c r="Q36" i="22"/>
  <c r="N36" i="22"/>
  <c r="K36" i="22"/>
  <c r="H36" i="22"/>
  <c r="E36" i="22"/>
  <c r="AO35" i="22"/>
  <c r="AN35" i="22"/>
  <c r="AM35" i="22"/>
  <c r="AK35" i="22"/>
  <c r="AJ35" i="22"/>
  <c r="AH35" i="22"/>
  <c r="AG35" i="22"/>
  <c r="AF35" i="22"/>
  <c r="AD35" i="22"/>
  <c r="AC35" i="22"/>
  <c r="AA35" i="22"/>
  <c r="Z35" i="22"/>
  <c r="X35" i="22"/>
  <c r="W35" i="22"/>
  <c r="U35" i="22"/>
  <c r="T35" i="22"/>
  <c r="R35" i="22"/>
  <c r="Q35" i="22"/>
  <c r="O35" i="22"/>
  <c r="N35" i="22"/>
  <c r="L35" i="22"/>
  <c r="K35" i="22"/>
  <c r="I35" i="22"/>
  <c r="H35" i="22"/>
  <c r="F35" i="22"/>
  <c r="E35" i="22"/>
  <c r="C35" i="22"/>
  <c r="AO34" i="22"/>
  <c r="AN34" i="22"/>
  <c r="AM34" i="22"/>
  <c r="AK34" i="22"/>
  <c r="AJ34" i="22"/>
  <c r="AH34" i="22"/>
  <c r="AG34" i="22"/>
  <c r="AF34" i="22"/>
  <c r="AD34" i="22"/>
  <c r="AC34" i="22"/>
  <c r="AA34" i="22"/>
  <c r="Z34" i="22"/>
  <c r="X34" i="22"/>
  <c r="W34" i="22"/>
  <c r="U34" i="22"/>
  <c r="T34" i="22"/>
  <c r="R34" i="22"/>
  <c r="Q34" i="22"/>
  <c r="O34" i="22"/>
  <c r="N34" i="22"/>
  <c r="L34" i="22"/>
  <c r="K34" i="22"/>
  <c r="I34" i="22"/>
  <c r="H34" i="22"/>
  <c r="F34" i="22"/>
  <c r="E34" i="22"/>
  <c r="C34" i="22"/>
  <c r="AO33" i="22"/>
  <c r="AN33" i="22"/>
  <c r="AM33" i="22"/>
  <c r="AK33" i="22"/>
  <c r="AJ33" i="22"/>
  <c r="AH33" i="22"/>
  <c r="AG33" i="22"/>
  <c r="AF33" i="22"/>
  <c r="AD33" i="22"/>
  <c r="AC33" i="22"/>
  <c r="AA33" i="22"/>
  <c r="Z33" i="22"/>
  <c r="X33" i="22"/>
  <c r="W33" i="22"/>
  <c r="U33" i="22"/>
  <c r="T33" i="22"/>
  <c r="R33" i="22"/>
  <c r="Q33" i="22"/>
  <c r="O33" i="22"/>
  <c r="N33" i="22"/>
  <c r="L33" i="22"/>
  <c r="K33" i="22"/>
  <c r="I33" i="22"/>
  <c r="H33" i="22"/>
  <c r="F33" i="22"/>
  <c r="E33" i="22"/>
  <c r="C33" i="22"/>
  <c r="AO32" i="22"/>
  <c r="AN32" i="22"/>
  <c r="AM32" i="22"/>
  <c r="AK32" i="22"/>
  <c r="AJ32" i="22"/>
  <c r="AH32" i="22"/>
  <c r="AG32" i="22"/>
  <c r="AF32" i="22"/>
  <c r="AD32" i="22"/>
  <c r="AC32" i="22"/>
  <c r="AA32" i="22"/>
  <c r="Z32" i="22"/>
  <c r="X32" i="22"/>
  <c r="W32" i="22"/>
  <c r="U32" i="22"/>
  <c r="T32" i="22"/>
  <c r="R32" i="22"/>
  <c r="Q32" i="22"/>
  <c r="O32" i="22"/>
  <c r="N32" i="22"/>
  <c r="L32" i="22"/>
  <c r="K32" i="22"/>
  <c r="I32" i="22"/>
  <c r="H32" i="22"/>
  <c r="F32" i="22"/>
  <c r="E32" i="22"/>
  <c r="C32" i="22"/>
  <c r="AO31" i="22"/>
  <c r="AN31" i="22"/>
  <c r="AM31" i="22"/>
  <c r="AK31" i="22"/>
  <c r="AJ31" i="22"/>
  <c r="AH31" i="22"/>
  <c r="AG31" i="22"/>
  <c r="AF31" i="22"/>
  <c r="AD31" i="22"/>
  <c r="AC31" i="22"/>
  <c r="AA31" i="22"/>
  <c r="Z31" i="22"/>
  <c r="X31" i="22"/>
  <c r="W31" i="22"/>
  <c r="U31" i="22"/>
  <c r="T31" i="22"/>
  <c r="R31" i="22"/>
  <c r="Q31" i="22"/>
  <c r="O31" i="22"/>
  <c r="N31" i="22"/>
  <c r="L31" i="22"/>
  <c r="K31" i="22"/>
  <c r="I31" i="22"/>
  <c r="H31" i="22"/>
  <c r="F31" i="22"/>
  <c r="E31" i="22"/>
  <c r="C31" i="22"/>
  <c r="AO30" i="22"/>
  <c r="AN30" i="22"/>
  <c r="AM30" i="22"/>
  <c r="AK30" i="22"/>
  <c r="AJ30" i="22"/>
  <c r="AH30" i="22"/>
  <c r="AG30" i="22"/>
  <c r="AF30" i="22"/>
  <c r="AD30" i="22"/>
  <c r="AC30" i="22"/>
  <c r="AA30" i="22"/>
  <c r="Z30" i="22"/>
  <c r="X30" i="22"/>
  <c r="W30" i="22"/>
  <c r="U30" i="22"/>
  <c r="T30" i="22"/>
  <c r="R30" i="22"/>
  <c r="Q30" i="22"/>
  <c r="O30" i="22"/>
  <c r="N30" i="22"/>
  <c r="L30" i="22"/>
  <c r="K30" i="22"/>
  <c r="I30" i="22"/>
  <c r="H30" i="22"/>
  <c r="F30" i="22"/>
  <c r="E30" i="22"/>
  <c r="C30" i="22"/>
  <c r="AO29" i="22"/>
  <c r="AN29" i="22"/>
  <c r="AM29" i="22"/>
  <c r="AK29" i="22"/>
  <c r="AJ29" i="22"/>
  <c r="AH29" i="22"/>
  <c r="AG29" i="22"/>
  <c r="AF29" i="22"/>
  <c r="AD29" i="22"/>
  <c r="AC29" i="22"/>
  <c r="AA29" i="22"/>
  <c r="Z29" i="22"/>
  <c r="X29" i="22"/>
  <c r="W29" i="22"/>
  <c r="U29" i="22"/>
  <c r="T29" i="22"/>
  <c r="R29" i="22"/>
  <c r="Q29" i="22"/>
  <c r="O29" i="22"/>
  <c r="N29" i="22"/>
  <c r="L29" i="22"/>
  <c r="K29" i="22"/>
  <c r="I29" i="22"/>
  <c r="H29" i="22"/>
  <c r="F29" i="22"/>
  <c r="E29" i="22"/>
  <c r="C29" i="22"/>
  <c r="AO28" i="22"/>
  <c r="AN28" i="22"/>
  <c r="AM28" i="22"/>
  <c r="AK28" i="22"/>
  <c r="AJ28" i="22"/>
  <c r="AH28" i="22"/>
  <c r="AG28" i="22"/>
  <c r="AF28" i="22"/>
  <c r="AD28" i="22"/>
  <c r="AC28" i="22"/>
  <c r="AA28" i="22"/>
  <c r="Z28" i="22"/>
  <c r="X28" i="22"/>
  <c r="W28" i="22"/>
  <c r="U28" i="22"/>
  <c r="T28" i="22"/>
  <c r="R28" i="22"/>
  <c r="Q28" i="22"/>
  <c r="O28" i="22"/>
  <c r="N28" i="22"/>
  <c r="L28" i="22"/>
  <c r="K28" i="22"/>
  <c r="I28" i="22"/>
  <c r="H28" i="22"/>
  <c r="F28" i="22"/>
  <c r="E28" i="22"/>
  <c r="C28" i="22"/>
  <c r="AO27" i="22"/>
  <c r="AN27" i="22"/>
  <c r="AM27" i="22"/>
  <c r="AK27" i="22"/>
  <c r="AJ27" i="22"/>
  <c r="AH27" i="22"/>
  <c r="AG27" i="22"/>
  <c r="AF27" i="22"/>
  <c r="AD27" i="22"/>
  <c r="AC27" i="22"/>
  <c r="AA27" i="22"/>
  <c r="Z27" i="22"/>
  <c r="X27" i="22"/>
  <c r="W27" i="22"/>
  <c r="U27" i="22"/>
  <c r="T27" i="22"/>
  <c r="R27" i="22"/>
  <c r="Q27" i="22"/>
  <c r="O27" i="22"/>
  <c r="N27" i="22"/>
  <c r="L27" i="22"/>
  <c r="K27" i="22"/>
  <c r="I27" i="22"/>
  <c r="H27" i="22"/>
  <c r="F27" i="22"/>
  <c r="E27" i="22"/>
  <c r="C27" i="22"/>
  <c r="AO26" i="22"/>
  <c r="AN26" i="22"/>
  <c r="AM26" i="22"/>
  <c r="AK26" i="22"/>
  <c r="AJ26" i="22"/>
  <c r="AH26" i="22"/>
  <c r="AG26" i="22"/>
  <c r="AF26" i="22"/>
  <c r="AD26" i="22"/>
  <c r="AC26" i="22"/>
  <c r="AA26" i="22"/>
  <c r="Z26" i="22"/>
  <c r="X26" i="22"/>
  <c r="W26" i="22"/>
  <c r="U26" i="22"/>
  <c r="T26" i="22"/>
  <c r="R26" i="22"/>
  <c r="Q26" i="22"/>
  <c r="O26" i="22"/>
  <c r="N26" i="22"/>
  <c r="L26" i="22"/>
  <c r="K26" i="22"/>
  <c r="I26" i="22"/>
  <c r="H26" i="22"/>
  <c r="F26" i="22"/>
  <c r="E26" i="22"/>
  <c r="C26" i="22"/>
  <c r="AO25" i="22"/>
  <c r="AN25" i="22"/>
  <c r="AM25" i="22"/>
  <c r="AK25" i="22"/>
  <c r="AJ25" i="22"/>
  <c r="AH25" i="22"/>
  <c r="AG25" i="22"/>
  <c r="AF25" i="22"/>
  <c r="AD25" i="22"/>
  <c r="AC25" i="22"/>
  <c r="AA25" i="22"/>
  <c r="Z25" i="22"/>
  <c r="X25" i="22"/>
  <c r="W25" i="22"/>
  <c r="U25" i="22"/>
  <c r="T25" i="22"/>
  <c r="R25" i="22"/>
  <c r="Q25" i="22"/>
  <c r="O25" i="22"/>
  <c r="N25" i="22"/>
  <c r="L25" i="22"/>
  <c r="K25" i="22"/>
  <c r="I25" i="22"/>
  <c r="H25" i="22"/>
  <c r="F25" i="22"/>
  <c r="E25" i="22"/>
  <c r="C25" i="22"/>
  <c r="AO24" i="22"/>
  <c r="AN24" i="22"/>
  <c r="AM24" i="22"/>
  <c r="AK24" i="22"/>
  <c r="AJ24" i="22"/>
  <c r="AH24" i="22"/>
  <c r="AG24" i="22"/>
  <c r="AF24" i="22"/>
  <c r="AD24" i="22"/>
  <c r="AC24" i="22"/>
  <c r="AA24" i="22"/>
  <c r="Z24" i="22"/>
  <c r="X24" i="22"/>
  <c r="W24" i="22"/>
  <c r="U24" i="22"/>
  <c r="T24" i="22"/>
  <c r="R24" i="22"/>
  <c r="Q24" i="22"/>
  <c r="O24" i="22"/>
  <c r="N24" i="22"/>
  <c r="L24" i="22"/>
  <c r="K24" i="22"/>
  <c r="I24" i="22"/>
  <c r="H24" i="22"/>
  <c r="F24" i="22"/>
  <c r="E24" i="22"/>
  <c r="C24" i="22"/>
  <c r="AO23" i="22"/>
  <c r="AN23" i="22"/>
  <c r="AM23" i="22"/>
  <c r="AK23" i="22"/>
  <c r="AJ23" i="22"/>
  <c r="AH23" i="22"/>
  <c r="AG23" i="22"/>
  <c r="AF23" i="22"/>
  <c r="AD23" i="22"/>
  <c r="AC23" i="22"/>
  <c r="AA23" i="22"/>
  <c r="Z23" i="22"/>
  <c r="X23" i="22"/>
  <c r="W23" i="22"/>
  <c r="U23" i="22"/>
  <c r="T23" i="22"/>
  <c r="R23" i="22"/>
  <c r="Q23" i="22"/>
  <c r="O23" i="22"/>
  <c r="N23" i="22"/>
  <c r="L23" i="22"/>
  <c r="K23" i="22"/>
  <c r="I23" i="22"/>
  <c r="H23" i="22"/>
  <c r="F23" i="22"/>
  <c r="E23" i="22"/>
  <c r="C23" i="22"/>
  <c r="AO22" i="22"/>
  <c r="AN22" i="22"/>
  <c r="AM22" i="22"/>
  <c r="AK22" i="22"/>
  <c r="AJ22" i="22"/>
  <c r="AH22" i="22"/>
  <c r="AG22" i="22"/>
  <c r="AF22" i="22"/>
  <c r="AD22" i="22"/>
  <c r="AC22" i="22"/>
  <c r="AA22" i="22"/>
  <c r="Z22" i="22"/>
  <c r="X22" i="22"/>
  <c r="W22" i="22"/>
  <c r="U22" i="22"/>
  <c r="T22" i="22"/>
  <c r="R22" i="22"/>
  <c r="Q22" i="22"/>
  <c r="O22" i="22"/>
  <c r="N22" i="22"/>
  <c r="L22" i="22"/>
  <c r="K22" i="22"/>
  <c r="I22" i="22"/>
  <c r="H22" i="22"/>
  <c r="F22" i="22"/>
  <c r="E22" i="22"/>
  <c r="C22" i="22"/>
  <c r="AO21" i="22"/>
  <c r="AN21" i="22"/>
  <c r="AM21" i="22"/>
  <c r="AK21" i="22"/>
  <c r="AJ21" i="22"/>
  <c r="AH21" i="22"/>
  <c r="AG21" i="22"/>
  <c r="AF21" i="22"/>
  <c r="AD21" i="22"/>
  <c r="AC21" i="22"/>
  <c r="AA21" i="22"/>
  <c r="Z21" i="22"/>
  <c r="X21" i="22"/>
  <c r="W21" i="22"/>
  <c r="U21" i="22"/>
  <c r="T21" i="22"/>
  <c r="R21" i="22"/>
  <c r="Q21" i="22"/>
  <c r="O21" i="22"/>
  <c r="N21" i="22"/>
  <c r="L21" i="22"/>
  <c r="K21" i="22"/>
  <c r="I21" i="22"/>
  <c r="H21" i="22"/>
  <c r="F21" i="22"/>
  <c r="E21" i="22"/>
  <c r="C21" i="22"/>
  <c r="AO20" i="22"/>
  <c r="AN20" i="22"/>
  <c r="AM20" i="22"/>
  <c r="AK20" i="22"/>
  <c r="AJ20" i="22"/>
  <c r="AH20" i="22"/>
  <c r="AG20" i="22"/>
  <c r="AF20" i="22"/>
  <c r="AD20" i="22"/>
  <c r="AC20" i="22"/>
  <c r="AA20" i="22"/>
  <c r="Z20" i="22"/>
  <c r="X20" i="22"/>
  <c r="W20" i="22"/>
  <c r="U20" i="22"/>
  <c r="T20" i="22"/>
  <c r="R20" i="22"/>
  <c r="Q20" i="22"/>
  <c r="O20" i="22"/>
  <c r="N20" i="22"/>
  <c r="L20" i="22"/>
  <c r="K20" i="22"/>
  <c r="I20" i="22"/>
  <c r="H20" i="22"/>
  <c r="F20" i="22"/>
  <c r="E20" i="22"/>
  <c r="C20" i="22"/>
  <c r="AO19" i="22"/>
  <c r="AN19" i="22"/>
  <c r="AM19" i="22"/>
  <c r="AK19" i="22"/>
  <c r="AJ19" i="22"/>
  <c r="AH19" i="22"/>
  <c r="AG19" i="22"/>
  <c r="AF19" i="22"/>
  <c r="AD19" i="22"/>
  <c r="AC19" i="22"/>
  <c r="AA19" i="22"/>
  <c r="Z19" i="22"/>
  <c r="X19" i="22"/>
  <c r="W19" i="22"/>
  <c r="U19" i="22"/>
  <c r="T19" i="22"/>
  <c r="R19" i="22"/>
  <c r="Q19" i="22"/>
  <c r="O19" i="22"/>
  <c r="N19" i="22"/>
  <c r="L19" i="22"/>
  <c r="K19" i="22"/>
  <c r="I19" i="22"/>
  <c r="H19" i="22"/>
  <c r="F19" i="22"/>
  <c r="E19" i="22"/>
  <c r="C19" i="22"/>
  <c r="AO18" i="22"/>
  <c r="AN18" i="22"/>
  <c r="AM18" i="22"/>
  <c r="AK18" i="22"/>
  <c r="AJ18" i="22"/>
  <c r="AH18" i="22"/>
  <c r="AG18" i="22"/>
  <c r="AF18" i="22"/>
  <c r="AD18" i="22"/>
  <c r="AC18" i="22"/>
  <c r="AA18" i="22"/>
  <c r="Z18" i="22"/>
  <c r="X18" i="22"/>
  <c r="W18" i="22"/>
  <c r="U18" i="22"/>
  <c r="T18" i="22"/>
  <c r="R18" i="22"/>
  <c r="Q18" i="22"/>
  <c r="O18" i="22"/>
  <c r="N18" i="22"/>
  <c r="L18" i="22"/>
  <c r="K18" i="22"/>
  <c r="I18" i="22"/>
  <c r="H18" i="22"/>
  <c r="F18" i="22"/>
  <c r="E18" i="22"/>
  <c r="C18" i="22"/>
  <c r="AO17" i="22"/>
  <c r="AN17" i="22"/>
  <c r="AM17" i="22"/>
  <c r="AK17" i="22"/>
  <c r="AJ17" i="22"/>
  <c r="AH17" i="22"/>
  <c r="AG17" i="22"/>
  <c r="AF17" i="22"/>
  <c r="AD17" i="22"/>
  <c r="AC17" i="22"/>
  <c r="AA17" i="22"/>
  <c r="Z17" i="22"/>
  <c r="X17" i="22"/>
  <c r="W17" i="22"/>
  <c r="U17" i="22"/>
  <c r="T17" i="22"/>
  <c r="R17" i="22"/>
  <c r="Q17" i="22"/>
  <c r="O17" i="22"/>
  <c r="N17" i="22"/>
  <c r="L17" i="22"/>
  <c r="K17" i="22"/>
  <c r="I17" i="22"/>
  <c r="H17" i="22"/>
  <c r="F17" i="22"/>
  <c r="E17" i="22"/>
  <c r="C17" i="22"/>
  <c r="AO16" i="22"/>
  <c r="AN16" i="22"/>
  <c r="AM16" i="22"/>
  <c r="AK16" i="22"/>
  <c r="AJ16" i="22"/>
  <c r="AH16" i="22"/>
  <c r="AG16" i="22"/>
  <c r="AF16" i="22"/>
  <c r="AD16" i="22"/>
  <c r="AC16" i="22"/>
  <c r="AA16" i="22"/>
  <c r="Z16" i="22"/>
  <c r="X16" i="22"/>
  <c r="W16" i="22"/>
  <c r="U16" i="22"/>
  <c r="T16" i="22"/>
  <c r="R16" i="22"/>
  <c r="Q16" i="22"/>
  <c r="O16" i="22"/>
  <c r="N16" i="22"/>
  <c r="L16" i="22"/>
  <c r="K16" i="22"/>
  <c r="I16" i="22"/>
  <c r="H16" i="22"/>
  <c r="E16" i="22"/>
  <c r="C16" i="22"/>
  <c r="AP15" i="22"/>
  <c r="AO15" i="22"/>
  <c r="AN15" i="22"/>
  <c r="AM15" i="22"/>
  <c r="AK15" i="22"/>
  <c r="AJ15" i="22"/>
  <c r="AH15" i="22"/>
  <c r="AG15" i="22"/>
  <c r="AF15" i="22"/>
  <c r="AD15" i="22"/>
  <c r="AC15" i="22"/>
  <c r="AA15" i="22"/>
  <c r="Z15" i="22"/>
  <c r="X15" i="22"/>
  <c r="W15" i="22"/>
  <c r="U15" i="22"/>
  <c r="T15" i="22"/>
  <c r="R15" i="22"/>
  <c r="Q15" i="22"/>
  <c r="O15" i="22"/>
  <c r="N15" i="22"/>
  <c r="L15" i="22"/>
  <c r="K15" i="22"/>
  <c r="I15" i="22"/>
  <c r="H15" i="22"/>
  <c r="F15" i="22"/>
  <c r="E15" i="22"/>
  <c r="C15" i="22"/>
  <c r="AO14" i="22"/>
  <c r="AN14" i="22"/>
  <c r="AM14" i="22"/>
  <c r="AK14" i="22"/>
  <c r="AJ14" i="22"/>
  <c r="AH14" i="22"/>
  <c r="AG14" i="22"/>
  <c r="AF14" i="22"/>
  <c r="AD14" i="22"/>
  <c r="AC14" i="22"/>
  <c r="AA14" i="22"/>
  <c r="Z14" i="22"/>
  <c r="X14" i="22"/>
  <c r="W14" i="22"/>
  <c r="U14" i="22"/>
  <c r="T14" i="22"/>
  <c r="R14" i="22"/>
  <c r="Q14" i="22"/>
  <c r="O14" i="22"/>
  <c r="N14" i="22"/>
  <c r="L14" i="22"/>
  <c r="K14" i="22"/>
  <c r="I14" i="22"/>
  <c r="H14" i="22"/>
  <c r="F14" i="22"/>
  <c r="E14" i="22"/>
  <c r="C14" i="22"/>
  <c r="AO13" i="22"/>
  <c r="AN13" i="22"/>
  <c r="AM13" i="22"/>
  <c r="AK13" i="22"/>
  <c r="AJ13" i="22"/>
  <c r="AH13" i="22"/>
  <c r="AG13" i="22"/>
  <c r="AF13" i="22"/>
  <c r="AD13" i="22"/>
  <c r="AC13" i="22"/>
  <c r="AA13" i="22"/>
  <c r="Z13" i="22"/>
  <c r="X13" i="22"/>
  <c r="W13" i="22"/>
  <c r="U13" i="22"/>
  <c r="T13" i="22"/>
  <c r="R13" i="22"/>
  <c r="Q13" i="22"/>
  <c r="O13" i="22"/>
  <c r="N13" i="22"/>
  <c r="L13" i="22"/>
  <c r="K13" i="22"/>
  <c r="I13" i="22"/>
  <c r="H13" i="22"/>
  <c r="F13" i="22"/>
  <c r="E13" i="22"/>
  <c r="C13" i="22"/>
  <c r="AO11" i="22"/>
  <c r="AN11" i="22"/>
  <c r="AM11" i="22"/>
  <c r="AK11" i="22"/>
  <c r="AJ11" i="22"/>
  <c r="AH11" i="22"/>
  <c r="AG11" i="22"/>
  <c r="AF11" i="22"/>
  <c r="AD11" i="22"/>
  <c r="AC11" i="22"/>
  <c r="AA11" i="22"/>
  <c r="Z11" i="22"/>
  <c r="X11" i="22"/>
  <c r="W11" i="22"/>
  <c r="U11" i="22"/>
  <c r="T11" i="22"/>
  <c r="R11" i="22"/>
  <c r="Q11" i="22"/>
  <c r="O11" i="22"/>
  <c r="N11" i="22"/>
  <c r="L11" i="22"/>
  <c r="K11" i="22"/>
  <c r="I11" i="22"/>
  <c r="H11" i="22"/>
  <c r="F11" i="22"/>
  <c r="E11" i="22"/>
  <c r="C11" i="22"/>
  <c r="AO10" i="22"/>
  <c r="AN10" i="22"/>
  <c r="AM10" i="22"/>
  <c r="AK10" i="22"/>
  <c r="AJ10" i="22"/>
  <c r="AH10" i="22"/>
  <c r="AG10" i="22"/>
  <c r="AF10" i="22"/>
  <c r="AD10" i="22"/>
  <c r="AC10" i="22"/>
  <c r="AA10" i="22"/>
  <c r="Z10" i="22"/>
  <c r="X10" i="22"/>
  <c r="W10" i="22"/>
  <c r="U10" i="22"/>
  <c r="T10" i="22"/>
  <c r="R10" i="22"/>
  <c r="Q10" i="22"/>
  <c r="O10" i="22"/>
  <c r="N10" i="22"/>
  <c r="L10" i="22"/>
  <c r="K10" i="22"/>
  <c r="I10" i="22"/>
  <c r="H10" i="22"/>
  <c r="F10" i="22"/>
  <c r="E10" i="22"/>
  <c r="C10" i="22"/>
  <c r="AO9" i="22"/>
  <c r="AN9" i="22"/>
  <c r="AM9" i="22"/>
  <c r="AK9" i="22"/>
  <c r="AJ9" i="22"/>
  <c r="AH9" i="22"/>
  <c r="AG9" i="22"/>
  <c r="AF9" i="22"/>
  <c r="AC9" i="22"/>
  <c r="Z9" i="22"/>
  <c r="W9" i="22"/>
  <c r="T9" i="22"/>
  <c r="Q9" i="22"/>
  <c r="N9" i="22"/>
  <c r="K9" i="22"/>
  <c r="H9" i="22"/>
  <c r="E9" i="22"/>
  <c r="AO8" i="22"/>
  <c r="AN8" i="22"/>
  <c r="AM8" i="22"/>
  <c r="AJ8" i="22"/>
  <c r="AG8" i="22"/>
  <c r="AF8" i="22"/>
  <c r="AC8" i="22"/>
  <c r="Z8" i="22"/>
  <c r="W8" i="22"/>
  <c r="T8" i="22"/>
  <c r="Q8" i="22"/>
  <c r="N8" i="22"/>
  <c r="K8" i="22"/>
  <c r="H8" i="22"/>
  <c r="E8" i="22"/>
  <c r="AK39" i="21"/>
  <c r="AJ39" i="21"/>
  <c r="AG39" i="21"/>
  <c r="AF39" i="21"/>
  <c r="AC39" i="21"/>
  <c r="Z39" i="21"/>
  <c r="W39" i="21"/>
  <c r="T39" i="21"/>
  <c r="Q39" i="21"/>
  <c r="N39" i="21"/>
  <c r="K39" i="21"/>
  <c r="H39" i="21"/>
  <c r="E39" i="21"/>
  <c r="AK38" i="21"/>
  <c r="AJ38" i="21"/>
  <c r="AH38" i="21"/>
  <c r="AG38" i="21"/>
  <c r="AF38" i="21"/>
  <c r="AD38" i="21"/>
  <c r="AC38" i="21"/>
  <c r="AA38" i="21"/>
  <c r="Z38" i="21"/>
  <c r="X38" i="21"/>
  <c r="W38" i="21"/>
  <c r="U38" i="21"/>
  <c r="T38" i="21"/>
  <c r="R38" i="21"/>
  <c r="Q38" i="21"/>
  <c r="O38" i="21"/>
  <c r="N38" i="21"/>
  <c r="L38" i="21"/>
  <c r="K38" i="21"/>
  <c r="I38" i="21"/>
  <c r="H38" i="21"/>
  <c r="F38" i="21"/>
  <c r="E38" i="21"/>
  <c r="C38" i="21"/>
  <c r="AK37" i="21"/>
  <c r="AJ37" i="21"/>
  <c r="AH37" i="21"/>
  <c r="AG37" i="21"/>
  <c r="AF37" i="21"/>
  <c r="AD37" i="21"/>
  <c r="AC37" i="21"/>
  <c r="AA37" i="21"/>
  <c r="Z37" i="21"/>
  <c r="X37" i="21"/>
  <c r="W37" i="21"/>
  <c r="U37" i="21"/>
  <c r="T37" i="21"/>
  <c r="R37" i="21"/>
  <c r="Q37" i="21"/>
  <c r="O37" i="21"/>
  <c r="N37" i="21"/>
  <c r="L37" i="21"/>
  <c r="K37" i="21"/>
  <c r="I37" i="21"/>
  <c r="H37" i="21"/>
  <c r="F37" i="21"/>
  <c r="E37" i="21"/>
  <c r="C37" i="21"/>
  <c r="AK36" i="21"/>
  <c r="AJ36" i="21"/>
  <c r="AH36" i="21"/>
  <c r="AG36" i="21"/>
  <c r="AF36" i="21"/>
  <c r="AD36" i="21"/>
  <c r="AC36" i="21"/>
  <c r="AA36" i="21"/>
  <c r="Z36" i="21"/>
  <c r="X36" i="21"/>
  <c r="W36" i="21"/>
  <c r="U36" i="21"/>
  <c r="T36" i="21"/>
  <c r="R36" i="21"/>
  <c r="Q36" i="21"/>
  <c r="O36" i="21"/>
  <c r="N36" i="21"/>
  <c r="L36" i="21"/>
  <c r="K36" i="21"/>
  <c r="I36" i="21"/>
  <c r="H36" i="21"/>
  <c r="F36" i="21"/>
  <c r="E36" i="21"/>
  <c r="C36" i="21"/>
  <c r="AK35" i="21"/>
  <c r="AJ35" i="21"/>
  <c r="AH35" i="21"/>
  <c r="AG35" i="21"/>
  <c r="AF35" i="21"/>
  <c r="AD35" i="21"/>
  <c r="AC35" i="21"/>
  <c r="AA35" i="21"/>
  <c r="Z35" i="21"/>
  <c r="X35" i="21"/>
  <c r="W35" i="21"/>
  <c r="U35" i="21"/>
  <c r="T35" i="21"/>
  <c r="R35" i="21"/>
  <c r="Q35" i="21"/>
  <c r="O35" i="21"/>
  <c r="N35" i="21"/>
  <c r="L35" i="21"/>
  <c r="K35" i="21"/>
  <c r="I35" i="21"/>
  <c r="H35" i="21"/>
  <c r="F35" i="21"/>
  <c r="E35" i="21"/>
  <c r="C35" i="21"/>
  <c r="AK34" i="21"/>
  <c r="AJ34" i="21"/>
  <c r="AH34" i="21"/>
  <c r="AG34" i="21"/>
  <c r="AF34" i="21"/>
  <c r="AD34" i="21"/>
  <c r="AC34" i="21"/>
  <c r="AA34" i="21"/>
  <c r="Z34" i="21"/>
  <c r="X34" i="21"/>
  <c r="W34" i="21"/>
  <c r="U34" i="21"/>
  <c r="T34" i="21"/>
  <c r="R34" i="21"/>
  <c r="Q34" i="21"/>
  <c r="O34" i="21"/>
  <c r="N34" i="21"/>
  <c r="L34" i="21"/>
  <c r="K34" i="21"/>
  <c r="I34" i="21"/>
  <c r="H34" i="21"/>
  <c r="F34" i="21"/>
  <c r="E34" i="21"/>
  <c r="C34" i="21"/>
  <c r="AK33" i="21"/>
  <c r="AJ33" i="21"/>
  <c r="AH33" i="21"/>
  <c r="AG33" i="21"/>
  <c r="AF33" i="21"/>
  <c r="AD33" i="21"/>
  <c r="AC33" i="21"/>
  <c r="AA33" i="21"/>
  <c r="Z33" i="21"/>
  <c r="X33" i="21"/>
  <c r="W33" i="21"/>
  <c r="U33" i="21"/>
  <c r="T33" i="21"/>
  <c r="R33" i="21"/>
  <c r="Q33" i="21"/>
  <c r="O33" i="21"/>
  <c r="N33" i="21"/>
  <c r="L33" i="21"/>
  <c r="K33" i="21"/>
  <c r="I33" i="21"/>
  <c r="H33" i="21"/>
  <c r="F33" i="21"/>
  <c r="E33" i="21"/>
  <c r="C33" i="21"/>
  <c r="AK32" i="21"/>
  <c r="AJ32" i="21"/>
  <c r="AH32" i="21"/>
  <c r="AG32" i="21"/>
  <c r="AF32" i="21"/>
  <c r="AD32" i="21"/>
  <c r="AC32" i="21"/>
  <c r="AA32" i="21"/>
  <c r="Z32" i="21"/>
  <c r="X32" i="21"/>
  <c r="W32" i="21"/>
  <c r="U32" i="21"/>
  <c r="T32" i="21"/>
  <c r="R32" i="21"/>
  <c r="Q32" i="21"/>
  <c r="O32" i="21"/>
  <c r="N32" i="21"/>
  <c r="L32" i="21"/>
  <c r="K32" i="21"/>
  <c r="I32" i="21"/>
  <c r="H32" i="21"/>
  <c r="F32" i="21"/>
  <c r="E32" i="21"/>
  <c r="C32" i="21"/>
  <c r="AK31" i="21"/>
  <c r="AJ31" i="21"/>
  <c r="AH31" i="21"/>
  <c r="AG31" i="21"/>
  <c r="AF31" i="21"/>
  <c r="AD31" i="21"/>
  <c r="AC31" i="21"/>
  <c r="AA31" i="21"/>
  <c r="Z31" i="21"/>
  <c r="X31" i="21"/>
  <c r="W31" i="21"/>
  <c r="U31" i="21"/>
  <c r="T31" i="21"/>
  <c r="R31" i="21"/>
  <c r="Q31" i="21"/>
  <c r="O31" i="21"/>
  <c r="N31" i="21"/>
  <c r="L31" i="21"/>
  <c r="K31" i="21"/>
  <c r="I31" i="21"/>
  <c r="H31" i="21"/>
  <c r="F31" i="21"/>
  <c r="E31" i="21"/>
  <c r="C31" i="21"/>
  <c r="AK30" i="21"/>
  <c r="AJ30" i="21"/>
  <c r="AH30" i="21"/>
  <c r="AG30" i="21"/>
  <c r="AF30" i="21"/>
  <c r="AD30" i="21"/>
  <c r="AC30" i="21"/>
  <c r="AA30" i="21"/>
  <c r="Z30" i="21"/>
  <c r="X30" i="21"/>
  <c r="W30" i="21"/>
  <c r="U30" i="21"/>
  <c r="T30" i="21"/>
  <c r="R30" i="21"/>
  <c r="Q30" i="21"/>
  <c r="O30" i="21"/>
  <c r="N30" i="21"/>
  <c r="L30" i="21"/>
  <c r="K30" i="21"/>
  <c r="I30" i="21"/>
  <c r="H30" i="21"/>
  <c r="F30" i="21"/>
  <c r="E30" i="21"/>
  <c r="C30" i="21"/>
  <c r="AK29" i="21"/>
  <c r="AJ29" i="21"/>
  <c r="AH29" i="21"/>
  <c r="AG29" i="21"/>
  <c r="AF29" i="21"/>
  <c r="AD29" i="21"/>
  <c r="AC29" i="21"/>
  <c r="AA29" i="21"/>
  <c r="Z29" i="21"/>
  <c r="X29" i="21"/>
  <c r="W29" i="21"/>
  <c r="U29" i="21"/>
  <c r="T29" i="21"/>
  <c r="R29" i="21"/>
  <c r="Q29" i="21"/>
  <c r="O29" i="21"/>
  <c r="N29" i="21"/>
  <c r="L29" i="21"/>
  <c r="K29" i="21"/>
  <c r="I29" i="21"/>
  <c r="H29" i="21"/>
  <c r="F29" i="21"/>
  <c r="E29" i="21"/>
  <c r="C29" i="21"/>
  <c r="AK28" i="21"/>
  <c r="AJ28" i="21"/>
  <c r="AH28" i="21"/>
  <c r="AG28" i="21"/>
  <c r="AF28" i="21"/>
  <c r="AD28" i="21"/>
  <c r="AC28" i="21"/>
  <c r="AA28" i="21"/>
  <c r="Z28" i="21"/>
  <c r="X28" i="21"/>
  <c r="W28" i="21"/>
  <c r="U28" i="21"/>
  <c r="T28" i="21"/>
  <c r="R28" i="21"/>
  <c r="Q28" i="21"/>
  <c r="O28" i="21"/>
  <c r="N28" i="21"/>
  <c r="L28" i="21"/>
  <c r="K28" i="21"/>
  <c r="I28" i="21"/>
  <c r="H28" i="21"/>
  <c r="F28" i="21"/>
  <c r="E28" i="21"/>
  <c r="C28" i="21"/>
  <c r="AK27" i="21"/>
  <c r="AJ27" i="21"/>
  <c r="AH27" i="21"/>
  <c r="AG27" i="21"/>
  <c r="AF27" i="21"/>
  <c r="AD27" i="21"/>
  <c r="AC27" i="21"/>
  <c r="AA27" i="21"/>
  <c r="Z27" i="21"/>
  <c r="X27" i="21"/>
  <c r="W27" i="21"/>
  <c r="U27" i="21"/>
  <c r="T27" i="21"/>
  <c r="R27" i="21"/>
  <c r="Q27" i="21"/>
  <c r="O27" i="21"/>
  <c r="N27" i="21"/>
  <c r="L27" i="21"/>
  <c r="K27" i="21"/>
  <c r="I27" i="21"/>
  <c r="H27" i="21"/>
  <c r="F27" i="21"/>
  <c r="E27" i="21"/>
  <c r="C27" i="21"/>
  <c r="AK26" i="21"/>
  <c r="AJ26" i="21"/>
  <c r="AH26" i="21"/>
  <c r="AG26" i="21"/>
  <c r="AF26" i="21"/>
  <c r="AD26" i="21"/>
  <c r="AC26" i="21"/>
  <c r="AA26" i="21"/>
  <c r="Z26" i="21"/>
  <c r="X26" i="21"/>
  <c r="W26" i="21"/>
  <c r="U26" i="21"/>
  <c r="T26" i="21"/>
  <c r="R26" i="21"/>
  <c r="Q26" i="21"/>
  <c r="O26" i="21"/>
  <c r="N26" i="21"/>
  <c r="L26" i="21"/>
  <c r="K26" i="21"/>
  <c r="I26" i="21"/>
  <c r="H26" i="21"/>
  <c r="F26" i="21"/>
  <c r="E26" i="21"/>
  <c r="C26" i="21"/>
  <c r="AK25" i="21"/>
  <c r="AJ25" i="21"/>
  <c r="AH25" i="21"/>
  <c r="AG25" i="21"/>
  <c r="AF25" i="21"/>
  <c r="AD25" i="21"/>
  <c r="AC25" i="21"/>
  <c r="AA25" i="21"/>
  <c r="Z25" i="21"/>
  <c r="X25" i="21"/>
  <c r="W25" i="21"/>
  <c r="U25" i="21"/>
  <c r="T25" i="21"/>
  <c r="R25" i="21"/>
  <c r="Q25" i="21"/>
  <c r="O25" i="21"/>
  <c r="N25" i="21"/>
  <c r="L25" i="21"/>
  <c r="K25" i="21"/>
  <c r="I25" i="21"/>
  <c r="H25" i="21"/>
  <c r="F25" i="21"/>
  <c r="E25" i="21"/>
  <c r="AK24" i="21"/>
  <c r="AJ24" i="21"/>
  <c r="AH24" i="21"/>
  <c r="AG24" i="21"/>
  <c r="AF24" i="21"/>
  <c r="AD24" i="21"/>
  <c r="AC24" i="21"/>
  <c r="AA24" i="21"/>
  <c r="Z24" i="21"/>
  <c r="X24" i="21"/>
  <c r="W24" i="21"/>
  <c r="U24" i="21"/>
  <c r="T24" i="21"/>
  <c r="R24" i="21"/>
  <c r="Q24" i="21"/>
  <c r="O24" i="21"/>
  <c r="N24" i="21"/>
  <c r="L24" i="21"/>
  <c r="K24" i="21"/>
  <c r="I24" i="21"/>
  <c r="H24" i="21"/>
  <c r="F24" i="21"/>
  <c r="E24" i="21"/>
  <c r="C24" i="21"/>
  <c r="AK23" i="21"/>
  <c r="AJ23" i="21"/>
  <c r="AH23" i="21"/>
  <c r="AG23" i="21"/>
  <c r="AF23" i="21"/>
  <c r="AD23" i="21"/>
  <c r="AC23" i="21"/>
  <c r="AA23" i="21"/>
  <c r="Z23" i="21"/>
  <c r="X23" i="21"/>
  <c r="W23" i="21"/>
  <c r="U23" i="21"/>
  <c r="T23" i="21"/>
  <c r="R23" i="21"/>
  <c r="Q23" i="21"/>
  <c r="O23" i="21"/>
  <c r="N23" i="21"/>
  <c r="L23" i="21"/>
  <c r="K23" i="21"/>
  <c r="I23" i="21"/>
  <c r="H23" i="21"/>
  <c r="F23" i="21"/>
  <c r="E23" i="21"/>
  <c r="C23" i="21"/>
  <c r="AK22" i="21"/>
  <c r="AJ22" i="21"/>
  <c r="AH22" i="21"/>
  <c r="AG22" i="21"/>
  <c r="AF22" i="21"/>
  <c r="AD22" i="21"/>
  <c r="AC22" i="21"/>
  <c r="AA22" i="21"/>
  <c r="Z22" i="21"/>
  <c r="X22" i="21"/>
  <c r="W22" i="21"/>
  <c r="U22" i="21"/>
  <c r="T22" i="21"/>
  <c r="R22" i="21"/>
  <c r="Q22" i="21"/>
  <c r="O22" i="21"/>
  <c r="N22" i="21"/>
  <c r="L22" i="21"/>
  <c r="K22" i="21"/>
  <c r="I22" i="21"/>
  <c r="H22" i="21"/>
  <c r="F22" i="21"/>
  <c r="E22" i="21"/>
  <c r="C22" i="21"/>
  <c r="AK21" i="21"/>
  <c r="AJ21" i="21"/>
  <c r="AH21" i="21"/>
  <c r="AG21" i="21"/>
  <c r="AF21" i="21"/>
  <c r="AD21" i="21"/>
  <c r="AC21" i="21"/>
  <c r="AA21" i="21"/>
  <c r="Z21" i="21"/>
  <c r="X21" i="21"/>
  <c r="W21" i="21"/>
  <c r="U21" i="21"/>
  <c r="T21" i="21"/>
  <c r="R21" i="21"/>
  <c r="Q21" i="21"/>
  <c r="O21" i="21"/>
  <c r="N21" i="21"/>
  <c r="L21" i="21"/>
  <c r="K21" i="21"/>
  <c r="I21" i="21"/>
  <c r="H21" i="21"/>
  <c r="F21" i="21"/>
  <c r="E21" i="21"/>
  <c r="C21" i="21"/>
  <c r="AK20" i="21"/>
  <c r="AJ20" i="21"/>
  <c r="AH20" i="21"/>
  <c r="AG20" i="21"/>
  <c r="AF20" i="21"/>
  <c r="AD20" i="21"/>
  <c r="AC20" i="21"/>
  <c r="AA20" i="21"/>
  <c r="Z20" i="21"/>
  <c r="X20" i="21"/>
  <c r="W20" i="21"/>
  <c r="U20" i="21"/>
  <c r="T20" i="21"/>
  <c r="R20" i="21"/>
  <c r="Q20" i="21"/>
  <c r="O20" i="21"/>
  <c r="N20" i="21"/>
  <c r="L20" i="21"/>
  <c r="K20" i="21"/>
  <c r="I20" i="21"/>
  <c r="H20" i="21"/>
  <c r="F20" i="21"/>
  <c r="E20" i="21"/>
  <c r="C20" i="21"/>
  <c r="AK19" i="21"/>
  <c r="AJ19" i="21"/>
  <c r="AH19" i="21"/>
  <c r="AG19" i="21"/>
  <c r="AF19" i="21"/>
  <c r="AD19" i="21"/>
  <c r="AC19" i="21"/>
  <c r="AA19" i="21"/>
  <c r="Z19" i="21"/>
  <c r="X19" i="21"/>
  <c r="W19" i="21"/>
  <c r="U19" i="21"/>
  <c r="T19" i="21"/>
  <c r="R19" i="21"/>
  <c r="Q19" i="21"/>
  <c r="O19" i="21"/>
  <c r="N19" i="21"/>
  <c r="L19" i="21"/>
  <c r="K19" i="21"/>
  <c r="I19" i="21"/>
  <c r="H19" i="21"/>
  <c r="F19" i="21"/>
  <c r="E19" i="21"/>
  <c r="C19" i="21"/>
  <c r="AK18" i="21"/>
  <c r="AJ18" i="21"/>
  <c r="AH18" i="21"/>
  <c r="AG18" i="21"/>
  <c r="AF18" i="21"/>
  <c r="AD18" i="21"/>
  <c r="AC18" i="21"/>
  <c r="AA18" i="21"/>
  <c r="Z18" i="21"/>
  <c r="X18" i="21"/>
  <c r="W18" i="21"/>
  <c r="U18" i="21"/>
  <c r="T18" i="21"/>
  <c r="R18" i="21"/>
  <c r="Q18" i="21"/>
  <c r="O18" i="21"/>
  <c r="N18" i="21"/>
  <c r="L18" i="21"/>
  <c r="K18" i="21"/>
  <c r="I18" i="21"/>
  <c r="H18" i="21"/>
  <c r="F18" i="21"/>
  <c r="E18" i="21"/>
  <c r="C18" i="21"/>
  <c r="AK17" i="21"/>
  <c r="AJ17" i="21"/>
  <c r="AH17" i="21"/>
  <c r="AG17" i="21"/>
  <c r="AF17" i="21"/>
  <c r="AD17" i="21"/>
  <c r="AC17" i="21"/>
  <c r="AA17" i="21"/>
  <c r="Z17" i="21"/>
  <c r="X17" i="21"/>
  <c r="W17" i="21"/>
  <c r="U17" i="21"/>
  <c r="T17" i="21"/>
  <c r="R17" i="21"/>
  <c r="Q17" i="21"/>
  <c r="O17" i="21"/>
  <c r="N17" i="21"/>
  <c r="L17" i="21"/>
  <c r="K17" i="21"/>
  <c r="I17" i="21"/>
  <c r="H17" i="21"/>
  <c r="F17" i="21"/>
  <c r="E17" i="21"/>
  <c r="C17" i="21"/>
  <c r="AK16" i="21"/>
  <c r="AJ16" i="21"/>
  <c r="AH16" i="21"/>
  <c r="AG16" i="21"/>
  <c r="AF16" i="21"/>
  <c r="AD16" i="21"/>
  <c r="AC16" i="21"/>
  <c r="AA16" i="21"/>
  <c r="Z16" i="21"/>
  <c r="X16" i="21"/>
  <c r="W16" i="21"/>
  <c r="U16" i="21"/>
  <c r="T16" i="21"/>
  <c r="R16" i="21"/>
  <c r="Q16" i="21"/>
  <c r="O16" i="21"/>
  <c r="N16" i="21"/>
  <c r="L16" i="21"/>
  <c r="K16" i="21"/>
  <c r="I16" i="21"/>
  <c r="H16" i="21"/>
  <c r="F16" i="21"/>
  <c r="E16" i="21"/>
  <c r="C16" i="21"/>
  <c r="AK15" i="21"/>
  <c r="AJ15" i="21"/>
  <c r="AH15" i="21"/>
  <c r="AG15" i="21"/>
  <c r="AF15" i="21"/>
  <c r="AD15" i="21"/>
  <c r="AC15" i="21"/>
  <c r="AA15" i="21"/>
  <c r="Z15" i="21"/>
  <c r="X15" i="21"/>
  <c r="W15" i="21"/>
  <c r="U15" i="21"/>
  <c r="T15" i="21"/>
  <c r="R15" i="21"/>
  <c r="Q15" i="21"/>
  <c r="O15" i="21"/>
  <c r="N15" i="21"/>
  <c r="L15" i="21"/>
  <c r="K15" i="21"/>
  <c r="I15" i="21"/>
  <c r="H15" i="21"/>
  <c r="F15" i="21"/>
  <c r="E15" i="21"/>
  <c r="C15" i="21"/>
  <c r="AK14" i="21"/>
  <c r="AJ14" i="21"/>
  <c r="AH14" i="21"/>
  <c r="AG14" i="21"/>
  <c r="AF14" i="21"/>
  <c r="AD14" i="21"/>
  <c r="AC14" i="21"/>
  <c r="AA14" i="21"/>
  <c r="Z14" i="21"/>
  <c r="X14" i="21"/>
  <c r="W14" i="21"/>
  <c r="U14" i="21"/>
  <c r="T14" i="21"/>
  <c r="R14" i="21"/>
  <c r="Q14" i="21"/>
  <c r="O14" i="21"/>
  <c r="N14" i="21"/>
  <c r="L14" i="21"/>
  <c r="K14" i="21"/>
  <c r="I14" i="21"/>
  <c r="H14" i="21"/>
  <c r="F14" i="21"/>
  <c r="E14" i="21"/>
  <c r="C14" i="21"/>
  <c r="AK13" i="21"/>
  <c r="AJ13" i="21"/>
  <c r="AH13" i="21"/>
  <c r="AG13" i="21"/>
  <c r="AF13" i="21"/>
  <c r="AD13" i="21"/>
  <c r="AC13" i="21"/>
  <c r="AA13" i="21"/>
  <c r="Z13" i="21"/>
  <c r="X13" i="21"/>
  <c r="W13" i="21"/>
  <c r="U13" i="21"/>
  <c r="T13" i="21"/>
  <c r="R13" i="21"/>
  <c r="Q13" i="21"/>
  <c r="O13" i="21"/>
  <c r="N13" i="21"/>
  <c r="L13" i="21"/>
  <c r="K13" i="21"/>
  <c r="I13" i="21"/>
  <c r="H13" i="21"/>
  <c r="F13" i="21"/>
  <c r="E13" i="21"/>
  <c r="C13" i="21"/>
  <c r="AK12" i="21"/>
  <c r="AJ12" i="21"/>
  <c r="AH12" i="21"/>
  <c r="AG12" i="21"/>
  <c r="AF12" i="21"/>
  <c r="AD12" i="21"/>
  <c r="AC12" i="21"/>
  <c r="AA12" i="21"/>
  <c r="Z12" i="21"/>
  <c r="X12" i="21"/>
  <c r="W12" i="21"/>
  <c r="U12" i="21"/>
  <c r="T12" i="21"/>
  <c r="R12" i="21"/>
  <c r="Q12" i="21"/>
  <c r="O12" i="21"/>
  <c r="N12" i="21"/>
  <c r="L12" i="21"/>
  <c r="K12" i="21"/>
  <c r="I12" i="21"/>
  <c r="H12" i="21"/>
  <c r="F12" i="21"/>
  <c r="E12" i="21"/>
  <c r="C12" i="21"/>
  <c r="AK11" i="21"/>
  <c r="AJ11" i="21"/>
  <c r="AH11" i="21"/>
  <c r="AG11" i="21"/>
  <c r="AF11" i="21"/>
  <c r="AD11" i="21"/>
  <c r="AC11" i="21"/>
  <c r="AA11" i="21"/>
  <c r="Z11" i="21"/>
  <c r="X11" i="21"/>
  <c r="W11" i="21"/>
  <c r="U11" i="21"/>
  <c r="T11" i="21"/>
  <c r="R11" i="21"/>
  <c r="Q11" i="21"/>
  <c r="O11" i="21"/>
  <c r="N11" i="21"/>
  <c r="L11" i="21"/>
  <c r="K11" i="21"/>
  <c r="I11" i="21"/>
  <c r="H11" i="21"/>
  <c r="F11" i="21"/>
  <c r="E11" i="21"/>
  <c r="C11" i="21"/>
  <c r="AK10" i="21"/>
  <c r="AJ10" i="21"/>
  <c r="AH10" i="21"/>
  <c r="AG10" i="21"/>
  <c r="AF10" i="21"/>
  <c r="AD10" i="21"/>
  <c r="AC10" i="21"/>
  <c r="AA10" i="21"/>
  <c r="Z10" i="21"/>
  <c r="X10" i="21"/>
  <c r="W10" i="21"/>
  <c r="U10" i="21"/>
  <c r="T10" i="21"/>
  <c r="R10" i="21"/>
  <c r="Q10" i="21"/>
  <c r="O10" i="21"/>
  <c r="N10" i="21"/>
  <c r="L10" i="21"/>
  <c r="K10" i="21"/>
  <c r="I10" i="21"/>
  <c r="H10" i="21"/>
  <c r="F10" i="21"/>
  <c r="E10" i="21"/>
  <c r="C10" i="21"/>
  <c r="AK9" i="21"/>
  <c r="AJ9" i="21"/>
  <c r="AH9" i="21"/>
  <c r="AG9" i="21"/>
  <c r="AF9" i="21"/>
  <c r="AD9" i="21"/>
  <c r="AC9" i="21"/>
  <c r="AA9" i="21"/>
  <c r="Z9" i="21"/>
  <c r="X9" i="21"/>
  <c r="W9" i="21"/>
  <c r="U9" i="21"/>
  <c r="T9" i="21"/>
  <c r="R9" i="21"/>
  <c r="Q9" i="21"/>
  <c r="O9" i="21"/>
  <c r="N9" i="21"/>
  <c r="L9" i="21"/>
  <c r="K9" i="21"/>
  <c r="I9" i="21"/>
  <c r="H9" i="21"/>
  <c r="F9" i="21"/>
  <c r="E9" i="21"/>
  <c r="C9" i="21"/>
  <c r="AK8" i="21"/>
  <c r="AJ8" i="21"/>
  <c r="AH8" i="21"/>
  <c r="AG8" i="21"/>
  <c r="AF8" i="21"/>
  <c r="AD8" i="21"/>
  <c r="AC8" i="21"/>
  <c r="AA8" i="21"/>
  <c r="Z8" i="21"/>
  <c r="X8" i="21"/>
  <c r="W8" i="21"/>
  <c r="U8" i="21"/>
  <c r="T8" i="21"/>
  <c r="R8" i="21"/>
  <c r="Q8" i="21"/>
  <c r="O8" i="21"/>
  <c r="N8" i="21"/>
  <c r="L8" i="21"/>
  <c r="K8" i="21"/>
  <c r="I8" i="21"/>
  <c r="H8" i="21"/>
  <c r="F8" i="21"/>
  <c r="E8" i="21"/>
  <c r="C8" i="21"/>
  <c r="AN39" i="20"/>
  <c r="AM39" i="20"/>
  <c r="AJ39" i="20"/>
  <c r="AF39" i="20"/>
  <c r="AC39" i="20"/>
  <c r="Z39" i="20"/>
  <c r="W39" i="20"/>
  <c r="T39" i="20"/>
  <c r="Q39" i="20"/>
  <c r="N39" i="20"/>
  <c r="K39" i="20"/>
  <c r="H39" i="20"/>
  <c r="E39" i="20"/>
  <c r="AN38" i="20"/>
  <c r="AM38" i="20"/>
  <c r="AK38" i="20"/>
  <c r="AJ38" i="20"/>
  <c r="AF38" i="20"/>
  <c r="AD38" i="20"/>
  <c r="AC38" i="20"/>
  <c r="AA38" i="20"/>
  <c r="Z38" i="20"/>
  <c r="X38" i="20"/>
  <c r="W38" i="20"/>
  <c r="U38" i="20"/>
  <c r="T38" i="20"/>
  <c r="R38" i="20"/>
  <c r="Q38" i="20"/>
  <c r="O38" i="20"/>
  <c r="N38" i="20"/>
  <c r="L38" i="20"/>
  <c r="K38" i="20"/>
  <c r="I38" i="20"/>
  <c r="H38" i="20"/>
  <c r="F38" i="20"/>
  <c r="E38" i="20"/>
  <c r="C38" i="20"/>
  <c r="AN37" i="20"/>
  <c r="AM37" i="20"/>
  <c r="AK37" i="20"/>
  <c r="AJ37" i="20"/>
  <c r="AF37" i="20"/>
  <c r="AD37" i="20"/>
  <c r="AC37" i="20"/>
  <c r="AA37" i="20"/>
  <c r="Z37" i="20"/>
  <c r="X37" i="20"/>
  <c r="W37" i="20"/>
  <c r="U37" i="20"/>
  <c r="T37" i="20"/>
  <c r="R37" i="20"/>
  <c r="Q37" i="20"/>
  <c r="O37" i="20"/>
  <c r="N37" i="20"/>
  <c r="L37" i="20"/>
  <c r="K37" i="20"/>
  <c r="I37" i="20"/>
  <c r="H37" i="20"/>
  <c r="F37" i="20"/>
  <c r="E37" i="20"/>
  <c r="C37" i="20"/>
  <c r="AN36" i="20"/>
  <c r="AM36" i="20"/>
  <c r="AK36" i="20"/>
  <c r="AJ36" i="20"/>
  <c r="AF36" i="20"/>
  <c r="AD36" i="20"/>
  <c r="AC36" i="20"/>
  <c r="AA36" i="20"/>
  <c r="Z36" i="20"/>
  <c r="X36" i="20"/>
  <c r="W36" i="20"/>
  <c r="U36" i="20"/>
  <c r="T36" i="20"/>
  <c r="R36" i="20"/>
  <c r="Q36" i="20"/>
  <c r="O36" i="20"/>
  <c r="N36" i="20"/>
  <c r="L36" i="20"/>
  <c r="K36" i="20"/>
  <c r="I36" i="20"/>
  <c r="H36" i="20"/>
  <c r="F36" i="20"/>
  <c r="E36" i="20"/>
  <c r="C36" i="20"/>
  <c r="AN35" i="20"/>
  <c r="AM35" i="20"/>
  <c r="AK35" i="20"/>
  <c r="AJ35" i="20"/>
  <c r="AF35" i="20"/>
  <c r="AD35" i="20"/>
  <c r="AC35" i="20"/>
  <c r="AA35" i="20"/>
  <c r="Z35" i="20"/>
  <c r="X35" i="20"/>
  <c r="W35" i="20"/>
  <c r="U35" i="20"/>
  <c r="T35" i="20"/>
  <c r="R35" i="20"/>
  <c r="Q35" i="20"/>
  <c r="O35" i="20"/>
  <c r="N35" i="20"/>
  <c r="L35" i="20"/>
  <c r="K35" i="20"/>
  <c r="I35" i="20"/>
  <c r="H35" i="20"/>
  <c r="F35" i="20"/>
  <c r="E35" i="20"/>
  <c r="C35" i="20"/>
  <c r="AN34" i="20"/>
  <c r="AM34" i="20"/>
  <c r="AK34" i="20"/>
  <c r="AJ34" i="20"/>
  <c r="AF34" i="20"/>
  <c r="AD34" i="20"/>
  <c r="AC34" i="20"/>
  <c r="AA34" i="20"/>
  <c r="Z34" i="20"/>
  <c r="X34" i="20"/>
  <c r="W34" i="20"/>
  <c r="U34" i="20"/>
  <c r="T34" i="20"/>
  <c r="R34" i="20"/>
  <c r="Q34" i="20"/>
  <c r="O34" i="20"/>
  <c r="N34" i="20"/>
  <c r="L34" i="20"/>
  <c r="K34" i="20"/>
  <c r="I34" i="20"/>
  <c r="H34" i="20"/>
  <c r="F34" i="20"/>
  <c r="E34" i="20"/>
  <c r="C34" i="20"/>
  <c r="AN33" i="20"/>
  <c r="AM33" i="20"/>
  <c r="AK33" i="20"/>
  <c r="AJ33" i="20"/>
  <c r="AF33" i="20"/>
  <c r="AD33" i="20"/>
  <c r="AC33" i="20"/>
  <c r="AA33" i="20"/>
  <c r="Z33" i="20"/>
  <c r="X33" i="20"/>
  <c r="W33" i="20"/>
  <c r="U33" i="20"/>
  <c r="T33" i="20"/>
  <c r="R33" i="20"/>
  <c r="Q33" i="20"/>
  <c r="O33" i="20"/>
  <c r="N33" i="20"/>
  <c r="L33" i="20"/>
  <c r="K33" i="20"/>
  <c r="I33" i="20"/>
  <c r="H33" i="20"/>
  <c r="F33" i="20"/>
  <c r="E33" i="20"/>
  <c r="C33" i="20"/>
  <c r="AN31" i="20"/>
  <c r="AM31" i="20"/>
  <c r="AK31" i="20"/>
  <c r="AJ31" i="20"/>
  <c r="AF31" i="20"/>
  <c r="AD31" i="20"/>
  <c r="AC31" i="20"/>
  <c r="AA31" i="20"/>
  <c r="Z31" i="20"/>
  <c r="X31" i="20"/>
  <c r="W31" i="20"/>
  <c r="U31" i="20"/>
  <c r="T31" i="20"/>
  <c r="R31" i="20"/>
  <c r="Q31" i="20"/>
  <c r="O31" i="20"/>
  <c r="N31" i="20"/>
  <c r="L31" i="20"/>
  <c r="K31" i="20"/>
  <c r="I31" i="20"/>
  <c r="H31" i="20"/>
  <c r="F31" i="20"/>
  <c r="E31" i="20"/>
  <c r="C31" i="20"/>
  <c r="AN30" i="20"/>
  <c r="AM30" i="20"/>
  <c r="AK30" i="20"/>
  <c r="AJ30" i="20"/>
  <c r="AF30" i="20"/>
  <c r="AD30" i="20"/>
  <c r="AC30" i="20"/>
  <c r="AA30" i="20"/>
  <c r="Z30" i="20"/>
  <c r="X30" i="20"/>
  <c r="W30" i="20"/>
  <c r="U30" i="20"/>
  <c r="T30" i="20"/>
  <c r="R30" i="20"/>
  <c r="Q30" i="20"/>
  <c r="O30" i="20"/>
  <c r="N30" i="20"/>
  <c r="L30" i="20"/>
  <c r="K30" i="20"/>
  <c r="I30" i="20"/>
  <c r="H30" i="20"/>
  <c r="F30" i="20"/>
  <c r="E30" i="20"/>
  <c r="C30" i="20"/>
  <c r="AN29" i="20"/>
  <c r="AM29" i="20"/>
  <c r="AK29" i="20"/>
  <c r="AJ29" i="20"/>
  <c r="AF29" i="20"/>
  <c r="AD29" i="20"/>
  <c r="AC29" i="20"/>
  <c r="AA29" i="20"/>
  <c r="Z29" i="20"/>
  <c r="X29" i="20"/>
  <c r="W29" i="20"/>
  <c r="U29" i="20"/>
  <c r="T29" i="20"/>
  <c r="R29" i="20"/>
  <c r="Q29" i="20"/>
  <c r="O29" i="20"/>
  <c r="N29" i="20"/>
  <c r="L29" i="20"/>
  <c r="K29" i="20"/>
  <c r="I29" i="20"/>
  <c r="H29" i="20"/>
  <c r="F29" i="20"/>
  <c r="E29" i="20"/>
  <c r="C29" i="20"/>
  <c r="AN28" i="20"/>
  <c r="AM28" i="20"/>
  <c r="AK28" i="20"/>
  <c r="AJ28" i="20"/>
  <c r="AF28" i="20"/>
  <c r="AD28" i="20"/>
  <c r="AC28" i="20"/>
  <c r="AA28" i="20"/>
  <c r="Z28" i="20"/>
  <c r="X28" i="20"/>
  <c r="W28" i="20"/>
  <c r="U28" i="20"/>
  <c r="T28" i="20"/>
  <c r="R28" i="20"/>
  <c r="Q28" i="20"/>
  <c r="O28" i="20"/>
  <c r="N28" i="20"/>
  <c r="L28" i="20"/>
  <c r="K28" i="20"/>
  <c r="I28" i="20"/>
  <c r="H28" i="20"/>
  <c r="F28" i="20"/>
  <c r="E28" i="20"/>
  <c r="C28" i="20"/>
  <c r="AN27" i="20"/>
  <c r="AM27" i="20"/>
  <c r="AK27" i="20"/>
  <c r="AJ27" i="20"/>
  <c r="AF27" i="20"/>
  <c r="AD27" i="20"/>
  <c r="AC27" i="20"/>
  <c r="AA27" i="20"/>
  <c r="Z27" i="20"/>
  <c r="X27" i="20"/>
  <c r="W27" i="20"/>
  <c r="U27" i="20"/>
  <c r="T27" i="20"/>
  <c r="R27" i="20"/>
  <c r="Q27" i="20"/>
  <c r="O27" i="20"/>
  <c r="N27" i="20"/>
  <c r="L27" i="20"/>
  <c r="K27" i="20"/>
  <c r="I27" i="20"/>
  <c r="H27" i="20"/>
  <c r="F27" i="20"/>
  <c r="E27" i="20"/>
  <c r="C27" i="20"/>
  <c r="AN26" i="20"/>
  <c r="AM26" i="20"/>
  <c r="AK26" i="20"/>
  <c r="AJ26" i="20"/>
  <c r="AF26" i="20"/>
  <c r="AD26" i="20"/>
  <c r="AC26" i="20"/>
  <c r="AA26" i="20"/>
  <c r="Z26" i="20"/>
  <c r="X26" i="20"/>
  <c r="W26" i="20"/>
  <c r="U26" i="20"/>
  <c r="T26" i="20"/>
  <c r="R26" i="20"/>
  <c r="Q26" i="20"/>
  <c r="O26" i="20"/>
  <c r="N26" i="20"/>
  <c r="L26" i="20"/>
  <c r="K26" i="20"/>
  <c r="I26" i="20"/>
  <c r="H26" i="20"/>
  <c r="F26" i="20"/>
  <c r="E26" i="20"/>
  <c r="C26" i="20"/>
  <c r="AN25" i="20"/>
  <c r="AM25" i="20"/>
  <c r="AK25" i="20"/>
  <c r="AJ25" i="20"/>
  <c r="AF25" i="20"/>
  <c r="AD25" i="20"/>
  <c r="AC25" i="20"/>
  <c r="AA25" i="20"/>
  <c r="Z25" i="20"/>
  <c r="X25" i="20"/>
  <c r="W25" i="20"/>
  <c r="U25" i="20"/>
  <c r="T25" i="20"/>
  <c r="R25" i="20"/>
  <c r="Q25" i="20"/>
  <c r="O25" i="20"/>
  <c r="N25" i="20"/>
  <c r="L25" i="20"/>
  <c r="K25" i="20"/>
  <c r="I25" i="20"/>
  <c r="H25" i="20"/>
  <c r="F25" i="20"/>
  <c r="E25" i="20"/>
  <c r="C25" i="20"/>
  <c r="AN24" i="20"/>
  <c r="AM24" i="20"/>
  <c r="AK24" i="20"/>
  <c r="AJ24" i="20"/>
  <c r="AF24" i="20"/>
  <c r="AD24" i="20"/>
  <c r="AC24" i="20"/>
  <c r="AA24" i="20"/>
  <c r="Z24" i="20"/>
  <c r="X24" i="20"/>
  <c r="W24" i="20"/>
  <c r="U24" i="20"/>
  <c r="T24" i="20"/>
  <c r="R24" i="20"/>
  <c r="Q24" i="20"/>
  <c r="O24" i="20"/>
  <c r="N24" i="20"/>
  <c r="L24" i="20"/>
  <c r="K24" i="20"/>
  <c r="I24" i="20"/>
  <c r="H24" i="20"/>
  <c r="F24" i="20"/>
  <c r="E24" i="20"/>
  <c r="C24" i="20"/>
  <c r="AN23" i="20"/>
  <c r="AM23" i="20"/>
  <c r="AK23" i="20"/>
  <c r="AJ23" i="20"/>
  <c r="AF23" i="20"/>
  <c r="AD23" i="20"/>
  <c r="AC23" i="20"/>
  <c r="AA23" i="20"/>
  <c r="Z23" i="20"/>
  <c r="X23" i="20"/>
  <c r="W23" i="20"/>
  <c r="U23" i="20"/>
  <c r="T23" i="20"/>
  <c r="R23" i="20"/>
  <c r="Q23" i="20"/>
  <c r="O23" i="20"/>
  <c r="N23" i="20"/>
  <c r="L23" i="20"/>
  <c r="K23" i="20"/>
  <c r="I23" i="20"/>
  <c r="H23" i="20"/>
  <c r="F23" i="20"/>
  <c r="E23" i="20"/>
  <c r="C23" i="20"/>
  <c r="AN22" i="20"/>
  <c r="AM22" i="20"/>
  <c r="AK22" i="20"/>
  <c r="AJ22" i="20"/>
  <c r="AF22" i="20"/>
  <c r="AD22" i="20"/>
  <c r="AC22" i="20"/>
  <c r="AA22" i="20"/>
  <c r="Z22" i="20"/>
  <c r="X22" i="20"/>
  <c r="W22" i="20"/>
  <c r="U22" i="20"/>
  <c r="T22" i="20"/>
  <c r="R22" i="20"/>
  <c r="Q22" i="20"/>
  <c r="O22" i="20"/>
  <c r="N22" i="20"/>
  <c r="L22" i="20"/>
  <c r="K22" i="20"/>
  <c r="I22" i="20"/>
  <c r="H22" i="20"/>
  <c r="F22" i="20"/>
  <c r="E22" i="20"/>
  <c r="C22" i="20"/>
  <c r="AN21" i="20"/>
  <c r="AM21" i="20"/>
  <c r="AK21" i="20"/>
  <c r="AJ21" i="20"/>
  <c r="AF21" i="20"/>
  <c r="AD21" i="20"/>
  <c r="AC21" i="20"/>
  <c r="AA21" i="20"/>
  <c r="Z21" i="20"/>
  <c r="X21" i="20"/>
  <c r="W21" i="20"/>
  <c r="U21" i="20"/>
  <c r="T21" i="20"/>
  <c r="R21" i="20"/>
  <c r="Q21" i="20"/>
  <c r="O21" i="20"/>
  <c r="N21" i="20"/>
  <c r="L21" i="20"/>
  <c r="K21" i="20"/>
  <c r="I21" i="20"/>
  <c r="H21" i="20"/>
  <c r="F21" i="20"/>
  <c r="E21" i="20"/>
  <c r="C21" i="20"/>
  <c r="AN20" i="20"/>
  <c r="AM20" i="20"/>
  <c r="AK20" i="20"/>
  <c r="AJ20" i="20"/>
  <c r="AF20" i="20"/>
  <c r="AD20" i="20"/>
  <c r="AC20" i="20"/>
  <c r="AA20" i="20"/>
  <c r="Z20" i="20"/>
  <c r="X20" i="20"/>
  <c r="W20" i="20"/>
  <c r="U20" i="20"/>
  <c r="T20" i="20"/>
  <c r="R20" i="20"/>
  <c r="Q20" i="20"/>
  <c r="O20" i="20"/>
  <c r="N20" i="20"/>
  <c r="L20" i="20"/>
  <c r="K20" i="20"/>
  <c r="I20" i="20"/>
  <c r="H20" i="20"/>
  <c r="F20" i="20"/>
  <c r="E20" i="20"/>
  <c r="C20" i="20"/>
  <c r="AN19" i="20"/>
  <c r="AM19" i="20"/>
  <c r="AK19" i="20"/>
  <c r="AJ19" i="20"/>
  <c r="AF19" i="20"/>
  <c r="AD19" i="20"/>
  <c r="AC19" i="20"/>
  <c r="AA19" i="20"/>
  <c r="Z19" i="20"/>
  <c r="X19" i="20"/>
  <c r="W19" i="20"/>
  <c r="U19" i="20"/>
  <c r="T19" i="20"/>
  <c r="R19" i="20"/>
  <c r="Q19" i="20"/>
  <c r="O19" i="20"/>
  <c r="N19" i="20"/>
  <c r="L19" i="20"/>
  <c r="K19" i="20"/>
  <c r="I19" i="20"/>
  <c r="H19" i="20"/>
  <c r="F19" i="20"/>
  <c r="E19" i="20"/>
  <c r="C19" i="20"/>
  <c r="AN18" i="20"/>
  <c r="AM18" i="20"/>
  <c r="AK18" i="20"/>
  <c r="AJ18" i="20"/>
  <c r="AF18" i="20"/>
  <c r="AD18" i="20"/>
  <c r="AC18" i="20"/>
  <c r="AA18" i="20"/>
  <c r="Z18" i="20"/>
  <c r="X18" i="20"/>
  <c r="W18" i="20"/>
  <c r="U18" i="20"/>
  <c r="T18" i="20"/>
  <c r="R18" i="20"/>
  <c r="Q18" i="20"/>
  <c r="O18" i="20"/>
  <c r="N18" i="20"/>
  <c r="L18" i="20"/>
  <c r="K18" i="20"/>
  <c r="I18" i="20"/>
  <c r="H18" i="20"/>
  <c r="F18" i="20"/>
  <c r="E18" i="20"/>
  <c r="C18" i="20"/>
  <c r="AN17" i="20"/>
  <c r="AM17" i="20"/>
  <c r="AK17" i="20"/>
  <c r="AJ17" i="20"/>
  <c r="AF17" i="20"/>
  <c r="AD17" i="20"/>
  <c r="AC17" i="20"/>
  <c r="AA17" i="20"/>
  <c r="Z17" i="20"/>
  <c r="X17" i="20"/>
  <c r="W17" i="20"/>
  <c r="U17" i="20"/>
  <c r="T17" i="20"/>
  <c r="R17" i="20"/>
  <c r="Q17" i="20"/>
  <c r="O17" i="20"/>
  <c r="N17" i="20"/>
  <c r="L17" i="20"/>
  <c r="K17" i="20"/>
  <c r="I17" i="20"/>
  <c r="H17" i="20"/>
  <c r="F17" i="20"/>
  <c r="E17" i="20"/>
  <c r="C17" i="20"/>
  <c r="AN16" i="20"/>
  <c r="AM16" i="20"/>
  <c r="AK16" i="20"/>
  <c r="AJ16" i="20"/>
  <c r="AF16" i="20"/>
  <c r="AD16" i="20"/>
  <c r="AC16" i="20"/>
  <c r="AA16" i="20"/>
  <c r="Z16" i="20"/>
  <c r="X16" i="20"/>
  <c r="W16" i="20"/>
  <c r="U16" i="20"/>
  <c r="T16" i="20"/>
  <c r="R16" i="20"/>
  <c r="Q16" i="20"/>
  <c r="O16" i="20"/>
  <c r="N16" i="20"/>
  <c r="L16" i="20"/>
  <c r="K16" i="20"/>
  <c r="I16" i="20"/>
  <c r="H16" i="20"/>
  <c r="F16" i="20"/>
  <c r="E16" i="20"/>
  <c r="C16" i="20"/>
  <c r="AN15" i="20"/>
  <c r="AM15" i="20"/>
  <c r="AK15" i="20"/>
  <c r="AJ15" i="20"/>
  <c r="AF15" i="20"/>
  <c r="AD15" i="20"/>
  <c r="AC15" i="20"/>
  <c r="AA15" i="20"/>
  <c r="Z15" i="20"/>
  <c r="X15" i="20"/>
  <c r="W15" i="20"/>
  <c r="U15" i="20"/>
  <c r="T15" i="20"/>
  <c r="R15" i="20"/>
  <c r="Q15" i="20"/>
  <c r="O15" i="20"/>
  <c r="N15" i="20"/>
  <c r="L15" i="20"/>
  <c r="K15" i="20"/>
  <c r="I15" i="20"/>
  <c r="H15" i="20"/>
  <c r="F15" i="20"/>
  <c r="E15" i="20"/>
  <c r="C15" i="20"/>
  <c r="AN14" i="20"/>
  <c r="AM14" i="20"/>
  <c r="AK14" i="20"/>
  <c r="AJ14" i="20"/>
  <c r="AF14" i="20"/>
  <c r="AD14" i="20"/>
  <c r="AC14" i="20"/>
  <c r="AA14" i="20"/>
  <c r="Z14" i="20"/>
  <c r="X14" i="20"/>
  <c r="W14" i="20"/>
  <c r="U14" i="20"/>
  <c r="T14" i="20"/>
  <c r="R14" i="20"/>
  <c r="Q14" i="20"/>
  <c r="O14" i="20"/>
  <c r="N14" i="20"/>
  <c r="L14" i="20"/>
  <c r="K14" i="20"/>
  <c r="I14" i="20"/>
  <c r="H14" i="20"/>
  <c r="F14" i="20"/>
  <c r="E14" i="20"/>
  <c r="C14" i="20"/>
  <c r="AN13" i="20"/>
  <c r="AM13" i="20"/>
  <c r="AK13" i="20"/>
  <c r="AJ13" i="20"/>
  <c r="AF13" i="20"/>
  <c r="AD13" i="20"/>
  <c r="AC13" i="20"/>
  <c r="AA13" i="20"/>
  <c r="Z13" i="20"/>
  <c r="X13" i="20"/>
  <c r="W13" i="20"/>
  <c r="U13" i="20"/>
  <c r="T13" i="20"/>
  <c r="R13" i="20"/>
  <c r="O13" i="20"/>
  <c r="N13" i="20"/>
  <c r="L13" i="20"/>
  <c r="K13" i="20"/>
  <c r="I13" i="20"/>
  <c r="H13" i="20"/>
  <c r="F13" i="20"/>
  <c r="E13" i="20"/>
  <c r="C13" i="20"/>
  <c r="AN12" i="20"/>
  <c r="AM12" i="20"/>
  <c r="AK12" i="20"/>
  <c r="AJ12" i="20"/>
  <c r="AF12" i="20"/>
  <c r="AD12" i="20"/>
  <c r="AC12" i="20"/>
  <c r="AA12" i="20"/>
  <c r="Z12" i="20"/>
  <c r="X12" i="20"/>
  <c r="W12" i="20"/>
  <c r="U12" i="20"/>
  <c r="T12" i="20"/>
  <c r="R12" i="20"/>
  <c r="Q12" i="20"/>
  <c r="O12" i="20"/>
  <c r="N12" i="20"/>
  <c r="L12" i="20"/>
  <c r="K12" i="20"/>
  <c r="I12" i="20"/>
  <c r="H12" i="20"/>
  <c r="F12" i="20"/>
  <c r="E12" i="20"/>
  <c r="C12" i="20"/>
  <c r="AN11" i="20"/>
  <c r="AM11" i="20"/>
  <c r="AK11" i="20"/>
  <c r="AJ11" i="20"/>
  <c r="AF11" i="20"/>
  <c r="AD11" i="20"/>
  <c r="AC11" i="20"/>
  <c r="AA11" i="20"/>
  <c r="Z11" i="20"/>
  <c r="X11" i="20"/>
  <c r="W11" i="20"/>
  <c r="U11" i="20"/>
  <c r="T11" i="20"/>
  <c r="R11" i="20"/>
  <c r="Q11" i="20"/>
  <c r="O11" i="20"/>
  <c r="N11" i="20"/>
  <c r="L11" i="20"/>
  <c r="K11" i="20"/>
  <c r="I11" i="20"/>
  <c r="H11" i="20"/>
  <c r="F11" i="20"/>
  <c r="E11" i="20"/>
  <c r="C11" i="20"/>
  <c r="AN10" i="20"/>
  <c r="AM10" i="20"/>
  <c r="AK10" i="20"/>
  <c r="AJ10" i="20"/>
  <c r="AF10" i="20"/>
  <c r="AD10" i="20"/>
  <c r="AC10" i="20"/>
  <c r="AA10" i="20"/>
  <c r="Z10" i="20"/>
  <c r="X10" i="20"/>
  <c r="W10" i="20"/>
  <c r="U10" i="20"/>
  <c r="T10" i="20"/>
  <c r="R10" i="20"/>
  <c r="Q10" i="20"/>
  <c r="O10" i="20"/>
  <c r="N10" i="20"/>
  <c r="L10" i="20"/>
  <c r="K10" i="20"/>
  <c r="I10" i="20"/>
  <c r="H10" i="20"/>
  <c r="F10" i="20"/>
  <c r="E10" i="20"/>
  <c r="C10" i="20"/>
  <c r="AN9" i="20"/>
  <c r="AM9" i="20"/>
  <c r="AK9" i="20"/>
  <c r="AJ9" i="20"/>
  <c r="AF9" i="20"/>
  <c r="AD9" i="20"/>
  <c r="AC9" i="20"/>
  <c r="AA9" i="20"/>
  <c r="Z9" i="20"/>
  <c r="X9" i="20"/>
  <c r="W9" i="20"/>
  <c r="U9" i="20"/>
  <c r="T9" i="20"/>
  <c r="R9" i="20"/>
  <c r="Q9" i="20"/>
  <c r="O9" i="20"/>
  <c r="N9" i="20"/>
  <c r="L9" i="20"/>
  <c r="K9" i="20"/>
  <c r="I9" i="20"/>
  <c r="H9" i="20"/>
  <c r="F9" i="20"/>
  <c r="E9" i="20"/>
  <c r="C9" i="20"/>
  <c r="AN8" i="20"/>
  <c r="AM8" i="20"/>
  <c r="AF8" i="20"/>
  <c r="AC8" i="20"/>
  <c r="Z8" i="20"/>
  <c r="W8" i="20"/>
  <c r="T8" i="20"/>
  <c r="Q8" i="20"/>
  <c r="N8" i="20"/>
  <c r="K8" i="20"/>
  <c r="H8" i="20"/>
  <c r="E8" i="20"/>
  <c r="AN39" i="19"/>
  <c r="AM39" i="19"/>
  <c r="AJ39" i="19"/>
  <c r="AF39" i="19"/>
  <c r="AC39" i="19"/>
  <c r="Z39" i="19"/>
  <c r="W39" i="19"/>
  <c r="T39" i="19"/>
  <c r="Q39" i="19"/>
  <c r="N39" i="19"/>
  <c r="K39" i="19"/>
  <c r="H39" i="19"/>
  <c r="E39" i="19"/>
  <c r="AN38" i="19"/>
  <c r="AM38" i="19"/>
  <c r="AK38" i="19"/>
  <c r="AF38" i="19"/>
  <c r="AD38" i="19"/>
  <c r="AC38" i="19"/>
  <c r="AA38" i="19"/>
  <c r="Z38" i="19"/>
  <c r="X38" i="19"/>
  <c r="W38" i="19"/>
  <c r="U38" i="19"/>
  <c r="T38" i="19"/>
  <c r="R38" i="19"/>
  <c r="Q38" i="19"/>
  <c r="O38" i="19"/>
  <c r="N38" i="19"/>
  <c r="L38" i="19"/>
  <c r="K38" i="19"/>
  <c r="I38" i="19"/>
  <c r="H38" i="19"/>
  <c r="F38" i="19"/>
  <c r="E38" i="19"/>
  <c r="C38" i="19"/>
  <c r="AN37" i="19"/>
  <c r="AM37" i="19"/>
  <c r="AK37" i="19"/>
  <c r="AF37" i="19"/>
  <c r="AD37" i="19"/>
  <c r="AC37" i="19"/>
  <c r="AA37" i="19"/>
  <c r="Z37" i="19"/>
  <c r="X37" i="19"/>
  <c r="W37" i="19"/>
  <c r="U37" i="19"/>
  <c r="T37" i="19"/>
  <c r="R37" i="19"/>
  <c r="Q37" i="19"/>
  <c r="O37" i="19"/>
  <c r="N37" i="19"/>
  <c r="L37" i="19"/>
  <c r="K37" i="19"/>
  <c r="I37" i="19"/>
  <c r="H37" i="19"/>
  <c r="F37" i="19"/>
  <c r="E37" i="19"/>
  <c r="C37" i="19"/>
  <c r="AN36" i="19"/>
  <c r="AM36" i="19"/>
  <c r="AK36" i="19"/>
  <c r="AJ36" i="19"/>
  <c r="AF36" i="19"/>
  <c r="AC36" i="19"/>
  <c r="AA36" i="19"/>
  <c r="Z36" i="19"/>
  <c r="X36" i="19"/>
  <c r="W36" i="19"/>
  <c r="U36" i="19"/>
  <c r="T36" i="19"/>
  <c r="R36" i="19"/>
  <c r="Q36" i="19"/>
  <c r="O36" i="19"/>
  <c r="N36" i="19"/>
  <c r="L36" i="19"/>
  <c r="K36" i="19"/>
  <c r="I36" i="19"/>
  <c r="H36" i="19"/>
  <c r="F36" i="19"/>
  <c r="E36" i="19"/>
  <c r="C36" i="19"/>
  <c r="AN35" i="19"/>
  <c r="AM35" i="19"/>
  <c r="AK35" i="19"/>
  <c r="AJ35" i="19"/>
  <c r="AF35" i="19"/>
  <c r="AD35" i="19"/>
  <c r="AC35" i="19"/>
  <c r="AA35" i="19"/>
  <c r="Z35" i="19"/>
  <c r="X35" i="19"/>
  <c r="W35" i="19"/>
  <c r="U35" i="19"/>
  <c r="T35" i="19"/>
  <c r="R35" i="19"/>
  <c r="Q35" i="19"/>
  <c r="O35" i="19"/>
  <c r="N35" i="19"/>
  <c r="L35" i="19"/>
  <c r="K35" i="19"/>
  <c r="I35" i="19"/>
  <c r="H35" i="19"/>
  <c r="F35" i="19"/>
  <c r="E35" i="19"/>
  <c r="C35" i="19"/>
  <c r="AN34" i="19"/>
  <c r="AM34" i="19"/>
  <c r="AK34" i="19"/>
  <c r="AJ34" i="19"/>
  <c r="AF34" i="19"/>
  <c r="AD34" i="19"/>
  <c r="AC34" i="19"/>
  <c r="AA34" i="19"/>
  <c r="Z34" i="19"/>
  <c r="X34" i="19"/>
  <c r="W34" i="19"/>
  <c r="U34" i="19"/>
  <c r="T34" i="19"/>
  <c r="R34" i="19"/>
  <c r="Q34" i="19"/>
  <c r="O34" i="19"/>
  <c r="N34" i="19"/>
  <c r="L34" i="19"/>
  <c r="K34" i="19"/>
  <c r="I34" i="19"/>
  <c r="H34" i="19"/>
  <c r="F34" i="19"/>
  <c r="E34" i="19"/>
  <c r="C34" i="19"/>
  <c r="AN33" i="19"/>
  <c r="AM33" i="19"/>
  <c r="AK33" i="19"/>
  <c r="AJ33" i="19"/>
  <c r="AF33" i="19"/>
  <c r="AD33" i="19"/>
  <c r="AC33" i="19"/>
  <c r="AA33" i="19"/>
  <c r="Z33" i="19"/>
  <c r="X33" i="19"/>
  <c r="W33" i="19"/>
  <c r="U33" i="19"/>
  <c r="T33" i="19"/>
  <c r="R33" i="19"/>
  <c r="Q33" i="19"/>
  <c r="O33" i="19"/>
  <c r="N33" i="19"/>
  <c r="L33" i="19"/>
  <c r="K33" i="19"/>
  <c r="I33" i="19"/>
  <c r="H33" i="19"/>
  <c r="F33" i="19"/>
  <c r="E33" i="19"/>
  <c r="C33" i="19"/>
  <c r="AN31" i="19"/>
  <c r="AM31" i="19"/>
  <c r="AK31" i="19"/>
  <c r="AJ31" i="19"/>
  <c r="AF31" i="19"/>
  <c r="AD31" i="19"/>
  <c r="AC31" i="19"/>
  <c r="AA31" i="19"/>
  <c r="Z31" i="19"/>
  <c r="X31" i="19"/>
  <c r="W31" i="19"/>
  <c r="U31" i="19"/>
  <c r="T31" i="19"/>
  <c r="R31" i="19"/>
  <c r="Q31" i="19"/>
  <c r="O31" i="19"/>
  <c r="N31" i="19"/>
  <c r="L31" i="19"/>
  <c r="K31" i="19"/>
  <c r="I31" i="19"/>
  <c r="H31" i="19"/>
  <c r="F31" i="19"/>
  <c r="E31" i="19"/>
  <c r="C31" i="19"/>
  <c r="AN30" i="19"/>
  <c r="AM30" i="19"/>
  <c r="AK30" i="19"/>
  <c r="AJ30" i="19"/>
  <c r="AF30" i="19"/>
  <c r="AD30" i="19"/>
  <c r="AC30" i="19"/>
  <c r="AA30" i="19"/>
  <c r="Z30" i="19"/>
  <c r="X30" i="19"/>
  <c r="W30" i="19"/>
  <c r="U30" i="19"/>
  <c r="T30" i="19"/>
  <c r="R30" i="19"/>
  <c r="Q30" i="19"/>
  <c r="O30" i="19"/>
  <c r="N30" i="19"/>
  <c r="L30" i="19"/>
  <c r="K30" i="19"/>
  <c r="I30" i="19"/>
  <c r="H30" i="19"/>
  <c r="F30" i="19"/>
  <c r="E30" i="19"/>
  <c r="C30" i="19"/>
  <c r="AN29" i="19"/>
  <c r="AM29" i="19"/>
  <c r="AK29" i="19"/>
  <c r="AJ29" i="19"/>
  <c r="AF29" i="19"/>
  <c r="AD29" i="19"/>
  <c r="AC29" i="19"/>
  <c r="AA29" i="19"/>
  <c r="Z29" i="19"/>
  <c r="X29" i="19"/>
  <c r="W29" i="19"/>
  <c r="U29" i="19"/>
  <c r="T29" i="19"/>
  <c r="R29" i="19"/>
  <c r="Q29" i="19"/>
  <c r="O29" i="19"/>
  <c r="N29" i="19"/>
  <c r="L29" i="19"/>
  <c r="K29" i="19"/>
  <c r="I29" i="19"/>
  <c r="H29" i="19"/>
  <c r="F29" i="19"/>
  <c r="E29" i="19"/>
  <c r="C29" i="19"/>
  <c r="AN28" i="19"/>
  <c r="AM28" i="19"/>
  <c r="AK28" i="19"/>
  <c r="AJ28" i="19"/>
  <c r="AF28" i="19"/>
  <c r="AD28" i="19"/>
  <c r="AC28" i="19"/>
  <c r="AA28" i="19"/>
  <c r="Z28" i="19"/>
  <c r="X28" i="19"/>
  <c r="W28" i="19"/>
  <c r="U28" i="19"/>
  <c r="T28" i="19"/>
  <c r="R28" i="19"/>
  <c r="Q28" i="19"/>
  <c r="O28" i="19"/>
  <c r="N28" i="19"/>
  <c r="L28" i="19"/>
  <c r="K28" i="19"/>
  <c r="I28" i="19"/>
  <c r="H28" i="19"/>
  <c r="F28" i="19"/>
  <c r="E28" i="19"/>
  <c r="C28" i="19"/>
  <c r="AN27" i="19"/>
  <c r="AM27" i="19"/>
  <c r="AK27" i="19"/>
  <c r="AJ27" i="19"/>
  <c r="AF27" i="19"/>
  <c r="AD27" i="19"/>
  <c r="AC27" i="19"/>
  <c r="AA27" i="19"/>
  <c r="Z27" i="19"/>
  <c r="X27" i="19"/>
  <c r="W27" i="19"/>
  <c r="U27" i="19"/>
  <c r="T27" i="19"/>
  <c r="R27" i="19"/>
  <c r="Q27" i="19"/>
  <c r="O27" i="19"/>
  <c r="N27" i="19"/>
  <c r="L27" i="19"/>
  <c r="K27" i="19"/>
  <c r="I27" i="19"/>
  <c r="H27" i="19"/>
  <c r="F27" i="19"/>
  <c r="E27" i="19"/>
  <c r="C27" i="19"/>
  <c r="AN26" i="19"/>
  <c r="AM26" i="19"/>
  <c r="AK26" i="19"/>
  <c r="AJ26" i="19"/>
  <c r="AF26" i="19"/>
  <c r="AD26" i="19"/>
  <c r="AC26" i="19"/>
  <c r="AA26" i="19"/>
  <c r="Z26" i="19"/>
  <c r="X26" i="19"/>
  <c r="W26" i="19"/>
  <c r="U26" i="19"/>
  <c r="T26" i="19"/>
  <c r="R26" i="19"/>
  <c r="Q26" i="19"/>
  <c r="O26" i="19"/>
  <c r="N26" i="19"/>
  <c r="L26" i="19"/>
  <c r="K26" i="19"/>
  <c r="I26" i="19"/>
  <c r="H26" i="19"/>
  <c r="F26" i="19"/>
  <c r="E26" i="19"/>
  <c r="C26" i="19"/>
  <c r="AN24" i="19"/>
  <c r="AM24" i="19"/>
  <c r="AK24" i="19"/>
  <c r="AJ24" i="19"/>
  <c r="AF24" i="19"/>
  <c r="AD24" i="19"/>
  <c r="AC24" i="19"/>
  <c r="AA24" i="19"/>
  <c r="Z24" i="19"/>
  <c r="X24" i="19"/>
  <c r="W24" i="19"/>
  <c r="U24" i="19"/>
  <c r="T24" i="19"/>
  <c r="R24" i="19"/>
  <c r="Q24" i="19"/>
  <c r="O24" i="19"/>
  <c r="N24" i="19"/>
  <c r="L24" i="19"/>
  <c r="K24" i="19"/>
  <c r="I24" i="19"/>
  <c r="H24" i="19"/>
  <c r="F24" i="19"/>
  <c r="E24" i="19"/>
  <c r="C24" i="19"/>
  <c r="AN23" i="19"/>
  <c r="AM23" i="19"/>
  <c r="AK23" i="19"/>
  <c r="AJ23" i="19"/>
  <c r="AF23" i="19"/>
  <c r="AD23" i="19"/>
  <c r="AC23" i="19"/>
  <c r="AA23" i="19"/>
  <c r="Z23" i="19"/>
  <c r="X23" i="19"/>
  <c r="W23" i="19"/>
  <c r="U23" i="19"/>
  <c r="T23" i="19"/>
  <c r="R23" i="19"/>
  <c r="Q23" i="19"/>
  <c r="O23" i="19"/>
  <c r="N23" i="19"/>
  <c r="L23" i="19"/>
  <c r="K23" i="19"/>
  <c r="I23" i="19"/>
  <c r="H23" i="19"/>
  <c r="F23" i="19"/>
  <c r="E23" i="19"/>
  <c r="C23" i="19"/>
  <c r="AN22" i="19"/>
  <c r="AM22" i="19"/>
  <c r="AK22" i="19"/>
  <c r="AJ22" i="19"/>
  <c r="AF22" i="19"/>
  <c r="AD22" i="19"/>
  <c r="AC22" i="19"/>
  <c r="AA22" i="19"/>
  <c r="Z22" i="19"/>
  <c r="X22" i="19"/>
  <c r="W22" i="19"/>
  <c r="U22" i="19"/>
  <c r="T22" i="19"/>
  <c r="R22" i="19"/>
  <c r="Q22" i="19"/>
  <c r="O22" i="19"/>
  <c r="N22" i="19"/>
  <c r="L22" i="19"/>
  <c r="K22" i="19"/>
  <c r="I22" i="19"/>
  <c r="H22" i="19"/>
  <c r="F22" i="19"/>
  <c r="E22" i="19"/>
  <c r="C22" i="19"/>
  <c r="AN21" i="19"/>
  <c r="AM21" i="19"/>
  <c r="AK21" i="19"/>
  <c r="AJ21" i="19"/>
  <c r="AF21" i="19"/>
  <c r="AD21" i="19"/>
  <c r="AC21" i="19"/>
  <c r="AA21" i="19"/>
  <c r="Z21" i="19"/>
  <c r="X21" i="19"/>
  <c r="W21" i="19"/>
  <c r="U21" i="19"/>
  <c r="T21" i="19"/>
  <c r="R21" i="19"/>
  <c r="Q21" i="19"/>
  <c r="O21" i="19"/>
  <c r="N21" i="19"/>
  <c r="L21" i="19"/>
  <c r="K21" i="19"/>
  <c r="I21" i="19"/>
  <c r="H21" i="19"/>
  <c r="F21" i="19"/>
  <c r="E21" i="19"/>
  <c r="C21" i="19"/>
  <c r="AN20" i="19"/>
  <c r="AM20" i="19"/>
  <c r="AK20" i="19"/>
  <c r="AJ20" i="19"/>
  <c r="AF20" i="19"/>
  <c r="AD20" i="19"/>
  <c r="AC20" i="19"/>
  <c r="AA20" i="19"/>
  <c r="Z20" i="19"/>
  <c r="X20" i="19"/>
  <c r="W20" i="19"/>
  <c r="U20" i="19"/>
  <c r="T20" i="19"/>
  <c r="R20" i="19"/>
  <c r="Q20" i="19"/>
  <c r="O20" i="19"/>
  <c r="N20" i="19"/>
  <c r="L20" i="19"/>
  <c r="K20" i="19"/>
  <c r="I20" i="19"/>
  <c r="H20" i="19"/>
  <c r="F20" i="19"/>
  <c r="E20" i="19"/>
  <c r="C20" i="19"/>
  <c r="AN19" i="19"/>
  <c r="AM19" i="19"/>
  <c r="AK19" i="19"/>
  <c r="AJ19" i="19"/>
  <c r="AF19" i="19"/>
  <c r="AD19" i="19"/>
  <c r="AC19" i="19"/>
  <c r="AA19" i="19"/>
  <c r="Z19" i="19"/>
  <c r="X19" i="19"/>
  <c r="W19" i="19"/>
  <c r="U19" i="19"/>
  <c r="T19" i="19"/>
  <c r="R19" i="19"/>
  <c r="Q19" i="19"/>
  <c r="O19" i="19"/>
  <c r="N19" i="19"/>
  <c r="L19" i="19"/>
  <c r="K19" i="19"/>
  <c r="I19" i="19"/>
  <c r="H19" i="19"/>
  <c r="F19" i="19"/>
  <c r="E19" i="19"/>
  <c r="C19" i="19"/>
  <c r="AN16" i="19"/>
  <c r="AM16" i="19"/>
  <c r="AK16" i="19"/>
  <c r="AJ16" i="19"/>
  <c r="AF16" i="19"/>
  <c r="AD16" i="19"/>
  <c r="AC16" i="19"/>
  <c r="AA16" i="19"/>
  <c r="Z16" i="19"/>
  <c r="X16" i="19"/>
  <c r="W16" i="19"/>
  <c r="U16" i="19"/>
  <c r="T16" i="19"/>
  <c r="R16" i="19"/>
  <c r="Q16" i="19"/>
  <c r="O16" i="19"/>
  <c r="N16" i="19"/>
  <c r="L16" i="19"/>
  <c r="K16" i="19"/>
  <c r="I16" i="19"/>
  <c r="H16" i="19"/>
  <c r="F16" i="19"/>
  <c r="E16" i="19"/>
  <c r="C16" i="19"/>
  <c r="AN15" i="19"/>
  <c r="AM15" i="19"/>
  <c r="AK15" i="19"/>
  <c r="AJ15" i="19"/>
  <c r="AF15" i="19"/>
  <c r="AD15" i="19"/>
  <c r="AC15" i="19"/>
  <c r="AA15" i="19"/>
  <c r="Z15" i="19"/>
  <c r="X15" i="19"/>
  <c r="W15" i="19"/>
  <c r="U15" i="19"/>
  <c r="T15" i="19"/>
  <c r="R15" i="19"/>
  <c r="Q15" i="19"/>
  <c r="O15" i="19"/>
  <c r="N15" i="19"/>
  <c r="L15" i="19"/>
  <c r="K15" i="19"/>
  <c r="I15" i="19"/>
  <c r="H15" i="19"/>
  <c r="F15" i="19"/>
  <c r="E15" i="19"/>
  <c r="C15" i="19"/>
  <c r="AN14" i="19"/>
  <c r="AM14" i="19"/>
  <c r="AK14" i="19"/>
  <c r="AJ14" i="19"/>
  <c r="AF14" i="19"/>
  <c r="AD14" i="19"/>
  <c r="AC14" i="19"/>
  <c r="AA14" i="19"/>
  <c r="Z14" i="19"/>
  <c r="X14" i="19"/>
  <c r="W14" i="19"/>
  <c r="U14" i="19"/>
  <c r="T14" i="19"/>
  <c r="R14" i="19"/>
  <c r="Q14" i="19"/>
  <c r="O14" i="19"/>
  <c r="N14" i="19"/>
  <c r="L14" i="19"/>
  <c r="K14" i="19"/>
  <c r="I14" i="19"/>
  <c r="H14" i="19"/>
  <c r="F14" i="19"/>
  <c r="E14" i="19"/>
  <c r="C14" i="19"/>
  <c r="AN13" i="19"/>
  <c r="AM13" i="19"/>
  <c r="AK13" i="19"/>
  <c r="AJ13" i="19"/>
  <c r="AF13" i="19"/>
  <c r="AD13" i="19"/>
  <c r="AC13" i="19"/>
  <c r="AA13" i="19"/>
  <c r="Z13" i="19"/>
  <c r="X13" i="19"/>
  <c r="W13" i="19"/>
  <c r="U13" i="19"/>
  <c r="T13" i="19"/>
  <c r="R13" i="19"/>
  <c r="Q13" i="19"/>
  <c r="O13" i="19"/>
  <c r="N13" i="19"/>
  <c r="L13" i="19"/>
  <c r="K13" i="19"/>
  <c r="I13" i="19"/>
  <c r="H13" i="19"/>
  <c r="F13" i="19"/>
  <c r="E13" i="19"/>
  <c r="C13" i="19"/>
  <c r="AN12" i="19"/>
  <c r="AM12" i="19"/>
  <c r="AK12" i="19"/>
  <c r="AJ12" i="19"/>
  <c r="AF12" i="19"/>
  <c r="AD12" i="19"/>
  <c r="AC12" i="19"/>
  <c r="AA12" i="19"/>
  <c r="Z12" i="19"/>
  <c r="X12" i="19"/>
  <c r="W12" i="19"/>
  <c r="U12" i="19"/>
  <c r="T12" i="19"/>
  <c r="R12" i="19"/>
  <c r="Q12" i="19"/>
  <c r="O12" i="19"/>
  <c r="N12" i="19"/>
  <c r="L12" i="19"/>
  <c r="K12" i="19"/>
  <c r="I12" i="19"/>
  <c r="H12" i="19"/>
  <c r="F12" i="19"/>
  <c r="E12" i="19"/>
  <c r="C12" i="19"/>
  <c r="AN10" i="19"/>
  <c r="AM10" i="19"/>
  <c r="AK10" i="19"/>
  <c r="AJ10" i="19"/>
  <c r="AF10" i="19"/>
  <c r="AD10" i="19"/>
  <c r="AC10" i="19"/>
  <c r="AA10" i="19"/>
  <c r="Z10" i="19"/>
  <c r="X10" i="19"/>
  <c r="W10" i="19"/>
  <c r="U10" i="19"/>
  <c r="T10" i="19"/>
  <c r="R10" i="19"/>
  <c r="Q10" i="19"/>
  <c r="O10" i="19"/>
  <c r="N10" i="19"/>
  <c r="L10" i="19"/>
  <c r="K10" i="19"/>
  <c r="I10" i="19"/>
  <c r="H10" i="19"/>
  <c r="F10" i="19"/>
  <c r="E10" i="19"/>
  <c r="C10" i="19"/>
  <c r="AN9" i="19"/>
  <c r="AM9" i="19"/>
  <c r="AJ9" i="19"/>
  <c r="AF9" i="19"/>
  <c r="AC9" i="19"/>
  <c r="Z9" i="19"/>
  <c r="W9" i="19"/>
  <c r="T9" i="19"/>
  <c r="Q9" i="19"/>
  <c r="N9" i="19"/>
  <c r="K9" i="19"/>
  <c r="H9" i="19"/>
  <c r="E9" i="19"/>
  <c r="AN40" i="18"/>
  <c r="AM40" i="18"/>
  <c r="AJ40" i="18"/>
  <c r="AF40" i="18"/>
  <c r="AC40" i="18"/>
  <c r="Z40" i="18"/>
  <c r="W40" i="18"/>
  <c r="T40" i="18"/>
  <c r="Q40" i="18"/>
  <c r="N40" i="18"/>
  <c r="K40" i="18"/>
  <c r="H40" i="18"/>
  <c r="E40" i="18"/>
  <c r="AN39" i="18"/>
  <c r="AM39" i="18"/>
  <c r="AK39" i="18"/>
  <c r="AJ39" i="18"/>
  <c r="AF39" i="18"/>
  <c r="AD39" i="18"/>
  <c r="AC39" i="18"/>
  <c r="AA39" i="18"/>
  <c r="Z39" i="18"/>
  <c r="X39" i="18"/>
  <c r="W39" i="18"/>
  <c r="U39" i="18"/>
  <c r="T39" i="18"/>
  <c r="R39" i="18"/>
  <c r="Q39" i="18"/>
  <c r="O39" i="18"/>
  <c r="N39" i="18"/>
  <c r="L39" i="18"/>
  <c r="K39" i="18"/>
  <c r="I39" i="18"/>
  <c r="H39" i="18"/>
  <c r="F39" i="18"/>
  <c r="E39" i="18"/>
  <c r="C39" i="18"/>
  <c r="AN38" i="18"/>
  <c r="AM38" i="18"/>
  <c r="AK38" i="18"/>
  <c r="AJ38" i="18"/>
  <c r="AF38" i="18"/>
  <c r="AD38" i="18"/>
  <c r="AC38" i="18"/>
  <c r="AA38" i="18"/>
  <c r="Z38" i="18"/>
  <c r="X38" i="18"/>
  <c r="W38" i="18"/>
  <c r="U38" i="18"/>
  <c r="T38" i="18"/>
  <c r="R38" i="18"/>
  <c r="Q38" i="18"/>
  <c r="O38" i="18"/>
  <c r="N38" i="18"/>
  <c r="L38" i="18"/>
  <c r="K38" i="18"/>
  <c r="I38" i="18"/>
  <c r="H38" i="18"/>
  <c r="F38" i="18"/>
  <c r="E38" i="18"/>
  <c r="C38" i="18"/>
  <c r="AN37" i="18"/>
  <c r="AM37" i="18"/>
  <c r="AK37" i="18"/>
  <c r="AJ37" i="18"/>
  <c r="AF37" i="18"/>
  <c r="AD37" i="18"/>
  <c r="AC37" i="18"/>
  <c r="AA37" i="18"/>
  <c r="Z37" i="18"/>
  <c r="X37" i="18"/>
  <c r="W37" i="18"/>
  <c r="U37" i="18"/>
  <c r="T37" i="18"/>
  <c r="R37" i="18"/>
  <c r="Q37" i="18"/>
  <c r="O37" i="18"/>
  <c r="N37" i="18"/>
  <c r="L37" i="18"/>
  <c r="K37" i="18"/>
  <c r="I37" i="18"/>
  <c r="H37" i="18"/>
  <c r="F37" i="18"/>
  <c r="E37" i="18"/>
  <c r="C37" i="18"/>
  <c r="AN36" i="18"/>
  <c r="AM36" i="18"/>
  <c r="AK36" i="18"/>
  <c r="AJ36" i="18"/>
  <c r="AF36" i="18"/>
  <c r="AD36" i="18"/>
  <c r="AC36" i="18"/>
  <c r="AA36" i="18"/>
  <c r="Z36" i="18"/>
  <c r="X36" i="18"/>
  <c r="W36" i="18"/>
  <c r="U36" i="18"/>
  <c r="T36" i="18"/>
  <c r="R36" i="18"/>
  <c r="Q36" i="18"/>
  <c r="O36" i="18"/>
  <c r="N36" i="18"/>
  <c r="L36" i="18"/>
  <c r="K36" i="18"/>
  <c r="I36" i="18"/>
  <c r="H36" i="18"/>
  <c r="F36" i="18"/>
  <c r="E36" i="18"/>
  <c r="C36" i="18"/>
  <c r="AN34" i="18"/>
  <c r="AM34" i="18"/>
  <c r="AK34" i="18"/>
  <c r="AJ34" i="18"/>
  <c r="AF34" i="18"/>
  <c r="AD34" i="18"/>
  <c r="AC34" i="18"/>
  <c r="AA34" i="18"/>
  <c r="Z34" i="18"/>
  <c r="X34" i="18"/>
  <c r="W34" i="18"/>
  <c r="U34" i="18"/>
  <c r="T34" i="18"/>
  <c r="R34" i="18"/>
  <c r="Q34" i="18"/>
  <c r="O34" i="18"/>
  <c r="N34" i="18"/>
  <c r="L34" i="18"/>
  <c r="K34" i="18"/>
  <c r="I34" i="18"/>
  <c r="H34" i="18"/>
  <c r="F34" i="18"/>
  <c r="E34" i="18"/>
  <c r="C34" i="18"/>
  <c r="AN33" i="18"/>
  <c r="AM33" i="18"/>
  <c r="AK33" i="18"/>
  <c r="AJ33" i="18"/>
  <c r="AF33" i="18"/>
  <c r="AD33" i="18"/>
  <c r="AC33" i="18"/>
  <c r="AA33" i="18"/>
  <c r="Z33" i="18"/>
  <c r="X33" i="18"/>
  <c r="W33" i="18"/>
  <c r="U33" i="18"/>
  <c r="T33" i="18"/>
  <c r="R33" i="18"/>
  <c r="Q33" i="18"/>
  <c r="O33" i="18"/>
  <c r="N33" i="18"/>
  <c r="L33" i="18"/>
  <c r="K33" i="18"/>
  <c r="I33" i="18"/>
  <c r="H33" i="18"/>
  <c r="F33" i="18"/>
  <c r="E33" i="18"/>
  <c r="C33" i="18"/>
  <c r="AN32" i="18"/>
  <c r="AM32" i="18"/>
  <c r="AK32" i="18"/>
  <c r="AJ32" i="18"/>
  <c r="AF32" i="18"/>
  <c r="AD32" i="18"/>
  <c r="AC32" i="18"/>
  <c r="AA32" i="18"/>
  <c r="Z32" i="18"/>
  <c r="X32" i="18"/>
  <c r="W32" i="18"/>
  <c r="U32" i="18"/>
  <c r="T32" i="18"/>
  <c r="R32" i="18"/>
  <c r="Q32" i="18"/>
  <c r="O32" i="18"/>
  <c r="N32" i="18"/>
  <c r="L32" i="18"/>
  <c r="K32" i="18"/>
  <c r="I32" i="18"/>
  <c r="H32" i="18"/>
  <c r="F32" i="18"/>
  <c r="E32" i="18"/>
  <c r="C32" i="18"/>
  <c r="AN31" i="18"/>
  <c r="AM31" i="18"/>
  <c r="AK31" i="18"/>
  <c r="AJ31" i="18"/>
  <c r="AF31" i="18"/>
  <c r="AD31" i="18"/>
  <c r="AC31" i="18"/>
  <c r="AA31" i="18"/>
  <c r="Z31" i="18"/>
  <c r="X31" i="18"/>
  <c r="W31" i="18"/>
  <c r="U31" i="18"/>
  <c r="T31" i="18"/>
  <c r="R31" i="18"/>
  <c r="Q31" i="18"/>
  <c r="O31" i="18"/>
  <c r="N31" i="18"/>
  <c r="L31" i="18"/>
  <c r="K31" i="18"/>
  <c r="I31" i="18"/>
  <c r="H31" i="18"/>
  <c r="F31" i="18"/>
  <c r="E31" i="18"/>
  <c r="C31" i="18"/>
  <c r="AN30" i="18"/>
  <c r="AM30" i="18"/>
  <c r="AK30" i="18"/>
  <c r="AJ30" i="18"/>
  <c r="AF30" i="18"/>
  <c r="AD30" i="18"/>
  <c r="AC30" i="18"/>
  <c r="AA30" i="18"/>
  <c r="Z30" i="18"/>
  <c r="X30" i="18"/>
  <c r="W30" i="18"/>
  <c r="U30" i="18"/>
  <c r="T30" i="18"/>
  <c r="R30" i="18"/>
  <c r="Q30" i="18"/>
  <c r="O30" i="18"/>
  <c r="N30" i="18"/>
  <c r="L30" i="18"/>
  <c r="K30" i="18"/>
  <c r="I30" i="18"/>
  <c r="H30" i="18"/>
  <c r="F30" i="18"/>
  <c r="E30" i="18"/>
  <c r="C30" i="18"/>
  <c r="AN29" i="18"/>
  <c r="AM29" i="18"/>
  <c r="AK29" i="18"/>
  <c r="AJ29" i="18"/>
  <c r="AF29" i="18"/>
  <c r="AD29" i="18"/>
  <c r="AC29" i="18"/>
  <c r="AA29" i="18"/>
  <c r="Z29" i="18"/>
  <c r="X29" i="18"/>
  <c r="W29" i="18"/>
  <c r="U29" i="18"/>
  <c r="T29" i="18"/>
  <c r="R29" i="18"/>
  <c r="Q29" i="18"/>
  <c r="O29" i="18"/>
  <c r="N29" i="18"/>
  <c r="L29" i="18"/>
  <c r="K29" i="18"/>
  <c r="I29" i="18"/>
  <c r="H29" i="18"/>
  <c r="F29" i="18"/>
  <c r="E29" i="18"/>
  <c r="C29" i="18"/>
  <c r="AN28" i="18"/>
  <c r="AM28" i="18"/>
  <c r="AK28" i="18"/>
  <c r="AJ28" i="18"/>
  <c r="AF28" i="18"/>
  <c r="AD28" i="18"/>
  <c r="AC28" i="18"/>
  <c r="AA28" i="18"/>
  <c r="Z28" i="18"/>
  <c r="X28" i="18"/>
  <c r="W28" i="18"/>
  <c r="U28" i="18"/>
  <c r="T28" i="18"/>
  <c r="R28" i="18"/>
  <c r="Q28" i="18"/>
  <c r="O28" i="18"/>
  <c r="N28" i="18"/>
  <c r="L28" i="18"/>
  <c r="K28" i="18"/>
  <c r="I28" i="18"/>
  <c r="H28" i="18"/>
  <c r="F28" i="18"/>
  <c r="E28" i="18"/>
  <c r="C28" i="18"/>
  <c r="AN27" i="18"/>
  <c r="AM27" i="18"/>
  <c r="AK27" i="18"/>
  <c r="AJ27" i="18"/>
  <c r="AF27" i="18"/>
  <c r="AD27" i="18"/>
  <c r="AC27" i="18"/>
  <c r="AA27" i="18"/>
  <c r="Z27" i="18"/>
  <c r="X27" i="18"/>
  <c r="W27" i="18"/>
  <c r="U27" i="18"/>
  <c r="T27" i="18"/>
  <c r="R27" i="18"/>
  <c r="Q27" i="18"/>
  <c r="O27" i="18"/>
  <c r="N27" i="18"/>
  <c r="L27" i="18"/>
  <c r="K27" i="18"/>
  <c r="I27" i="18"/>
  <c r="H27" i="18"/>
  <c r="F27" i="18"/>
  <c r="E27" i="18"/>
  <c r="C27" i="18"/>
  <c r="AN26" i="18"/>
  <c r="AM26" i="18"/>
  <c r="AK26" i="18"/>
  <c r="AJ26" i="18"/>
  <c r="AF26" i="18"/>
  <c r="AD26" i="18"/>
  <c r="AC26" i="18"/>
  <c r="AA26" i="18"/>
  <c r="Z26" i="18"/>
  <c r="X26" i="18"/>
  <c r="W26" i="18"/>
  <c r="U26" i="18"/>
  <c r="T26" i="18"/>
  <c r="R26" i="18"/>
  <c r="Q26" i="18"/>
  <c r="O26" i="18"/>
  <c r="N26" i="18"/>
  <c r="L26" i="18"/>
  <c r="K26" i="18"/>
  <c r="I26" i="18"/>
  <c r="H26" i="18"/>
  <c r="F26" i="18"/>
  <c r="E26" i="18"/>
  <c r="C26" i="18"/>
  <c r="AN25" i="18"/>
  <c r="AM25" i="18"/>
  <c r="AK25" i="18"/>
  <c r="AJ25" i="18"/>
  <c r="AF25" i="18"/>
  <c r="AD25" i="18"/>
  <c r="AC25" i="18"/>
  <c r="AA25" i="18"/>
  <c r="Z25" i="18"/>
  <c r="X25" i="18"/>
  <c r="W25" i="18"/>
  <c r="U25" i="18"/>
  <c r="T25" i="18"/>
  <c r="R25" i="18"/>
  <c r="Q25" i="18"/>
  <c r="O25" i="18"/>
  <c r="N25" i="18"/>
  <c r="L25" i="18"/>
  <c r="K25" i="18"/>
  <c r="I25" i="18"/>
  <c r="H25" i="18"/>
  <c r="F25" i="18"/>
  <c r="E25" i="18"/>
  <c r="C25" i="18"/>
  <c r="AN24" i="18"/>
  <c r="AM24" i="18"/>
  <c r="AK24" i="18"/>
  <c r="AJ24" i="18"/>
  <c r="AF24" i="18"/>
  <c r="AD24" i="18"/>
  <c r="AC24" i="18"/>
  <c r="AA24" i="18"/>
  <c r="Z24" i="18"/>
  <c r="X24" i="18"/>
  <c r="W24" i="18"/>
  <c r="U24" i="18"/>
  <c r="T24" i="18"/>
  <c r="R24" i="18"/>
  <c r="Q24" i="18"/>
  <c r="O24" i="18"/>
  <c r="N24" i="18"/>
  <c r="L24" i="18"/>
  <c r="K24" i="18"/>
  <c r="I24" i="18"/>
  <c r="H24" i="18"/>
  <c r="F24" i="18"/>
  <c r="E24" i="18"/>
  <c r="C24" i="18"/>
  <c r="AN23" i="18"/>
  <c r="AM23" i="18"/>
  <c r="AK23" i="18"/>
  <c r="AJ23" i="18"/>
  <c r="AF23" i="18"/>
  <c r="AD23" i="18"/>
  <c r="AC23" i="18"/>
  <c r="AA23" i="18"/>
  <c r="Z23" i="18"/>
  <c r="X23" i="18"/>
  <c r="W23" i="18"/>
  <c r="U23" i="18"/>
  <c r="T23" i="18"/>
  <c r="R23" i="18"/>
  <c r="Q23" i="18"/>
  <c r="O23" i="18"/>
  <c r="N23" i="18"/>
  <c r="L23" i="18"/>
  <c r="K23" i="18"/>
  <c r="I23" i="18"/>
  <c r="H23" i="18"/>
  <c r="F23" i="18"/>
  <c r="E23" i="18"/>
  <c r="C23" i="18"/>
  <c r="AN22" i="18"/>
  <c r="AM22" i="18"/>
  <c r="AK22" i="18"/>
  <c r="AJ22" i="18"/>
  <c r="AF22" i="18"/>
  <c r="AD22" i="18"/>
  <c r="AC22" i="18"/>
  <c r="AA22" i="18"/>
  <c r="Z22" i="18"/>
  <c r="X22" i="18"/>
  <c r="W22" i="18"/>
  <c r="U22" i="18"/>
  <c r="T22" i="18"/>
  <c r="R22" i="18"/>
  <c r="Q22" i="18"/>
  <c r="O22" i="18"/>
  <c r="N22" i="18"/>
  <c r="L22" i="18"/>
  <c r="K22" i="18"/>
  <c r="I22" i="18"/>
  <c r="H22" i="18"/>
  <c r="F22" i="18"/>
  <c r="E22" i="18"/>
  <c r="C22" i="18"/>
  <c r="AN21" i="18"/>
  <c r="AM21" i="18"/>
  <c r="AK21" i="18"/>
  <c r="AJ21" i="18"/>
  <c r="AF21" i="18"/>
  <c r="AD21" i="18"/>
  <c r="AC21" i="18"/>
  <c r="AA21" i="18"/>
  <c r="Z21" i="18"/>
  <c r="X21" i="18"/>
  <c r="W21" i="18"/>
  <c r="U21" i="18"/>
  <c r="T21" i="18"/>
  <c r="R21" i="18"/>
  <c r="Q21" i="18"/>
  <c r="O21" i="18"/>
  <c r="N21" i="18"/>
  <c r="L21" i="18"/>
  <c r="K21" i="18"/>
  <c r="I21" i="18"/>
  <c r="H21" i="18"/>
  <c r="F21" i="18"/>
  <c r="E21" i="18"/>
  <c r="C21" i="18"/>
  <c r="AN20" i="18"/>
  <c r="AM20" i="18"/>
  <c r="AK20" i="18"/>
  <c r="AJ20" i="18"/>
  <c r="AF20" i="18"/>
  <c r="AD20" i="18"/>
  <c r="AC20" i="18"/>
  <c r="AA20" i="18"/>
  <c r="Z20" i="18"/>
  <c r="X20" i="18"/>
  <c r="W20" i="18"/>
  <c r="U20" i="18"/>
  <c r="T20" i="18"/>
  <c r="R20" i="18"/>
  <c r="Q20" i="18"/>
  <c r="O20" i="18"/>
  <c r="N20" i="18"/>
  <c r="L20" i="18"/>
  <c r="K20" i="18"/>
  <c r="I20" i="18"/>
  <c r="H20" i="18"/>
  <c r="F20" i="18"/>
  <c r="E20" i="18"/>
  <c r="C20" i="18"/>
  <c r="AN19" i="18"/>
  <c r="AM19" i="18"/>
  <c r="AK19" i="18"/>
  <c r="AJ19" i="18"/>
  <c r="AF19" i="18"/>
  <c r="AD19" i="18"/>
  <c r="AC19" i="18"/>
  <c r="AA19" i="18"/>
  <c r="Z19" i="18"/>
  <c r="X19" i="18"/>
  <c r="W19" i="18"/>
  <c r="U19" i="18"/>
  <c r="T19" i="18"/>
  <c r="R19" i="18"/>
  <c r="Q19" i="18"/>
  <c r="O19" i="18"/>
  <c r="N19" i="18"/>
  <c r="L19" i="18"/>
  <c r="K19" i="18"/>
  <c r="I19" i="18"/>
  <c r="H19" i="18"/>
  <c r="F19" i="18"/>
  <c r="E19" i="18"/>
  <c r="C19" i="18"/>
  <c r="AN18" i="18"/>
  <c r="AM18" i="18"/>
  <c r="AK18" i="18"/>
  <c r="AJ18" i="18"/>
  <c r="AF18" i="18"/>
  <c r="AD18" i="18"/>
  <c r="AC18" i="18"/>
  <c r="AA18" i="18"/>
  <c r="Z18" i="18"/>
  <c r="X18" i="18"/>
  <c r="W18" i="18"/>
  <c r="U18" i="18"/>
  <c r="T18" i="18"/>
  <c r="R18" i="18"/>
  <c r="Q18" i="18"/>
  <c r="O18" i="18"/>
  <c r="N18" i="18"/>
  <c r="L18" i="18"/>
  <c r="K18" i="18"/>
  <c r="I18" i="18"/>
  <c r="H18" i="18"/>
  <c r="F18" i="18"/>
  <c r="E18" i="18"/>
  <c r="C18" i="18"/>
  <c r="AN17" i="18"/>
  <c r="AM17" i="18"/>
  <c r="AK17" i="18"/>
  <c r="AJ17" i="18"/>
  <c r="AF17" i="18"/>
  <c r="AD17" i="18"/>
  <c r="AC17" i="18"/>
  <c r="AA17" i="18"/>
  <c r="Z17" i="18"/>
  <c r="X17" i="18"/>
  <c r="W17" i="18"/>
  <c r="U17" i="18"/>
  <c r="T17" i="18"/>
  <c r="R17" i="18"/>
  <c r="Q17" i="18"/>
  <c r="O17" i="18"/>
  <c r="N17" i="18"/>
  <c r="L17" i="18"/>
  <c r="K17" i="18"/>
  <c r="I17" i="18"/>
  <c r="H17" i="18"/>
  <c r="F17" i="18"/>
  <c r="E17" i="18"/>
  <c r="C17" i="18"/>
  <c r="AN16" i="18"/>
  <c r="AM16" i="18"/>
  <c r="AK16" i="18"/>
  <c r="AJ16" i="18"/>
  <c r="AF16" i="18"/>
  <c r="AD16" i="18"/>
  <c r="AC16" i="18"/>
  <c r="AA16" i="18"/>
  <c r="Z16" i="18"/>
  <c r="X16" i="18"/>
  <c r="W16" i="18"/>
  <c r="U16" i="18"/>
  <c r="T16" i="18"/>
  <c r="R16" i="18"/>
  <c r="Q16" i="18"/>
  <c r="O16" i="18"/>
  <c r="N16" i="18"/>
  <c r="L16" i="18"/>
  <c r="K16" i="18"/>
  <c r="I16" i="18"/>
  <c r="H16" i="18"/>
  <c r="F16" i="18"/>
  <c r="E16" i="18"/>
  <c r="C16" i="18"/>
  <c r="AN15" i="18"/>
  <c r="AM15" i="18"/>
  <c r="AK15" i="18"/>
  <c r="AJ15" i="18"/>
  <c r="AF15" i="18"/>
  <c r="AD15" i="18"/>
  <c r="AC15" i="18"/>
  <c r="AA15" i="18"/>
  <c r="Z15" i="18"/>
  <c r="X15" i="18"/>
  <c r="W15" i="18"/>
  <c r="U15" i="18"/>
  <c r="T15" i="18"/>
  <c r="R15" i="18"/>
  <c r="Q15" i="18"/>
  <c r="O15" i="18"/>
  <c r="N15" i="18"/>
  <c r="L15" i="18"/>
  <c r="K15" i="18"/>
  <c r="I15" i="18"/>
  <c r="H15" i="18"/>
  <c r="F15" i="18"/>
  <c r="E15" i="18"/>
  <c r="C15" i="18"/>
  <c r="AN14" i="18"/>
  <c r="AM14" i="18"/>
  <c r="AK14" i="18"/>
  <c r="AJ14" i="18"/>
  <c r="AF14" i="18"/>
  <c r="AD14" i="18"/>
  <c r="AC14" i="18"/>
  <c r="AA14" i="18"/>
  <c r="Z14" i="18"/>
  <c r="X14" i="18"/>
  <c r="W14" i="18"/>
  <c r="U14" i="18"/>
  <c r="T14" i="18"/>
  <c r="R14" i="18"/>
  <c r="Q14" i="18"/>
  <c r="O14" i="18"/>
  <c r="N14" i="18"/>
  <c r="L14" i="18"/>
  <c r="K14" i="18"/>
  <c r="I14" i="18"/>
  <c r="H14" i="18"/>
  <c r="F14" i="18"/>
  <c r="E14" i="18"/>
  <c r="C14" i="18"/>
  <c r="AN13" i="18"/>
  <c r="AM13" i="18"/>
  <c r="AK13" i="18"/>
  <c r="AJ13" i="18"/>
  <c r="AF13" i="18"/>
  <c r="AD13" i="18"/>
  <c r="AC13" i="18"/>
  <c r="AA13" i="18"/>
  <c r="Z13" i="18"/>
  <c r="X13" i="18"/>
  <c r="W13" i="18"/>
  <c r="U13" i="18"/>
  <c r="T13" i="18"/>
  <c r="R13" i="18"/>
  <c r="Q13" i="18"/>
  <c r="O13" i="18"/>
  <c r="N13" i="18"/>
  <c r="L13" i="18"/>
  <c r="K13" i="18"/>
  <c r="I13" i="18"/>
  <c r="H13" i="18"/>
  <c r="F13" i="18"/>
  <c r="E13" i="18"/>
  <c r="C13" i="18"/>
  <c r="AN12" i="18"/>
  <c r="AM12" i="18"/>
  <c r="AK12" i="18"/>
  <c r="AJ12" i="18"/>
  <c r="AF12" i="18"/>
  <c r="AD12" i="18"/>
  <c r="AC12" i="18"/>
  <c r="AA12" i="18"/>
  <c r="Z12" i="18"/>
  <c r="X12" i="18"/>
  <c r="W12" i="18"/>
  <c r="U12" i="18"/>
  <c r="T12" i="18"/>
  <c r="R12" i="18"/>
  <c r="Q12" i="18"/>
  <c r="O12" i="18"/>
  <c r="N12" i="18"/>
  <c r="L12" i="18"/>
  <c r="K12" i="18"/>
  <c r="I12" i="18"/>
  <c r="H12" i="18"/>
  <c r="F12" i="18"/>
  <c r="E12" i="18"/>
  <c r="C12" i="18"/>
  <c r="AN11" i="18"/>
  <c r="AM11" i="18"/>
  <c r="AK11" i="18"/>
  <c r="AJ11" i="18"/>
  <c r="AF11" i="18"/>
  <c r="AD11" i="18"/>
  <c r="AC11" i="18"/>
  <c r="AA11" i="18"/>
  <c r="Z11" i="18"/>
  <c r="X11" i="18"/>
  <c r="W11" i="18"/>
  <c r="U11" i="18"/>
  <c r="T11" i="18"/>
  <c r="R11" i="18"/>
  <c r="Q11" i="18"/>
  <c r="O11" i="18"/>
  <c r="N11" i="18"/>
  <c r="L11" i="18"/>
  <c r="K11" i="18"/>
  <c r="I11" i="18"/>
  <c r="H11" i="18"/>
  <c r="F11" i="18"/>
  <c r="E11" i="18"/>
  <c r="C11" i="18"/>
  <c r="AN10" i="18"/>
  <c r="AM10" i="18"/>
  <c r="AK10" i="18"/>
  <c r="AJ10" i="18"/>
  <c r="AF10" i="18"/>
  <c r="AD10" i="18"/>
  <c r="AC10" i="18"/>
  <c r="AA10" i="18"/>
  <c r="Z10" i="18"/>
  <c r="X10" i="18"/>
  <c r="W10" i="18"/>
  <c r="U10" i="18"/>
  <c r="T10" i="18"/>
  <c r="R10" i="18"/>
  <c r="Q10" i="18"/>
  <c r="O10" i="18"/>
  <c r="N10" i="18"/>
  <c r="L10" i="18"/>
  <c r="K10" i="18"/>
  <c r="I10" i="18"/>
  <c r="H10" i="18"/>
  <c r="F10" i="18"/>
  <c r="E10" i="18"/>
  <c r="C10" i="18"/>
  <c r="AN9" i="18"/>
  <c r="AM9" i="18"/>
  <c r="AK9" i="18"/>
  <c r="AJ9" i="18"/>
  <c r="AF9" i="18"/>
  <c r="AD9" i="18"/>
  <c r="AC9" i="18"/>
  <c r="AA9" i="18"/>
  <c r="Z9" i="18"/>
  <c r="X9" i="18"/>
  <c r="W9" i="18"/>
  <c r="U9" i="18"/>
  <c r="T9" i="18"/>
  <c r="R9" i="18"/>
  <c r="Q9" i="18"/>
  <c r="O9" i="18"/>
  <c r="N9" i="18"/>
  <c r="L9" i="18"/>
  <c r="K9" i="18"/>
  <c r="I9" i="18"/>
  <c r="H9" i="18"/>
  <c r="F9" i="18"/>
  <c r="E9" i="18"/>
  <c r="C9" i="18"/>
  <c r="AN39" i="16"/>
  <c r="AM39" i="16"/>
  <c r="AJ39" i="16"/>
  <c r="AF39" i="16"/>
  <c r="AC39" i="16"/>
  <c r="Z39" i="16"/>
  <c r="W39" i="16"/>
  <c r="T39" i="16"/>
  <c r="Q39" i="16"/>
  <c r="N39" i="16"/>
  <c r="K39" i="16"/>
  <c r="H39" i="16"/>
  <c r="E39" i="16"/>
  <c r="AN38" i="16"/>
  <c r="AM38" i="16"/>
  <c r="AK38" i="16"/>
  <c r="AJ38" i="16"/>
  <c r="AF38" i="16"/>
  <c r="AD38" i="16"/>
  <c r="AC38" i="16"/>
  <c r="AA38" i="16"/>
  <c r="Z38" i="16"/>
  <c r="X38" i="16"/>
  <c r="W38" i="16"/>
  <c r="U38" i="16"/>
  <c r="T38" i="16"/>
  <c r="R38" i="16"/>
  <c r="Q38" i="16"/>
  <c r="O38" i="16"/>
  <c r="N38" i="16"/>
  <c r="L38" i="16"/>
  <c r="K38" i="16"/>
  <c r="I38" i="16"/>
  <c r="H38" i="16"/>
  <c r="F38" i="16"/>
  <c r="E38" i="16"/>
  <c r="C38" i="16"/>
  <c r="AN37" i="16"/>
  <c r="AM37" i="16"/>
  <c r="AK37" i="16"/>
  <c r="AJ37" i="16"/>
  <c r="AF37" i="16"/>
  <c r="AD37" i="16"/>
  <c r="AC37" i="16"/>
  <c r="AA37" i="16"/>
  <c r="Z37" i="16"/>
  <c r="X37" i="16"/>
  <c r="W37" i="16"/>
  <c r="U37" i="16"/>
  <c r="T37" i="16"/>
  <c r="R37" i="16"/>
  <c r="Q37" i="16"/>
  <c r="O37" i="16"/>
  <c r="N37" i="16"/>
  <c r="L37" i="16"/>
  <c r="K37" i="16"/>
  <c r="I37" i="16"/>
  <c r="H37" i="16"/>
  <c r="F37" i="16"/>
  <c r="E37" i="16"/>
  <c r="C37" i="16"/>
  <c r="AN36" i="16"/>
  <c r="AM36" i="16"/>
  <c r="AK36" i="16"/>
  <c r="AJ36" i="16"/>
  <c r="AF36" i="16"/>
  <c r="AC36" i="16"/>
  <c r="AA36" i="16"/>
  <c r="Z36" i="16"/>
  <c r="X36" i="16"/>
  <c r="W36" i="16"/>
  <c r="U36" i="16"/>
  <c r="T36" i="16"/>
  <c r="R36" i="16"/>
  <c r="Q36" i="16"/>
  <c r="O36" i="16"/>
  <c r="N36" i="16"/>
  <c r="L36" i="16"/>
  <c r="K36" i="16"/>
  <c r="I36" i="16"/>
  <c r="H36" i="16"/>
  <c r="F36" i="16"/>
  <c r="E36" i="16"/>
  <c r="C36" i="16"/>
  <c r="AN35" i="16"/>
  <c r="AM35" i="16"/>
  <c r="AK35" i="16"/>
  <c r="AJ35" i="16"/>
  <c r="AF35" i="16"/>
  <c r="AC35" i="16"/>
  <c r="AA35" i="16"/>
  <c r="Z35" i="16"/>
  <c r="X35" i="16"/>
  <c r="W35" i="16"/>
  <c r="U35" i="16"/>
  <c r="T35" i="16"/>
  <c r="R35" i="16"/>
  <c r="Q35" i="16"/>
  <c r="O35" i="16"/>
  <c r="N35" i="16"/>
  <c r="L35" i="16"/>
  <c r="K35" i="16"/>
  <c r="I35" i="16"/>
  <c r="H35" i="16"/>
  <c r="F35" i="16"/>
  <c r="E35" i="16"/>
  <c r="C35" i="16"/>
  <c r="AN34" i="16"/>
  <c r="AM34" i="16"/>
  <c r="AK34" i="16"/>
  <c r="AJ34" i="16"/>
  <c r="AF34" i="16"/>
  <c r="AD34" i="16"/>
  <c r="AC34" i="16"/>
  <c r="AA34" i="16"/>
  <c r="Z34" i="16"/>
  <c r="X34" i="16"/>
  <c r="W34" i="16"/>
  <c r="U34" i="16"/>
  <c r="T34" i="16"/>
  <c r="R34" i="16"/>
  <c r="Q34" i="16"/>
  <c r="O34" i="16"/>
  <c r="N34" i="16"/>
  <c r="L34" i="16"/>
  <c r="K34" i="16"/>
  <c r="I34" i="16"/>
  <c r="H34" i="16"/>
  <c r="F34" i="16"/>
  <c r="E34" i="16"/>
  <c r="AN33" i="16"/>
  <c r="AM33" i="16"/>
  <c r="AK33" i="16"/>
  <c r="AJ33" i="16"/>
  <c r="AF33" i="16"/>
  <c r="AD33" i="16"/>
  <c r="AC33" i="16"/>
  <c r="AA33" i="16"/>
  <c r="Z33" i="16"/>
  <c r="X33" i="16"/>
  <c r="W33" i="16"/>
  <c r="U33" i="16"/>
  <c r="T33" i="16"/>
  <c r="R33" i="16"/>
  <c r="Q33" i="16"/>
  <c r="O33" i="16"/>
  <c r="N33" i="16"/>
  <c r="L33" i="16"/>
  <c r="K33" i="16"/>
  <c r="I33" i="16"/>
  <c r="H33" i="16"/>
  <c r="F33" i="16"/>
  <c r="E33" i="16"/>
  <c r="C33" i="16"/>
  <c r="AN32" i="16"/>
  <c r="AM32" i="16"/>
  <c r="AK32" i="16"/>
  <c r="AJ32" i="16"/>
  <c r="AF32" i="16"/>
  <c r="AD32" i="16"/>
  <c r="AC32" i="16"/>
  <c r="AA32" i="16"/>
  <c r="Z32" i="16"/>
  <c r="X32" i="16"/>
  <c r="W32" i="16"/>
  <c r="U32" i="16"/>
  <c r="T32" i="16"/>
  <c r="R32" i="16"/>
  <c r="Q32" i="16"/>
  <c r="O32" i="16"/>
  <c r="N32" i="16"/>
  <c r="L32" i="16"/>
  <c r="K32" i="16"/>
  <c r="I32" i="16"/>
  <c r="H32" i="16"/>
  <c r="F32" i="16"/>
  <c r="E32" i="16"/>
  <c r="C32" i="16"/>
  <c r="AN31" i="16"/>
  <c r="AM31" i="16"/>
  <c r="AK31" i="16"/>
  <c r="AJ31" i="16"/>
  <c r="AF31" i="16"/>
  <c r="AD31" i="16"/>
  <c r="AC31" i="16"/>
  <c r="AA31" i="16"/>
  <c r="Z31" i="16"/>
  <c r="X31" i="16"/>
  <c r="W31" i="16"/>
  <c r="U31" i="16"/>
  <c r="T31" i="16"/>
  <c r="R31" i="16"/>
  <c r="Q31" i="16"/>
  <c r="O31" i="16"/>
  <c r="N31" i="16"/>
  <c r="L31" i="16"/>
  <c r="K31" i="16"/>
  <c r="I31" i="16"/>
  <c r="H31" i="16"/>
  <c r="F31" i="16"/>
  <c r="E31" i="16"/>
  <c r="C31" i="16"/>
  <c r="AN30" i="16"/>
  <c r="AM30" i="16"/>
  <c r="AK30" i="16"/>
  <c r="AJ30" i="16"/>
  <c r="AF30" i="16"/>
  <c r="AD30" i="16"/>
  <c r="AC30" i="16"/>
  <c r="AA30" i="16"/>
  <c r="Z30" i="16"/>
  <c r="X30" i="16"/>
  <c r="W30" i="16"/>
  <c r="U30" i="16"/>
  <c r="T30" i="16"/>
  <c r="R30" i="16"/>
  <c r="Q30" i="16"/>
  <c r="O30" i="16"/>
  <c r="N30" i="16"/>
  <c r="L30" i="16"/>
  <c r="K30" i="16"/>
  <c r="I30" i="16"/>
  <c r="H30" i="16"/>
  <c r="F30" i="16"/>
  <c r="E30" i="16"/>
  <c r="C30" i="16"/>
  <c r="AN29" i="16"/>
  <c r="AM29" i="16"/>
  <c r="AK29" i="16"/>
  <c r="AJ29" i="16"/>
  <c r="AF29" i="16"/>
  <c r="AD29" i="16"/>
  <c r="AC29" i="16"/>
  <c r="AA29" i="16"/>
  <c r="Z29" i="16"/>
  <c r="X29" i="16"/>
  <c r="W29" i="16"/>
  <c r="U29" i="16"/>
  <c r="T29" i="16"/>
  <c r="R29" i="16"/>
  <c r="Q29" i="16"/>
  <c r="O29" i="16"/>
  <c r="N29" i="16"/>
  <c r="L29" i="16"/>
  <c r="K29" i="16"/>
  <c r="I29" i="16"/>
  <c r="H29" i="16"/>
  <c r="F29" i="16"/>
  <c r="E29" i="16"/>
  <c r="C29" i="16"/>
  <c r="AN28" i="16"/>
  <c r="AM28" i="16"/>
  <c r="AK28" i="16"/>
  <c r="AJ28" i="16"/>
  <c r="AF28" i="16"/>
  <c r="AD28" i="16"/>
  <c r="AC28" i="16"/>
  <c r="AA28" i="16"/>
  <c r="Z28" i="16"/>
  <c r="X28" i="16"/>
  <c r="W28" i="16"/>
  <c r="U28" i="16"/>
  <c r="T28" i="16"/>
  <c r="R28" i="16"/>
  <c r="Q28" i="16"/>
  <c r="O28" i="16"/>
  <c r="N28" i="16"/>
  <c r="L28" i="16"/>
  <c r="K28" i="16"/>
  <c r="I28" i="16"/>
  <c r="H28" i="16"/>
  <c r="F28" i="16"/>
  <c r="E28" i="16"/>
  <c r="C28" i="16"/>
  <c r="AN27" i="16"/>
  <c r="AM27" i="16"/>
  <c r="AK27" i="16"/>
  <c r="AJ27" i="16"/>
  <c r="AF27" i="16"/>
  <c r="AD27" i="16"/>
  <c r="AC27" i="16"/>
  <c r="AA27" i="16"/>
  <c r="Z27" i="16"/>
  <c r="X27" i="16"/>
  <c r="W27" i="16"/>
  <c r="U27" i="16"/>
  <c r="T27" i="16"/>
  <c r="R27" i="16"/>
  <c r="Q27" i="16"/>
  <c r="O27" i="16"/>
  <c r="N27" i="16"/>
  <c r="L27" i="16"/>
  <c r="K27" i="16"/>
  <c r="I27" i="16"/>
  <c r="H27" i="16"/>
  <c r="F27" i="16"/>
  <c r="E27" i="16"/>
  <c r="C27" i="16"/>
  <c r="AN26" i="16"/>
  <c r="AM26" i="16"/>
  <c r="AK26" i="16"/>
  <c r="AJ26" i="16"/>
  <c r="AF26" i="16"/>
  <c r="AD26" i="16"/>
  <c r="AC26" i="16"/>
  <c r="AA26" i="16"/>
  <c r="Z26" i="16"/>
  <c r="X26" i="16"/>
  <c r="W26" i="16"/>
  <c r="U26" i="16"/>
  <c r="T26" i="16"/>
  <c r="R26" i="16"/>
  <c r="Q26" i="16"/>
  <c r="O26" i="16"/>
  <c r="N26" i="16"/>
  <c r="L26" i="16"/>
  <c r="K26" i="16"/>
  <c r="H26" i="16"/>
  <c r="E26" i="16"/>
  <c r="AN24" i="16"/>
  <c r="AM24" i="16"/>
  <c r="AK24" i="16"/>
  <c r="AJ24" i="16"/>
  <c r="AF24" i="16"/>
  <c r="AD24" i="16"/>
  <c r="AC24" i="16"/>
  <c r="AA24" i="16"/>
  <c r="Z24" i="16"/>
  <c r="X24" i="16"/>
  <c r="W24" i="16"/>
  <c r="U24" i="16"/>
  <c r="T24" i="16"/>
  <c r="R24" i="16"/>
  <c r="Q24" i="16"/>
  <c r="O24" i="16"/>
  <c r="N24" i="16"/>
  <c r="L24" i="16"/>
  <c r="K24" i="16"/>
  <c r="I24" i="16"/>
  <c r="H24" i="16"/>
  <c r="F24" i="16"/>
  <c r="E24" i="16"/>
  <c r="C24" i="16"/>
  <c r="AN23" i="16"/>
  <c r="AM23" i="16"/>
  <c r="AK23" i="16"/>
  <c r="AJ23" i="16"/>
  <c r="AF23" i="16"/>
  <c r="AD23" i="16"/>
  <c r="AC23" i="16"/>
  <c r="AA23" i="16"/>
  <c r="Z23" i="16"/>
  <c r="X23" i="16"/>
  <c r="W23" i="16"/>
  <c r="U23" i="16"/>
  <c r="T23" i="16"/>
  <c r="R23" i="16"/>
  <c r="Q23" i="16"/>
  <c r="O23" i="16"/>
  <c r="N23" i="16"/>
  <c r="L23" i="16"/>
  <c r="K23" i="16"/>
  <c r="I23" i="16"/>
  <c r="H23" i="16"/>
  <c r="F23" i="16"/>
  <c r="E23" i="16"/>
  <c r="C23" i="16"/>
  <c r="AN22" i="16"/>
  <c r="AM22" i="16"/>
  <c r="AK22" i="16"/>
  <c r="AJ22" i="16"/>
  <c r="AF22" i="16"/>
  <c r="AD22" i="16"/>
  <c r="AC22" i="16"/>
  <c r="AA22" i="16"/>
  <c r="Z22" i="16"/>
  <c r="X22" i="16"/>
  <c r="W22" i="16"/>
  <c r="U22" i="16"/>
  <c r="T22" i="16"/>
  <c r="R22" i="16"/>
  <c r="Q22" i="16"/>
  <c r="O22" i="16"/>
  <c r="N22" i="16"/>
  <c r="L22" i="16"/>
  <c r="K22" i="16"/>
  <c r="I22" i="16"/>
  <c r="H22" i="16"/>
  <c r="F22" i="16"/>
  <c r="E22" i="16"/>
  <c r="C22" i="16"/>
  <c r="AN21" i="16"/>
  <c r="AM21" i="16"/>
  <c r="AK21" i="16"/>
  <c r="AJ21" i="16"/>
  <c r="AF21" i="16"/>
  <c r="AD21" i="16"/>
  <c r="AC21" i="16"/>
  <c r="AA21" i="16"/>
  <c r="Z21" i="16"/>
  <c r="X21" i="16"/>
  <c r="W21" i="16"/>
  <c r="U21" i="16"/>
  <c r="T21" i="16"/>
  <c r="R21" i="16"/>
  <c r="Q21" i="16"/>
  <c r="O21" i="16"/>
  <c r="N21" i="16"/>
  <c r="L21" i="16"/>
  <c r="K21" i="16"/>
  <c r="I21" i="16"/>
  <c r="H21" i="16"/>
  <c r="F21" i="16"/>
  <c r="E21" i="16"/>
  <c r="C21" i="16"/>
  <c r="AN20" i="16"/>
  <c r="AM20" i="16"/>
  <c r="AK20" i="16"/>
  <c r="AJ20" i="16"/>
  <c r="AF20" i="16"/>
  <c r="AD20" i="16"/>
  <c r="AC20" i="16"/>
  <c r="AA20" i="16"/>
  <c r="Z20" i="16"/>
  <c r="X20" i="16"/>
  <c r="W20" i="16"/>
  <c r="U20" i="16"/>
  <c r="T20" i="16"/>
  <c r="R20" i="16"/>
  <c r="Q20" i="16"/>
  <c r="O20" i="16"/>
  <c r="N20" i="16"/>
  <c r="L20" i="16"/>
  <c r="K20" i="16"/>
  <c r="I20" i="16"/>
  <c r="H20" i="16"/>
  <c r="F20" i="16"/>
  <c r="E20" i="16"/>
  <c r="C20" i="16"/>
  <c r="AN19" i="16"/>
  <c r="AM19" i="16"/>
  <c r="AK19" i="16"/>
  <c r="AJ19" i="16"/>
  <c r="AF19" i="16"/>
  <c r="AD19" i="16"/>
  <c r="AC19" i="16"/>
  <c r="AA19" i="16"/>
  <c r="Z19" i="16"/>
  <c r="X19" i="16"/>
  <c r="W19" i="16"/>
  <c r="U19" i="16"/>
  <c r="T19" i="16"/>
  <c r="R19" i="16"/>
  <c r="Q19" i="16"/>
  <c r="O19" i="16"/>
  <c r="N19" i="16"/>
  <c r="L19" i="16"/>
  <c r="K19" i="16"/>
  <c r="I19" i="16"/>
  <c r="H19" i="16"/>
  <c r="F19" i="16"/>
  <c r="E19" i="16"/>
  <c r="C19" i="16"/>
  <c r="AN18" i="16"/>
  <c r="AM18" i="16"/>
  <c r="AK18" i="16"/>
  <c r="AJ18" i="16"/>
  <c r="AF18" i="16"/>
  <c r="AD18" i="16"/>
  <c r="AC18" i="16"/>
  <c r="AA18" i="16"/>
  <c r="Z18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E18" i="16"/>
  <c r="C18" i="16"/>
  <c r="AN17" i="16"/>
  <c r="AM17" i="16"/>
  <c r="AK17" i="16"/>
  <c r="AJ17" i="16"/>
  <c r="AF17" i="16"/>
  <c r="AD17" i="16"/>
  <c r="AC17" i="16"/>
  <c r="AA17" i="16"/>
  <c r="Z17" i="16"/>
  <c r="X17" i="16"/>
  <c r="W17" i="16"/>
  <c r="U17" i="16"/>
  <c r="T17" i="16"/>
  <c r="R17" i="16"/>
  <c r="Q17" i="16"/>
  <c r="O17" i="16"/>
  <c r="N17" i="16"/>
  <c r="L17" i="16"/>
  <c r="K17" i="16"/>
  <c r="I17" i="16"/>
  <c r="H17" i="16"/>
  <c r="F17" i="16"/>
  <c r="E17" i="16"/>
  <c r="C17" i="16"/>
  <c r="AN16" i="16"/>
  <c r="AM16" i="16"/>
  <c r="AK16" i="16"/>
  <c r="AJ16" i="16"/>
  <c r="AF16" i="16"/>
  <c r="AD16" i="16"/>
  <c r="AC16" i="16"/>
  <c r="AA16" i="16"/>
  <c r="Z16" i="16"/>
  <c r="X16" i="16"/>
  <c r="W16" i="16"/>
  <c r="U16" i="16"/>
  <c r="T16" i="16"/>
  <c r="R16" i="16"/>
  <c r="Q16" i="16"/>
  <c r="O16" i="16"/>
  <c r="N16" i="16"/>
  <c r="L16" i="16"/>
  <c r="K16" i="16"/>
  <c r="I16" i="16"/>
  <c r="H16" i="16"/>
  <c r="F16" i="16"/>
  <c r="E16" i="16"/>
  <c r="C16" i="16"/>
  <c r="AN15" i="16"/>
  <c r="AM15" i="16"/>
  <c r="AK15" i="16"/>
  <c r="AJ15" i="16"/>
  <c r="AF15" i="16"/>
  <c r="AD15" i="16"/>
  <c r="AC15" i="16"/>
  <c r="AA15" i="16"/>
  <c r="Z15" i="16"/>
  <c r="X15" i="16"/>
  <c r="W15" i="16"/>
  <c r="U15" i="16"/>
  <c r="T15" i="16"/>
  <c r="R15" i="16"/>
  <c r="Q15" i="16"/>
  <c r="O15" i="16"/>
  <c r="N15" i="16"/>
  <c r="L15" i="16"/>
  <c r="K15" i="16"/>
  <c r="I15" i="16"/>
  <c r="H15" i="16"/>
  <c r="F15" i="16"/>
  <c r="E15" i="16"/>
  <c r="C15" i="16"/>
  <c r="AN14" i="16"/>
  <c r="AM14" i="16"/>
  <c r="AK14" i="16"/>
  <c r="AJ14" i="16"/>
  <c r="AF14" i="16"/>
  <c r="AD14" i="16"/>
  <c r="AC14" i="16"/>
  <c r="AA14" i="16"/>
  <c r="Z14" i="16"/>
  <c r="X14" i="16"/>
  <c r="W14" i="16"/>
  <c r="U14" i="16"/>
  <c r="T14" i="16"/>
  <c r="R14" i="16"/>
  <c r="Q14" i="16"/>
  <c r="O14" i="16"/>
  <c r="N14" i="16"/>
  <c r="L14" i="16"/>
  <c r="K14" i="16"/>
  <c r="I14" i="16"/>
  <c r="H14" i="16"/>
  <c r="F14" i="16"/>
  <c r="E14" i="16"/>
  <c r="C14" i="16"/>
  <c r="AN13" i="16"/>
  <c r="AM13" i="16"/>
  <c r="AK13" i="16"/>
  <c r="AJ13" i="16"/>
  <c r="AF13" i="16"/>
  <c r="AD13" i="16"/>
  <c r="AC13" i="16"/>
  <c r="AA13" i="16"/>
  <c r="Z13" i="16"/>
  <c r="X13" i="16"/>
  <c r="W13" i="16"/>
  <c r="U13" i="16"/>
  <c r="T13" i="16"/>
  <c r="R13" i="16"/>
  <c r="Q13" i="16"/>
  <c r="O13" i="16"/>
  <c r="N13" i="16"/>
  <c r="L13" i="16"/>
  <c r="K13" i="16"/>
  <c r="I13" i="16"/>
  <c r="H13" i="16"/>
  <c r="F13" i="16"/>
  <c r="E13" i="16"/>
  <c r="C13" i="16"/>
  <c r="AN12" i="16"/>
  <c r="AM12" i="16"/>
  <c r="AK12" i="16"/>
  <c r="AJ12" i="16"/>
  <c r="AF12" i="16"/>
  <c r="AD12" i="16"/>
  <c r="AC12" i="16"/>
  <c r="AA12" i="16"/>
  <c r="Z12" i="16"/>
  <c r="X12" i="16"/>
  <c r="W12" i="16"/>
  <c r="U12" i="16"/>
  <c r="T12" i="16"/>
  <c r="R12" i="16"/>
  <c r="Q12" i="16"/>
  <c r="O12" i="16"/>
  <c r="N12" i="16"/>
  <c r="L12" i="16"/>
  <c r="K12" i="16"/>
  <c r="I12" i="16"/>
  <c r="H12" i="16"/>
  <c r="F12" i="16"/>
  <c r="E12" i="16"/>
  <c r="C12" i="16"/>
  <c r="AN11" i="16"/>
  <c r="AM11" i="16"/>
  <c r="AK11" i="16"/>
  <c r="AJ11" i="16"/>
  <c r="AF11" i="16"/>
  <c r="AD11" i="16"/>
  <c r="AC11" i="16"/>
  <c r="AA11" i="16"/>
  <c r="Z11" i="16"/>
  <c r="X11" i="16"/>
  <c r="W11" i="16"/>
  <c r="U11" i="16"/>
  <c r="T11" i="16"/>
  <c r="R11" i="16"/>
  <c r="Q11" i="16"/>
  <c r="O11" i="16"/>
  <c r="N11" i="16"/>
  <c r="L11" i="16"/>
  <c r="K11" i="16"/>
  <c r="I11" i="16"/>
  <c r="H11" i="16"/>
  <c r="F11" i="16"/>
  <c r="E11" i="16"/>
  <c r="C11" i="16"/>
  <c r="AN10" i="16"/>
  <c r="AM10" i="16"/>
  <c r="AK10" i="16"/>
  <c r="AJ10" i="16"/>
  <c r="AF10" i="16"/>
  <c r="AD10" i="16"/>
  <c r="AC10" i="16"/>
  <c r="AA10" i="16"/>
  <c r="Z10" i="16"/>
  <c r="X10" i="16"/>
  <c r="W10" i="16"/>
  <c r="U10" i="16"/>
  <c r="T10" i="16"/>
  <c r="R10" i="16"/>
  <c r="Q10" i="16"/>
  <c r="O10" i="16"/>
  <c r="N10" i="16"/>
  <c r="L10" i="16"/>
  <c r="K10" i="16"/>
  <c r="I10" i="16"/>
  <c r="H10" i="16"/>
  <c r="F10" i="16"/>
  <c r="E10" i="16"/>
  <c r="C10" i="16"/>
  <c r="AN9" i="16"/>
  <c r="AM9" i="16"/>
  <c r="AK9" i="16"/>
  <c r="AJ9" i="16"/>
  <c r="AF9" i="16"/>
  <c r="AD9" i="16"/>
  <c r="AC9" i="16"/>
  <c r="AA9" i="16"/>
  <c r="Z9" i="16"/>
  <c r="X9" i="16"/>
  <c r="W9" i="16"/>
  <c r="U9" i="16"/>
  <c r="T9" i="16"/>
  <c r="R9" i="16"/>
  <c r="Q9" i="16"/>
  <c r="O9" i="16"/>
  <c r="N9" i="16"/>
  <c r="L9" i="16"/>
  <c r="K9" i="16"/>
  <c r="I9" i="16"/>
  <c r="H9" i="16"/>
  <c r="F9" i="16"/>
  <c r="E9" i="16"/>
  <c r="C9" i="16"/>
  <c r="AN40" i="15"/>
  <c r="AM40" i="15"/>
  <c r="AJ40" i="15"/>
  <c r="AF40" i="15"/>
  <c r="AC40" i="15"/>
  <c r="Z40" i="15"/>
  <c r="W40" i="15"/>
  <c r="T40" i="15"/>
  <c r="Q40" i="15"/>
  <c r="N40" i="15"/>
  <c r="K40" i="15"/>
  <c r="H40" i="15"/>
  <c r="E40" i="15"/>
  <c r="AN39" i="15"/>
  <c r="AM39" i="15"/>
  <c r="AK39" i="15"/>
  <c r="AJ39" i="15"/>
  <c r="AF39" i="15"/>
  <c r="AD39" i="15"/>
  <c r="AC39" i="15"/>
  <c r="AA39" i="15"/>
  <c r="Z39" i="15"/>
  <c r="X39" i="15"/>
  <c r="W39" i="15"/>
  <c r="U39" i="15"/>
  <c r="T39" i="15"/>
  <c r="R39" i="15"/>
  <c r="Q39" i="15"/>
  <c r="O39" i="15"/>
  <c r="N39" i="15"/>
  <c r="L39" i="15"/>
  <c r="K39" i="15"/>
  <c r="I39" i="15"/>
  <c r="H39" i="15"/>
  <c r="F39" i="15"/>
  <c r="E39" i="15"/>
  <c r="C39" i="15"/>
  <c r="AN38" i="15"/>
  <c r="AM38" i="15"/>
  <c r="AK38" i="15"/>
  <c r="AJ38" i="15"/>
  <c r="AF38" i="15"/>
  <c r="AD38" i="15"/>
  <c r="AC38" i="15"/>
  <c r="AA38" i="15"/>
  <c r="Z38" i="15"/>
  <c r="X38" i="15"/>
  <c r="W38" i="15"/>
  <c r="U38" i="15"/>
  <c r="T38" i="15"/>
  <c r="R38" i="15"/>
  <c r="Q38" i="15"/>
  <c r="O38" i="15"/>
  <c r="N38" i="15"/>
  <c r="L38" i="15"/>
  <c r="K38" i="15"/>
  <c r="I38" i="15"/>
  <c r="H38" i="15"/>
  <c r="F38" i="15"/>
  <c r="E38" i="15"/>
  <c r="C38" i="15"/>
  <c r="AN37" i="15"/>
  <c r="AM37" i="15"/>
  <c r="AK37" i="15"/>
  <c r="AJ37" i="15"/>
  <c r="AF37" i="15"/>
  <c r="AD37" i="15"/>
  <c r="AC37" i="15"/>
  <c r="AA37" i="15"/>
  <c r="Z37" i="15"/>
  <c r="X37" i="15"/>
  <c r="W37" i="15"/>
  <c r="U37" i="15"/>
  <c r="T37" i="15"/>
  <c r="R37" i="15"/>
  <c r="Q37" i="15"/>
  <c r="O37" i="15"/>
  <c r="N37" i="15"/>
  <c r="L37" i="15"/>
  <c r="K37" i="15"/>
  <c r="I37" i="15"/>
  <c r="H37" i="15"/>
  <c r="F37" i="15"/>
  <c r="E37" i="15"/>
  <c r="AN36" i="15"/>
  <c r="AM36" i="15"/>
  <c r="AK36" i="15"/>
  <c r="AJ36" i="15"/>
  <c r="AF36" i="15"/>
  <c r="AD36" i="15"/>
  <c r="AC36" i="15"/>
  <c r="AA36" i="15"/>
  <c r="Z36" i="15"/>
  <c r="X36" i="15"/>
  <c r="W36" i="15"/>
  <c r="U36" i="15"/>
  <c r="T36" i="15"/>
  <c r="R36" i="15"/>
  <c r="Q36" i="15"/>
  <c r="O36" i="15"/>
  <c r="N36" i="15"/>
  <c r="L36" i="15"/>
  <c r="K36" i="15"/>
  <c r="I36" i="15"/>
  <c r="H36" i="15"/>
  <c r="F36" i="15"/>
  <c r="E36" i="15"/>
  <c r="C36" i="15"/>
  <c r="AN35" i="15"/>
  <c r="AM35" i="15"/>
  <c r="AK35" i="15"/>
  <c r="AJ35" i="15"/>
  <c r="AF35" i="15"/>
  <c r="AD35" i="15"/>
  <c r="AC35" i="15"/>
  <c r="AA35" i="15"/>
  <c r="Z35" i="15"/>
  <c r="X35" i="15"/>
  <c r="W35" i="15"/>
  <c r="U35" i="15"/>
  <c r="T35" i="15"/>
  <c r="R35" i="15"/>
  <c r="Q35" i="15"/>
  <c r="O35" i="15"/>
  <c r="N35" i="15"/>
  <c r="L35" i="15"/>
  <c r="K35" i="15"/>
  <c r="I35" i="15"/>
  <c r="H35" i="15"/>
  <c r="F35" i="15"/>
  <c r="E35" i="15"/>
  <c r="C35" i="15"/>
  <c r="AN34" i="15"/>
  <c r="AM34" i="15"/>
  <c r="AK34" i="15"/>
  <c r="AJ34" i="15"/>
  <c r="AF34" i="15"/>
  <c r="AD34" i="15"/>
  <c r="AC34" i="15"/>
  <c r="AA34" i="15"/>
  <c r="Z34" i="15"/>
  <c r="X34" i="15"/>
  <c r="W34" i="15"/>
  <c r="U34" i="15"/>
  <c r="T34" i="15"/>
  <c r="R34" i="15"/>
  <c r="Q34" i="15"/>
  <c r="O34" i="15"/>
  <c r="N34" i="15"/>
  <c r="L34" i="15"/>
  <c r="K34" i="15"/>
  <c r="I34" i="15"/>
  <c r="H34" i="15"/>
  <c r="F34" i="15"/>
  <c r="E34" i="15"/>
  <c r="C34" i="15"/>
  <c r="AN33" i="15"/>
  <c r="AM33" i="15"/>
  <c r="AK33" i="15"/>
  <c r="AJ33" i="15"/>
  <c r="AF33" i="15"/>
  <c r="AD33" i="15"/>
  <c r="AC33" i="15"/>
  <c r="AA33" i="15"/>
  <c r="Z33" i="15"/>
  <c r="X33" i="15"/>
  <c r="W33" i="15"/>
  <c r="U33" i="15"/>
  <c r="T33" i="15"/>
  <c r="R33" i="15"/>
  <c r="Q33" i="15"/>
  <c r="O33" i="15"/>
  <c r="N33" i="15"/>
  <c r="L33" i="15"/>
  <c r="K33" i="15"/>
  <c r="I33" i="15"/>
  <c r="H33" i="15"/>
  <c r="F33" i="15"/>
  <c r="E33" i="15"/>
  <c r="C33" i="15"/>
  <c r="AN32" i="15"/>
  <c r="AM32" i="15"/>
  <c r="AK32" i="15"/>
  <c r="AJ32" i="15"/>
  <c r="AF32" i="15"/>
  <c r="AD32" i="15"/>
  <c r="AC32" i="15"/>
  <c r="AA32" i="15"/>
  <c r="Z32" i="15"/>
  <c r="X32" i="15"/>
  <c r="W32" i="15"/>
  <c r="U32" i="15"/>
  <c r="T32" i="15"/>
  <c r="R32" i="15"/>
  <c r="Q32" i="15"/>
  <c r="O32" i="15"/>
  <c r="N32" i="15"/>
  <c r="L32" i="15"/>
  <c r="K32" i="15"/>
  <c r="I32" i="15"/>
  <c r="H32" i="15"/>
  <c r="F32" i="15"/>
  <c r="E32" i="15"/>
  <c r="C32" i="15"/>
  <c r="AN31" i="15"/>
  <c r="AM31" i="15"/>
  <c r="AK31" i="15"/>
  <c r="AJ31" i="15"/>
  <c r="AF31" i="15"/>
  <c r="AD31" i="15"/>
  <c r="AC31" i="15"/>
  <c r="AA31" i="15"/>
  <c r="Z31" i="15"/>
  <c r="X31" i="15"/>
  <c r="W31" i="15"/>
  <c r="U31" i="15"/>
  <c r="T31" i="15"/>
  <c r="R31" i="15"/>
  <c r="Q31" i="15"/>
  <c r="O31" i="15"/>
  <c r="N31" i="15"/>
  <c r="L31" i="15"/>
  <c r="K31" i="15"/>
  <c r="I31" i="15"/>
  <c r="H31" i="15"/>
  <c r="F31" i="15"/>
  <c r="E31" i="15"/>
  <c r="C31" i="15"/>
  <c r="AN30" i="15"/>
  <c r="AM30" i="15"/>
  <c r="AK30" i="15"/>
  <c r="AJ30" i="15"/>
  <c r="AF30" i="15"/>
  <c r="AD30" i="15"/>
  <c r="AC30" i="15"/>
  <c r="AA30" i="15"/>
  <c r="Z30" i="15"/>
  <c r="X30" i="15"/>
  <c r="W30" i="15"/>
  <c r="U30" i="15"/>
  <c r="T30" i="15"/>
  <c r="R30" i="15"/>
  <c r="Q30" i="15"/>
  <c r="O30" i="15"/>
  <c r="N30" i="15"/>
  <c r="L30" i="15"/>
  <c r="K30" i="15"/>
  <c r="I30" i="15"/>
  <c r="H30" i="15"/>
  <c r="F30" i="15"/>
  <c r="E30" i="15"/>
  <c r="C30" i="15"/>
  <c r="AN29" i="15"/>
  <c r="AM29" i="15"/>
  <c r="AK29" i="15"/>
  <c r="AJ29" i="15"/>
  <c r="AF29" i="15"/>
  <c r="AD29" i="15"/>
  <c r="AC29" i="15"/>
  <c r="AA29" i="15"/>
  <c r="Z29" i="15"/>
  <c r="X29" i="15"/>
  <c r="W29" i="15"/>
  <c r="U29" i="15"/>
  <c r="T29" i="15"/>
  <c r="R29" i="15"/>
  <c r="Q29" i="15"/>
  <c r="O29" i="15"/>
  <c r="N29" i="15"/>
  <c r="L29" i="15"/>
  <c r="K29" i="15"/>
  <c r="I29" i="15"/>
  <c r="H29" i="15"/>
  <c r="F29" i="15"/>
  <c r="E29" i="15"/>
  <c r="C29" i="15"/>
  <c r="AN28" i="15"/>
  <c r="AM28" i="15"/>
  <c r="AK28" i="15"/>
  <c r="AJ28" i="15"/>
  <c r="AF28" i="15"/>
  <c r="AD28" i="15"/>
  <c r="AC28" i="15"/>
  <c r="AA28" i="15"/>
  <c r="Z28" i="15"/>
  <c r="X28" i="15"/>
  <c r="W28" i="15"/>
  <c r="U28" i="15"/>
  <c r="T28" i="15"/>
  <c r="R28" i="15"/>
  <c r="Q28" i="15"/>
  <c r="O28" i="15"/>
  <c r="N28" i="15"/>
  <c r="L28" i="15"/>
  <c r="K28" i="15"/>
  <c r="I28" i="15"/>
  <c r="H28" i="15"/>
  <c r="F28" i="15"/>
  <c r="E28" i="15"/>
  <c r="C28" i="15"/>
  <c r="AN27" i="15"/>
  <c r="AM27" i="15"/>
  <c r="AK27" i="15"/>
  <c r="AJ27" i="15"/>
  <c r="AF27" i="15"/>
  <c r="AD27" i="15"/>
  <c r="AC27" i="15"/>
  <c r="AA27" i="15"/>
  <c r="Z27" i="15"/>
  <c r="X27" i="15"/>
  <c r="W27" i="15"/>
  <c r="U27" i="15"/>
  <c r="T27" i="15"/>
  <c r="R27" i="15"/>
  <c r="Q27" i="15"/>
  <c r="O27" i="15"/>
  <c r="N27" i="15"/>
  <c r="L27" i="15"/>
  <c r="K27" i="15"/>
  <c r="I27" i="15"/>
  <c r="H27" i="15"/>
  <c r="F27" i="15"/>
  <c r="E27" i="15"/>
  <c r="C27" i="15"/>
  <c r="AN26" i="15"/>
  <c r="AM26" i="15"/>
  <c r="AK26" i="15"/>
  <c r="AJ26" i="15"/>
  <c r="AF26" i="15"/>
  <c r="AD26" i="15"/>
  <c r="AC26" i="15"/>
  <c r="AA26" i="15"/>
  <c r="Z26" i="15"/>
  <c r="X26" i="15"/>
  <c r="W26" i="15"/>
  <c r="U26" i="15"/>
  <c r="T26" i="15"/>
  <c r="R26" i="15"/>
  <c r="Q26" i="15"/>
  <c r="O26" i="15"/>
  <c r="N26" i="15"/>
  <c r="L26" i="15"/>
  <c r="K26" i="15"/>
  <c r="I26" i="15"/>
  <c r="H26" i="15"/>
  <c r="F26" i="15"/>
  <c r="E26" i="15"/>
  <c r="C26" i="15"/>
  <c r="AN25" i="15"/>
  <c r="AM25" i="15"/>
  <c r="AK25" i="15"/>
  <c r="AJ25" i="15"/>
  <c r="AF25" i="15"/>
  <c r="AD25" i="15"/>
  <c r="AC25" i="15"/>
  <c r="AA25" i="15"/>
  <c r="Z25" i="15"/>
  <c r="X25" i="15"/>
  <c r="W25" i="15"/>
  <c r="U25" i="15"/>
  <c r="T25" i="15"/>
  <c r="R25" i="15"/>
  <c r="Q25" i="15"/>
  <c r="O25" i="15"/>
  <c r="N25" i="15"/>
  <c r="L25" i="15"/>
  <c r="K25" i="15"/>
  <c r="I25" i="15"/>
  <c r="H25" i="15"/>
  <c r="F25" i="15"/>
  <c r="E25" i="15"/>
  <c r="C25" i="15"/>
  <c r="AN24" i="15"/>
  <c r="AM24" i="15"/>
  <c r="AK24" i="15"/>
  <c r="AJ24" i="15"/>
  <c r="AF24" i="15"/>
  <c r="AD24" i="15"/>
  <c r="AC24" i="15"/>
  <c r="AA24" i="15"/>
  <c r="Z24" i="15"/>
  <c r="X24" i="15"/>
  <c r="W24" i="15"/>
  <c r="U24" i="15"/>
  <c r="T24" i="15"/>
  <c r="R24" i="15"/>
  <c r="Q24" i="15"/>
  <c r="O24" i="15"/>
  <c r="N24" i="15"/>
  <c r="L24" i="15"/>
  <c r="K24" i="15"/>
  <c r="I24" i="15"/>
  <c r="H24" i="15"/>
  <c r="F24" i="15"/>
  <c r="E24" i="15"/>
  <c r="C24" i="15"/>
  <c r="AN23" i="15"/>
  <c r="AM23" i="15"/>
  <c r="AK23" i="15"/>
  <c r="AJ23" i="15"/>
  <c r="AF23" i="15"/>
  <c r="AD23" i="15"/>
  <c r="AC23" i="15"/>
  <c r="AA23" i="15"/>
  <c r="Z23" i="15"/>
  <c r="X23" i="15"/>
  <c r="W23" i="15"/>
  <c r="U23" i="15"/>
  <c r="T23" i="15"/>
  <c r="R23" i="15"/>
  <c r="Q23" i="15"/>
  <c r="O23" i="15"/>
  <c r="N23" i="15"/>
  <c r="L23" i="15"/>
  <c r="K23" i="15"/>
  <c r="I23" i="15"/>
  <c r="H23" i="15"/>
  <c r="F23" i="15"/>
  <c r="E23" i="15"/>
  <c r="C23" i="15"/>
  <c r="AN21" i="15"/>
  <c r="AM21" i="15"/>
  <c r="AK21" i="15"/>
  <c r="AJ21" i="15"/>
  <c r="AF21" i="15"/>
  <c r="AD21" i="15"/>
  <c r="AC21" i="15"/>
  <c r="AA21" i="15"/>
  <c r="Z21" i="15"/>
  <c r="X21" i="15"/>
  <c r="W21" i="15"/>
  <c r="U21" i="15"/>
  <c r="T21" i="15"/>
  <c r="R21" i="15"/>
  <c r="Q21" i="15"/>
  <c r="O21" i="15"/>
  <c r="N21" i="15"/>
  <c r="L21" i="15"/>
  <c r="K21" i="15"/>
  <c r="I21" i="15"/>
  <c r="H21" i="15"/>
  <c r="F21" i="15"/>
  <c r="E21" i="15"/>
  <c r="C21" i="15"/>
  <c r="AN20" i="15"/>
  <c r="AM20" i="15"/>
  <c r="AK20" i="15"/>
  <c r="AJ20" i="15"/>
  <c r="AF20" i="15"/>
  <c r="AD20" i="15"/>
  <c r="AC20" i="15"/>
  <c r="AA20" i="15"/>
  <c r="Z20" i="15"/>
  <c r="X20" i="15"/>
  <c r="W20" i="15"/>
  <c r="U20" i="15"/>
  <c r="T20" i="15"/>
  <c r="R20" i="15"/>
  <c r="Q20" i="15"/>
  <c r="O20" i="15"/>
  <c r="N20" i="15"/>
  <c r="L20" i="15"/>
  <c r="K20" i="15"/>
  <c r="I20" i="15"/>
  <c r="H20" i="15"/>
  <c r="F20" i="15"/>
  <c r="E20" i="15"/>
  <c r="C20" i="15"/>
  <c r="AN19" i="15"/>
  <c r="AM19" i="15"/>
  <c r="AK19" i="15"/>
  <c r="AJ19" i="15"/>
  <c r="AF19" i="15"/>
  <c r="AD19" i="15"/>
  <c r="AC19" i="15"/>
  <c r="AA19" i="15"/>
  <c r="Z19" i="15"/>
  <c r="X19" i="15"/>
  <c r="W19" i="15"/>
  <c r="U19" i="15"/>
  <c r="T19" i="15"/>
  <c r="R19" i="15"/>
  <c r="Q19" i="15"/>
  <c r="O19" i="15"/>
  <c r="N19" i="15"/>
  <c r="L19" i="15"/>
  <c r="K19" i="15"/>
  <c r="I19" i="15"/>
  <c r="H19" i="15"/>
  <c r="F19" i="15"/>
  <c r="E19" i="15"/>
  <c r="C19" i="15"/>
  <c r="AN18" i="15"/>
  <c r="AM18" i="15"/>
  <c r="AK18" i="15"/>
  <c r="AJ18" i="15"/>
  <c r="AF18" i="15"/>
  <c r="AD18" i="15"/>
  <c r="AC18" i="15"/>
  <c r="AA18" i="15"/>
  <c r="Z18" i="15"/>
  <c r="X18" i="15"/>
  <c r="W18" i="15"/>
  <c r="U18" i="15"/>
  <c r="T18" i="15"/>
  <c r="R18" i="15"/>
  <c r="Q18" i="15"/>
  <c r="O18" i="15"/>
  <c r="N18" i="15"/>
  <c r="L18" i="15"/>
  <c r="K18" i="15"/>
  <c r="I18" i="15"/>
  <c r="H18" i="15"/>
  <c r="F18" i="15"/>
  <c r="E18" i="15"/>
  <c r="C18" i="15"/>
  <c r="AN17" i="15"/>
  <c r="AM17" i="15"/>
  <c r="AK17" i="15"/>
  <c r="AJ17" i="15"/>
  <c r="AF17" i="15"/>
  <c r="AD17" i="15"/>
  <c r="AC17" i="15"/>
  <c r="AA17" i="15"/>
  <c r="Z17" i="15"/>
  <c r="X17" i="15"/>
  <c r="W17" i="15"/>
  <c r="U17" i="15"/>
  <c r="T17" i="15"/>
  <c r="R17" i="15"/>
  <c r="Q17" i="15"/>
  <c r="O17" i="15"/>
  <c r="N17" i="15"/>
  <c r="L17" i="15"/>
  <c r="K17" i="15"/>
  <c r="I17" i="15"/>
  <c r="H17" i="15"/>
  <c r="F17" i="15"/>
  <c r="E17" i="15"/>
  <c r="C17" i="15"/>
  <c r="AN16" i="15"/>
  <c r="AM16" i="15"/>
  <c r="AK16" i="15"/>
  <c r="AJ16" i="15"/>
  <c r="AF16" i="15"/>
  <c r="AD16" i="15"/>
  <c r="AC16" i="15"/>
  <c r="AA16" i="15"/>
  <c r="Z16" i="15"/>
  <c r="X16" i="15"/>
  <c r="W16" i="15"/>
  <c r="U16" i="15"/>
  <c r="T16" i="15"/>
  <c r="R16" i="15"/>
  <c r="Q16" i="15"/>
  <c r="O16" i="15"/>
  <c r="N16" i="15"/>
  <c r="L16" i="15"/>
  <c r="K16" i="15"/>
  <c r="I16" i="15"/>
  <c r="H16" i="15"/>
  <c r="F16" i="15"/>
  <c r="E16" i="15"/>
  <c r="C16" i="15"/>
  <c r="AN15" i="15"/>
  <c r="AM15" i="15"/>
  <c r="AK15" i="15"/>
  <c r="AJ15" i="15"/>
  <c r="AF15" i="15"/>
  <c r="AD15" i="15"/>
  <c r="AC15" i="15"/>
  <c r="AA15" i="15"/>
  <c r="Z15" i="15"/>
  <c r="X15" i="15"/>
  <c r="W15" i="15"/>
  <c r="U15" i="15"/>
  <c r="T15" i="15"/>
  <c r="R15" i="15"/>
  <c r="Q15" i="15"/>
  <c r="O15" i="15"/>
  <c r="N15" i="15"/>
  <c r="L15" i="15"/>
  <c r="K15" i="15"/>
  <c r="I15" i="15"/>
  <c r="H15" i="15"/>
  <c r="F15" i="15"/>
  <c r="E15" i="15"/>
  <c r="C15" i="15"/>
  <c r="AN14" i="15"/>
  <c r="AM14" i="15"/>
  <c r="AK14" i="15"/>
  <c r="AJ14" i="15"/>
  <c r="AF14" i="15"/>
  <c r="AD14" i="15"/>
  <c r="AC14" i="15"/>
  <c r="AA14" i="15"/>
  <c r="Z14" i="15"/>
  <c r="X14" i="15"/>
  <c r="W14" i="15"/>
  <c r="U14" i="15"/>
  <c r="T14" i="15"/>
  <c r="R14" i="15"/>
  <c r="Q14" i="15"/>
  <c r="O14" i="15"/>
  <c r="N14" i="15"/>
  <c r="L14" i="15"/>
  <c r="K14" i="15"/>
  <c r="I14" i="15"/>
  <c r="H14" i="15"/>
  <c r="F14" i="15"/>
  <c r="E14" i="15"/>
  <c r="C14" i="15"/>
  <c r="AN13" i="15"/>
  <c r="AM13" i="15"/>
  <c r="AK13" i="15"/>
  <c r="AJ13" i="15"/>
  <c r="AF13" i="15"/>
  <c r="AD13" i="15"/>
  <c r="AC13" i="15"/>
  <c r="AA13" i="15"/>
  <c r="Z13" i="15"/>
  <c r="X13" i="15"/>
  <c r="W13" i="15"/>
  <c r="U13" i="15"/>
  <c r="T13" i="15"/>
  <c r="R13" i="15"/>
  <c r="Q13" i="15"/>
  <c r="O13" i="15"/>
  <c r="N13" i="15"/>
  <c r="L13" i="15"/>
  <c r="K13" i="15"/>
  <c r="I13" i="15"/>
  <c r="H13" i="15"/>
  <c r="F13" i="15"/>
  <c r="E13" i="15"/>
  <c r="C13" i="15"/>
  <c r="AN12" i="15"/>
  <c r="AM12" i="15"/>
  <c r="AK12" i="15"/>
  <c r="AJ12" i="15"/>
  <c r="AF12" i="15"/>
  <c r="AD12" i="15"/>
  <c r="AC12" i="15"/>
  <c r="AA12" i="15"/>
  <c r="Z12" i="15"/>
  <c r="X12" i="15"/>
  <c r="W12" i="15"/>
  <c r="U12" i="15"/>
  <c r="T12" i="15"/>
  <c r="R12" i="15"/>
  <c r="Q12" i="15"/>
  <c r="O12" i="15"/>
  <c r="L12" i="15"/>
  <c r="K12" i="15"/>
  <c r="I12" i="15"/>
  <c r="H12" i="15"/>
  <c r="F12" i="15"/>
  <c r="E12" i="15"/>
  <c r="C12" i="15"/>
  <c r="AN11" i="15"/>
  <c r="AM11" i="15"/>
  <c r="AK11" i="15"/>
  <c r="AJ11" i="15"/>
  <c r="AF11" i="15"/>
  <c r="AD11" i="15"/>
  <c r="AC11" i="15"/>
  <c r="AA11" i="15"/>
  <c r="Z11" i="15"/>
  <c r="X11" i="15"/>
  <c r="W11" i="15"/>
  <c r="U11" i="15"/>
  <c r="T11" i="15"/>
  <c r="R11" i="15"/>
  <c r="Q11" i="15"/>
  <c r="O11" i="15"/>
  <c r="N11" i="15"/>
  <c r="L11" i="15"/>
  <c r="K11" i="15"/>
  <c r="I11" i="15"/>
  <c r="H11" i="15"/>
  <c r="F11" i="15"/>
  <c r="E11" i="15"/>
  <c r="C11" i="15"/>
  <c r="AN10" i="15"/>
  <c r="AM10" i="15"/>
  <c r="AK10" i="15"/>
  <c r="AJ10" i="15"/>
  <c r="AF10" i="15"/>
  <c r="AD10" i="15"/>
  <c r="AC10" i="15"/>
  <c r="AA10" i="15"/>
  <c r="Z10" i="15"/>
  <c r="X10" i="15"/>
  <c r="W10" i="15"/>
  <c r="U10" i="15"/>
  <c r="T10" i="15"/>
  <c r="R10" i="15"/>
  <c r="Q10" i="15"/>
  <c r="O10" i="15"/>
  <c r="N10" i="15"/>
  <c r="L10" i="15"/>
  <c r="K10" i="15"/>
  <c r="I10" i="15"/>
  <c r="H10" i="15"/>
  <c r="F10" i="15"/>
  <c r="E10" i="15"/>
  <c r="C10" i="15"/>
  <c r="AN9" i="15"/>
  <c r="AM9" i="15"/>
  <c r="AJ9" i="15"/>
  <c r="AF9" i="15"/>
  <c r="AC9" i="15"/>
  <c r="Z9" i="15"/>
  <c r="W9" i="15"/>
  <c r="T9" i="15"/>
  <c r="Q9" i="15"/>
  <c r="N9" i="15"/>
  <c r="K9" i="15"/>
  <c r="H9" i="15"/>
  <c r="E9" i="15"/>
  <c r="AN40" i="14"/>
  <c r="AM40" i="14"/>
  <c r="AJ40" i="14"/>
  <c r="AF40" i="14"/>
  <c r="AC40" i="14"/>
  <c r="Z40" i="14"/>
  <c r="W40" i="14"/>
  <c r="T40" i="14"/>
  <c r="Q40" i="14"/>
  <c r="N40" i="14"/>
  <c r="K40" i="14"/>
  <c r="H40" i="14"/>
  <c r="E40" i="14"/>
  <c r="AN39" i="14"/>
  <c r="AM39" i="14"/>
  <c r="AK39" i="14"/>
  <c r="AJ39" i="14"/>
  <c r="AF39" i="14"/>
  <c r="AD39" i="14"/>
  <c r="AC39" i="14"/>
  <c r="AA39" i="14"/>
  <c r="Z39" i="14"/>
  <c r="X39" i="14"/>
  <c r="W39" i="14"/>
  <c r="U39" i="14"/>
  <c r="T39" i="14"/>
  <c r="R39" i="14"/>
  <c r="Q39" i="14"/>
  <c r="O39" i="14"/>
  <c r="N39" i="14"/>
  <c r="L39" i="14"/>
  <c r="K39" i="14"/>
  <c r="I39" i="14"/>
  <c r="H39" i="14"/>
  <c r="F39" i="14"/>
  <c r="E39" i="14"/>
  <c r="C39" i="14"/>
  <c r="AN38" i="14"/>
  <c r="AM38" i="14"/>
  <c r="AK38" i="14"/>
  <c r="AJ38" i="14"/>
  <c r="AF38" i="14"/>
  <c r="AD38" i="14"/>
  <c r="AC38" i="14"/>
  <c r="AA38" i="14"/>
  <c r="Z38" i="14"/>
  <c r="X38" i="14"/>
  <c r="W38" i="14"/>
  <c r="U38" i="14"/>
  <c r="T38" i="14"/>
  <c r="R38" i="14"/>
  <c r="Q38" i="14"/>
  <c r="O38" i="14"/>
  <c r="N38" i="14"/>
  <c r="L38" i="14"/>
  <c r="K38" i="14"/>
  <c r="I38" i="14"/>
  <c r="H38" i="14"/>
  <c r="F38" i="14"/>
  <c r="E38" i="14"/>
  <c r="C38" i="14"/>
  <c r="AN37" i="14"/>
  <c r="AM37" i="14"/>
  <c r="AK37" i="14"/>
  <c r="AJ37" i="14"/>
  <c r="AF37" i="14"/>
  <c r="AD37" i="14"/>
  <c r="AC37" i="14"/>
  <c r="AA37" i="14"/>
  <c r="Z37" i="14"/>
  <c r="X37" i="14"/>
  <c r="W37" i="14"/>
  <c r="U37" i="14"/>
  <c r="T37" i="14"/>
  <c r="R37" i="14"/>
  <c r="Q37" i="14"/>
  <c r="O37" i="14"/>
  <c r="N37" i="14"/>
  <c r="L37" i="14"/>
  <c r="K37" i="14"/>
  <c r="I37" i="14"/>
  <c r="H37" i="14"/>
  <c r="F37" i="14"/>
  <c r="E37" i="14"/>
  <c r="C37" i="14"/>
  <c r="AN36" i="14"/>
  <c r="AM36" i="14"/>
  <c r="AK36" i="14"/>
  <c r="AJ36" i="14"/>
  <c r="AF36" i="14"/>
  <c r="AD36" i="14"/>
  <c r="AC36" i="14"/>
  <c r="AA36" i="14"/>
  <c r="Z36" i="14"/>
  <c r="X36" i="14"/>
  <c r="W36" i="14"/>
  <c r="U36" i="14"/>
  <c r="T36" i="14"/>
  <c r="R36" i="14"/>
  <c r="Q36" i="14"/>
  <c r="O36" i="14"/>
  <c r="N36" i="14"/>
  <c r="L36" i="14"/>
  <c r="K36" i="14"/>
  <c r="I36" i="14"/>
  <c r="H36" i="14"/>
  <c r="F36" i="14"/>
  <c r="E36" i="14"/>
  <c r="C36" i="14"/>
  <c r="AN35" i="14"/>
  <c r="AM35" i="14"/>
  <c r="AK35" i="14"/>
  <c r="AJ35" i="14"/>
  <c r="AF35" i="14"/>
  <c r="AD35" i="14"/>
  <c r="AC35" i="14"/>
  <c r="AA35" i="14"/>
  <c r="Z35" i="14"/>
  <c r="X35" i="14"/>
  <c r="W35" i="14"/>
  <c r="U35" i="14"/>
  <c r="T35" i="14"/>
  <c r="R35" i="14"/>
  <c r="Q35" i="14"/>
  <c r="O35" i="14"/>
  <c r="N35" i="14"/>
  <c r="L35" i="14"/>
  <c r="K35" i="14"/>
  <c r="I35" i="14"/>
  <c r="H35" i="14"/>
  <c r="F35" i="14"/>
  <c r="E35" i="14"/>
  <c r="C35" i="14"/>
  <c r="AN34" i="14"/>
  <c r="AM34" i="14"/>
  <c r="AK34" i="14"/>
  <c r="AJ34" i="14"/>
  <c r="AF34" i="14"/>
  <c r="AD34" i="14"/>
  <c r="AC34" i="14"/>
  <c r="AA34" i="14"/>
  <c r="Z34" i="14"/>
  <c r="X34" i="14"/>
  <c r="W34" i="14"/>
  <c r="U34" i="14"/>
  <c r="T34" i="14"/>
  <c r="R34" i="14"/>
  <c r="Q34" i="14"/>
  <c r="O34" i="14"/>
  <c r="N34" i="14"/>
  <c r="L34" i="14"/>
  <c r="K34" i="14"/>
  <c r="I34" i="14"/>
  <c r="H34" i="14"/>
  <c r="F34" i="14"/>
  <c r="E34" i="14"/>
  <c r="C34" i="14"/>
  <c r="AN33" i="14"/>
  <c r="AM33" i="14"/>
  <c r="AK33" i="14"/>
  <c r="AJ33" i="14"/>
  <c r="AF33" i="14"/>
  <c r="AD33" i="14"/>
  <c r="AC33" i="14"/>
  <c r="AA33" i="14"/>
  <c r="Z33" i="14"/>
  <c r="X33" i="14"/>
  <c r="W33" i="14"/>
  <c r="U33" i="14"/>
  <c r="T33" i="14"/>
  <c r="R33" i="14"/>
  <c r="Q33" i="14"/>
  <c r="O33" i="14"/>
  <c r="N33" i="14"/>
  <c r="L33" i="14"/>
  <c r="K33" i="14"/>
  <c r="I33" i="14"/>
  <c r="H33" i="14"/>
  <c r="F33" i="14"/>
  <c r="E33" i="14"/>
  <c r="C33" i="14"/>
  <c r="AN32" i="14"/>
  <c r="AM32" i="14"/>
  <c r="AK32" i="14"/>
  <c r="AJ32" i="14"/>
  <c r="AF32" i="14"/>
  <c r="AD32" i="14"/>
  <c r="AC32" i="14"/>
  <c r="AA32" i="14"/>
  <c r="Z32" i="14"/>
  <c r="X32" i="14"/>
  <c r="W32" i="14"/>
  <c r="U32" i="14"/>
  <c r="T32" i="14"/>
  <c r="R32" i="14"/>
  <c r="Q32" i="14"/>
  <c r="O32" i="14"/>
  <c r="N32" i="14"/>
  <c r="L32" i="14"/>
  <c r="K32" i="14"/>
  <c r="I32" i="14"/>
  <c r="H32" i="14"/>
  <c r="F32" i="14"/>
  <c r="E32" i="14"/>
  <c r="C32" i="14"/>
  <c r="AN31" i="14"/>
  <c r="AM31" i="14"/>
  <c r="AK31" i="14"/>
  <c r="AJ31" i="14"/>
  <c r="AF31" i="14"/>
  <c r="AD31" i="14"/>
  <c r="AC31" i="14"/>
  <c r="AA31" i="14"/>
  <c r="Z31" i="14"/>
  <c r="X31" i="14"/>
  <c r="W31" i="14"/>
  <c r="U31" i="14"/>
  <c r="T31" i="14"/>
  <c r="R31" i="14"/>
  <c r="Q31" i="14"/>
  <c r="O31" i="14"/>
  <c r="N31" i="14"/>
  <c r="L31" i="14"/>
  <c r="K31" i="14"/>
  <c r="I31" i="14"/>
  <c r="H31" i="14"/>
  <c r="F31" i="14"/>
  <c r="E31" i="14"/>
  <c r="C31" i="14"/>
  <c r="AN30" i="14"/>
  <c r="AM30" i="14"/>
  <c r="AK30" i="14"/>
  <c r="AJ30" i="14"/>
  <c r="AF30" i="14"/>
  <c r="AD30" i="14"/>
  <c r="AC30" i="14"/>
  <c r="AA30" i="14"/>
  <c r="Z30" i="14"/>
  <c r="X30" i="14"/>
  <c r="W30" i="14"/>
  <c r="U30" i="14"/>
  <c r="T30" i="14"/>
  <c r="R30" i="14"/>
  <c r="Q30" i="14"/>
  <c r="O30" i="14"/>
  <c r="N30" i="14"/>
  <c r="L30" i="14"/>
  <c r="K30" i="14"/>
  <c r="I30" i="14"/>
  <c r="H30" i="14"/>
  <c r="F30" i="14"/>
  <c r="E30" i="14"/>
  <c r="C30" i="14"/>
  <c r="AN29" i="14"/>
  <c r="AM29" i="14"/>
  <c r="AK29" i="14"/>
  <c r="AJ29" i="14"/>
  <c r="AF29" i="14"/>
  <c r="AD29" i="14"/>
  <c r="AC29" i="14"/>
  <c r="AA29" i="14"/>
  <c r="Z29" i="14"/>
  <c r="X29" i="14"/>
  <c r="W29" i="14"/>
  <c r="U29" i="14"/>
  <c r="T29" i="14"/>
  <c r="R29" i="14"/>
  <c r="Q29" i="14"/>
  <c r="O29" i="14"/>
  <c r="N29" i="14"/>
  <c r="L29" i="14"/>
  <c r="K29" i="14"/>
  <c r="I29" i="14"/>
  <c r="H29" i="14"/>
  <c r="F29" i="14"/>
  <c r="E29" i="14"/>
  <c r="C29" i="14"/>
  <c r="AN28" i="14"/>
  <c r="AM28" i="14"/>
  <c r="AK28" i="14"/>
  <c r="AJ28" i="14"/>
  <c r="AF28" i="14"/>
  <c r="AD28" i="14"/>
  <c r="AC28" i="14"/>
  <c r="AA28" i="14"/>
  <c r="Z28" i="14"/>
  <c r="X28" i="14"/>
  <c r="W28" i="14"/>
  <c r="U28" i="14"/>
  <c r="T28" i="14"/>
  <c r="R28" i="14"/>
  <c r="Q28" i="14"/>
  <c r="O28" i="14"/>
  <c r="N28" i="14"/>
  <c r="L28" i="14"/>
  <c r="K28" i="14"/>
  <c r="I28" i="14"/>
  <c r="H28" i="14"/>
  <c r="F28" i="14"/>
  <c r="E28" i="14"/>
  <c r="C28" i="14"/>
  <c r="AN27" i="14"/>
  <c r="AM27" i="14"/>
  <c r="AK27" i="14"/>
  <c r="AJ27" i="14"/>
  <c r="AF27" i="14"/>
  <c r="AD27" i="14"/>
  <c r="AC27" i="14"/>
  <c r="AA27" i="14"/>
  <c r="Z27" i="14"/>
  <c r="X27" i="14"/>
  <c r="W27" i="14"/>
  <c r="U27" i="14"/>
  <c r="T27" i="14"/>
  <c r="R27" i="14"/>
  <c r="Q27" i="14"/>
  <c r="O27" i="14"/>
  <c r="N27" i="14"/>
  <c r="L27" i="14"/>
  <c r="K27" i="14"/>
  <c r="I27" i="14"/>
  <c r="H27" i="14"/>
  <c r="F27" i="14"/>
  <c r="E27" i="14"/>
  <c r="C27" i="14"/>
  <c r="AN26" i="14"/>
  <c r="AM26" i="14"/>
  <c r="AK26" i="14"/>
  <c r="AJ26" i="14"/>
  <c r="AF26" i="14"/>
  <c r="AD26" i="14"/>
  <c r="AC26" i="14"/>
  <c r="AA26" i="14"/>
  <c r="Z26" i="14"/>
  <c r="X26" i="14"/>
  <c r="W26" i="14"/>
  <c r="U26" i="14"/>
  <c r="T26" i="14"/>
  <c r="R26" i="14"/>
  <c r="Q26" i="14"/>
  <c r="O26" i="14"/>
  <c r="N26" i="14"/>
  <c r="L26" i="14"/>
  <c r="K26" i="14"/>
  <c r="I26" i="14"/>
  <c r="H26" i="14"/>
  <c r="F26" i="14"/>
  <c r="E26" i="14"/>
  <c r="C26" i="14"/>
  <c r="AN25" i="14"/>
  <c r="AM25" i="14"/>
  <c r="AN24" i="14"/>
  <c r="AM24" i="14"/>
  <c r="AN23" i="14"/>
  <c r="AM23" i="14"/>
  <c r="AK23" i="14"/>
  <c r="AJ23" i="14"/>
  <c r="AF23" i="14"/>
  <c r="AD23" i="14"/>
  <c r="AC23" i="14"/>
  <c r="AA23" i="14"/>
  <c r="Z23" i="14"/>
  <c r="X23" i="14"/>
  <c r="W23" i="14"/>
  <c r="U23" i="14"/>
  <c r="T23" i="14"/>
  <c r="R23" i="14"/>
  <c r="Q23" i="14"/>
  <c r="O23" i="14"/>
  <c r="N23" i="14"/>
  <c r="L23" i="14"/>
  <c r="K23" i="14"/>
  <c r="I23" i="14"/>
  <c r="H23" i="14"/>
  <c r="F23" i="14"/>
  <c r="E23" i="14"/>
  <c r="C23" i="14"/>
  <c r="AN22" i="14"/>
  <c r="AM22" i="14"/>
  <c r="AK22" i="14"/>
  <c r="AJ22" i="14"/>
  <c r="AF22" i="14"/>
  <c r="AD22" i="14"/>
  <c r="AC22" i="14"/>
  <c r="AA22" i="14"/>
  <c r="Z22" i="14"/>
  <c r="X22" i="14"/>
  <c r="W22" i="14"/>
  <c r="U22" i="14"/>
  <c r="T22" i="14"/>
  <c r="R22" i="14"/>
  <c r="Q22" i="14"/>
  <c r="O22" i="14"/>
  <c r="N22" i="14"/>
  <c r="L22" i="14"/>
  <c r="K22" i="14"/>
  <c r="I22" i="14"/>
  <c r="H22" i="14"/>
  <c r="F22" i="14"/>
  <c r="E22" i="14"/>
  <c r="C22" i="14"/>
  <c r="AN21" i="14"/>
  <c r="AM21" i="14"/>
  <c r="AK21" i="14"/>
  <c r="AJ21" i="14"/>
  <c r="AF21" i="14"/>
  <c r="AD21" i="14"/>
  <c r="AC21" i="14"/>
  <c r="AA21" i="14"/>
  <c r="Z21" i="14"/>
  <c r="X21" i="14"/>
  <c r="W21" i="14"/>
  <c r="U21" i="14"/>
  <c r="T21" i="14"/>
  <c r="R21" i="14"/>
  <c r="Q21" i="14"/>
  <c r="O21" i="14"/>
  <c r="N21" i="14"/>
  <c r="L21" i="14"/>
  <c r="K21" i="14"/>
  <c r="I21" i="14"/>
  <c r="H21" i="14"/>
  <c r="F21" i="14"/>
  <c r="E21" i="14"/>
  <c r="C21" i="14"/>
  <c r="AN20" i="14"/>
  <c r="AM20" i="14"/>
  <c r="AK20" i="14"/>
  <c r="AJ20" i="14"/>
  <c r="AF20" i="14"/>
  <c r="AD20" i="14"/>
  <c r="AC20" i="14"/>
  <c r="AA20" i="14"/>
  <c r="Z20" i="14"/>
  <c r="X20" i="14"/>
  <c r="W20" i="14"/>
  <c r="U20" i="14"/>
  <c r="T20" i="14"/>
  <c r="R20" i="14"/>
  <c r="Q20" i="14"/>
  <c r="O20" i="14"/>
  <c r="N20" i="14"/>
  <c r="L20" i="14"/>
  <c r="K20" i="14"/>
  <c r="I20" i="14"/>
  <c r="H20" i="14"/>
  <c r="F20" i="14"/>
  <c r="E20" i="14"/>
  <c r="C20" i="14"/>
  <c r="AN19" i="14"/>
  <c r="AM19" i="14"/>
  <c r="AK19" i="14"/>
  <c r="AJ19" i="14"/>
  <c r="AF19" i="14"/>
  <c r="AD19" i="14"/>
  <c r="AC19" i="14"/>
  <c r="AA19" i="14"/>
  <c r="Z19" i="14"/>
  <c r="X19" i="14"/>
  <c r="W19" i="14"/>
  <c r="U19" i="14"/>
  <c r="T19" i="14"/>
  <c r="R19" i="14"/>
  <c r="Q19" i="14"/>
  <c r="O19" i="14"/>
  <c r="N19" i="14"/>
  <c r="L19" i="14"/>
  <c r="K19" i="14"/>
  <c r="I19" i="14"/>
  <c r="H19" i="14"/>
  <c r="F19" i="14"/>
  <c r="E19" i="14"/>
  <c r="C19" i="14"/>
  <c r="AN18" i="14"/>
  <c r="AM18" i="14"/>
  <c r="AK18" i="14"/>
  <c r="AJ18" i="14"/>
  <c r="AF18" i="14"/>
  <c r="AD18" i="14"/>
  <c r="AC18" i="14"/>
  <c r="AA18" i="14"/>
  <c r="Z18" i="14"/>
  <c r="X18" i="14"/>
  <c r="W18" i="14"/>
  <c r="U18" i="14"/>
  <c r="T18" i="14"/>
  <c r="R18" i="14"/>
  <c r="Q18" i="14"/>
  <c r="O18" i="14"/>
  <c r="N18" i="14"/>
  <c r="L18" i="14"/>
  <c r="K18" i="14"/>
  <c r="I18" i="14"/>
  <c r="H18" i="14"/>
  <c r="F18" i="14"/>
  <c r="E18" i="14"/>
  <c r="C18" i="14"/>
  <c r="AN17" i="14"/>
  <c r="AM17" i="14"/>
  <c r="AK17" i="14"/>
  <c r="AJ17" i="14"/>
  <c r="AF17" i="14"/>
  <c r="AD17" i="14"/>
  <c r="AC17" i="14"/>
  <c r="AA17" i="14"/>
  <c r="Z17" i="14"/>
  <c r="X17" i="14"/>
  <c r="W17" i="14"/>
  <c r="U17" i="14"/>
  <c r="T17" i="14"/>
  <c r="R17" i="14"/>
  <c r="Q17" i="14"/>
  <c r="O17" i="14"/>
  <c r="N17" i="14"/>
  <c r="L17" i="14"/>
  <c r="K17" i="14"/>
  <c r="I17" i="14"/>
  <c r="H17" i="14"/>
  <c r="F17" i="14"/>
  <c r="E17" i="14"/>
  <c r="C17" i="14"/>
  <c r="AN16" i="14"/>
  <c r="AM16" i="14"/>
  <c r="AK16" i="14"/>
  <c r="AJ16" i="14"/>
  <c r="AF16" i="14"/>
  <c r="AD16" i="14"/>
  <c r="AC16" i="14"/>
  <c r="AA16" i="14"/>
  <c r="Z16" i="14"/>
  <c r="X16" i="14"/>
  <c r="W16" i="14"/>
  <c r="U16" i="14"/>
  <c r="T16" i="14"/>
  <c r="R16" i="14"/>
  <c r="Q16" i="14"/>
  <c r="O16" i="14"/>
  <c r="N16" i="14"/>
  <c r="L16" i="14"/>
  <c r="K16" i="14"/>
  <c r="I16" i="14"/>
  <c r="H16" i="14"/>
  <c r="F16" i="14"/>
  <c r="E16" i="14"/>
  <c r="C16" i="14"/>
  <c r="AN15" i="14"/>
  <c r="AM15" i="14"/>
  <c r="AK15" i="14"/>
  <c r="AJ15" i="14"/>
  <c r="AF15" i="14"/>
  <c r="AD15" i="14"/>
  <c r="AC15" i="14"/>
  <c r="AA15" i="14"/>
  <c r="Z15" i="14"/>
  <c r="X15" i="14"/>
  <c r="W15" i="14"/>
  <c r="U15" i="14"/>
  <c r="T15" i="14"/>
  <c r="R15" i="14"/>
  <c r="Q15" i="14"/>
  <c r="O15" i="14"/>
  <c r="N15" i="14"/>
  <c r="L15" i="14"/>
  <c r="K15" i="14"/>
  <c r="I15" i="14"/>
  <c r="H15" i="14"/>
  <c r="F15" i="14"/>
  <c r="E15" i="14"/>
  <c r="C15" i="14"/>
  <c r="AN14" i="14"/>
  <c r="AM14" i="14"/>
  <c r="AK14" i="14"/>
  <c r="AJ14" i="14"/>
  <c r="AF14" i="14"/>
  <c r="AD14" i="14"/>
  <c r="AC14" i="14"/>
  <c r="AA14" i="14"/>
  <c r="Z14" i="14"/>
  <c r="X14" i="14"/>
  <c r="W14" i="14"/>
  <c r="U14" i="14"/>
  <c r="T14" i="14"/>
  <c r="R14" i="14"/>
  <c r="Q14" i="14"/>
  <c r="O14" i="14"/>
  <c r="N14" i="14"/>
  <c r="L14" i="14"/>
  <c r="K14" i="14"/>
  <c r="I14" i="14"/>
  <c r="H14" i="14"/>
  <c r="F14" i="14"/>
  <c r="E14" i="14"/>
  <c r="C14" i="14"/>
  <c r="AN13" i="14"/>
  <c r="AM13" i="14"/>
  <c r="AK13" i="14"/>
  <c r="AJ13" i="14"/>
  <c r="AF13" i="14"/>
  <c r="AD13" i="14"/>
  <c r="AC13" i="14"/>
  <c r="AA13" i="14"/>
  <c r="Z13" i="14"/>
  <c r="X13" i="14"/>
  <c r="W13" i="14"/>
  <c r="U13" i="14"/>
  <c r="T13" i="14"/>
  <c r="R13" i="14"/>
  <c r="Q13" i="14"/>
  <c r="O13" i="14"/>
  <c r="N13" i="14"/>
  <c r="L13" i="14"/>
  <c r="K13" i="14"/>
  <c r="I13" i="14"/>
  <c r="H13" i="14"/>
  <c r="F13" i="14"/>
  <c r="E13" i="14"/>
  <c r="C13" i="14"/>
  <c r="AN12" i="14"/>
  <c r="AM12" i="14"/>
  <c r="AK12" i="14"/>
  <c r="AJ12" i="14"/>
  <c r="AF12" i="14"/>
  <c r="AD12" i="14"/>
  <c r="AC12" i="14"/>
  <c r="AA12" i="14"/>
  <c r="Z12" i="14"/>
  <c r="X12" i="14"/>
  <c r="W12" i="14"/>
  <c r="U12" i="14"/>
  <c r="T12" i="14"/>
  <c r="R12" i="14"/>
  <c r="Q12" i="14"/>
  <c r="O12" i="14"/>
  <c r="N12" i="14"/>
  <c r="L12" i="14"/>
  <c r="K12" i="14"/>
  <c r="I12" i="14"/>
  <c r="H12" i="14"/>
  <c r="F12" i="14"/>
  <c r="E12" i="14"/>
  <c r="C12" i="14"/>
  <c r="AN11" i="14"/>
  <c r="AM11" i="14"/>
  <c r="AK11" i="14"/>
  <c r="AJ11" i="14"/>
  <c r="AF11" i="14"/>
  <c r="AD11" i="14"/>
  <c r="AC11" i="14"/>
  <c r="AA11" i="14"/>
  <c r="Z11" i="14"/>
  <c r="X11" i="14"/>
  <c r="W11" i="14"/>
  <c r="U11" i="14"/>
  <c r="T11" i="14"/>
  <c r="R11" i="14"/>
  <c r="Q11" i="14"/>
  <c r="O11" i="14"/>
  <c r="N11" i="14"/>
  <c r="L11" i="14"/>
  <c r="K11" i="14"/>
  <c r="I11" i="14"/>
  <c r="H11" i="14"/>
  <c r="F11" i="14"/>
  <c r="E11" i="14"/>
  <c r="C11" i="14"/>
  <c r="AN10" i="14"/>
  <c r="AM10" i="14"/>
  <c r="AK10" i="14"/>
  <c r="AJ10" i="14"/>
  <c r="AF10" i="14"/>
  <c r="AD10" i="14"/>
  <c r="AC10" i="14"/>
  <c r="AA10" i="14"/>
  <c r="Z10" i="14"/>
  <c r="X10" i="14"/>
  <c r="W10" i="14"/>
  <c r="U10" i="14"/>
  <c r="T10" i="14"/>
  <c r="R10" i="14"/>
  <c r="Q10" i="14"/>
  <c r="O10" i="14"/>
  <c r="N10" i="14"/>
  <c r="L10" i="14"/>
  <c r="K10" i="14"/>
  <c r="I10" i="14"/>
  <c r="H10" i="14"/>
  <c r="F10" i="14"/>
  <c r="E10" i="14"/>
  <c r="C10" i="14"/>
  <c r="AN9" i="14"/>
  <c r="AM9" i="14"/>
  <c r="AK9" i="14"/>
  <c r="AJ9" i="14"/>
  <c r="AI9" i="14"/>
  <c r="AF9" i="14"/>
  <c r="AD9" i="14"/>
  <c r="AC9" i="14"/>
  <c r="AA9" i="14"/>
  <c r="Z9" i="14"/>
  <c r="X9" i="14"/>
  <c r="W9" i="14"/>
  <c r="U9" i="14"/>
  <c r="T9" i="14"/>
  <c r="R9" i="14"/>
  <c r="Q9" i="14"/>
  <c r="O9" i="14"/>
  <c r="N9" i="14"/>
  <c r="L9" i="14"/>
  <c r="K9" i="14"/>
  <c r="I9" i="14"/>
  <c r="H9" i="14"/>
  <c r="F9" i="14"/>
  <c r="E9" i="14"/>
  <c r="C9" i="14"/>
  <c r="AN39" i="13"/>
  <c r="AM39" i="13"/>
  <c r="AJ39" i="13"/>
  <c r="AF39" i="13"/>
  <c r="AC39" i="13"/>
  <c r="Z39" i="13"/>
  <c r="W39" i="13"/>
  <c r="T39" i="13"/>
  <c r="Q39" i="13"/>
  <c r="N39" i="13"/>
  <c r="K39" i="13"/>
  <c r="H39" i="13"/>
  <c r="E39" i="13"/>
  <c r="AN38" i="13"/>
  <c r="AM38" i="13"/>
  <c r="AK38" i="13"/>
  <c r="AJ38" i="13"/>
  <c r="AF38" i="13"/>
  <c r="AD38" i="13"/>
  <c r="AC38" i="13"/>
  <c r="AA38" i="13"/>
  <c r="Z38" i="13"/>
  <c r="X38" i="13"/>
  <c r="W38" i="13"/>
  <c r="U38" i="13"/>
  <c r="T38" i="13"/>
  <c r="R38" i="13"/>
  <c r="Q38" i="13"/>
  <c r="O38" i="13"/>
  <c r="N38" i="13"/>
  <c r="L38" i="13"/>
  <c r="K38" i="13"/>
  <c r="I38" i="13"/>
  <c r="H38" i="13"/>
  <c r="F38" i="13"/>
  <c r="E38" i="13"/>
  <c r="C38" i="13"/>
  <c r="AN37" i="13"/>
  <c r="AM37" i="13"/>
  <c r="AK37" i="13"/>
  <c r="AJ37" i="13"/>
  <c r="AF37" i="13"/>
  <c r="AD37" i="13"/>
  <c r="AC37" i="13"/>
  <c r="AA37" i="13"/>
  <c r="Z37" i="13"/>
  <c r="X37" i="13"/>
  <c r="W37" i="13"/>
  <c r="U37" i="13"/>
  <c r="T37" i="13"/>
  <c r="R37" i="13"/>
  <c r="Q37" i="13"/>
  <c r="O37" i="13"/>
  <c r="N37" i="13"/>
  <c r="L37" i="13"/>
  <c r="K37" i="13"/>
  <c r="I37" i="13"/>
  <c r="H37" i="13"/>
  <c r="F37" i="13"/>
  <c r="E37" i="13"/>
  <c r="C37" i="13"/>
  <c r="AN36" i="13"/>
  <c r="AM36" i="13"/>
  <c r="AK36" i="13"/>
  <c r="AJ36" i="13"/>
  <c r="AF36" i="13"/>
  <c r="AD36" i="13"/>
  <c r="AC36" i="13"/>
  <c r="AA36" i="13"/>
  <c r="Z36" i="13"/>
  <c r="X36" i="13"/>
  <c r="W36" i="13"/>
  <c r="U36" i="13"/>
  <c r="T36" i="13"/>
  <c r="R36" i="13"/>
  <c r="Q36" i="13"/>
  <c r="O36" i="13"/>
  <c r="N36" i="13"/>
  <c r="L36" i="13"/>
  <c r="K36" i="13"/>
  <c r="I36" i="13"/>
  <c r="H36" i="13"/>
  <c r="F36" i="13"/>
  <c r="E36" i="13"/>
  <c r="C36" i="13"/>
  <c r="AN35" i="13"/>
  <c r="AM35" i="13"/>
  <c r="AK35" i="13"/>
  <c r="AJ35" i="13"/>
  <c r="AF35" i="13"/>
  <c r="AD35" i="13"/>
  <c r="AC35" i="13"/>
  <c r="AA35" i="13"/>
  <c r="Z35" i="13"/>
  <c r="X35" i="13"/>
  <c r="W35" i="13"/>
  <c r="U35" i="13"/>
  <c r="T35" i="13"/>
  <c r="R35" i="13"/>
  <c r="Q35" i="13"/>
  <c r="O35" i="13"/>
  <c r="N35" i="13"/>
  <c r="L35" i="13"/>
  <c r="K35" i="13"/>
  <c r="I35" i="13"/>
  <c r="H35" i="13"/>
  <c r="F35" i="13"/>
  <c r="E35" i="13"/>
  <c r="C35" i="13"/>
  <c r="AN34" i="13"/>
  <c r="AM34" i="13"/>
  <c r="AK34" i="13"/>
  <c r="AJ34" i="13"/>
  <c r="AF34" i="13"/>
  <c r="AD34" i="13"/>
  <c r="AC34" i="13"/>
  <c r="AA34" i="13"/>
  <c r="Z34" i="13"/>
  <c r="X34" i="13"/>
  <c r="W34" i="13"/>
  <c r="U34" i="13"/>
  <c r="T34" i="13"/>
  <c r="R34" i="13"/>
  <c r="Q34" i="13"/>
  <c r="O34" i="13"/>
  <c r="N34" i="13"/>
  <c r="L34" i="13"/>
  <c r="K34" i="13"/>
  <c r="I34" i="13"/>
  <c r="H34" i="13"/>
  <c r="F34" i="13"/>
  <c r="E34" i="13"/>
  <c r="C34" i="13"/>
  <c r="AN33" i="13"/>
  <c r="AM33" i="13"/>
  <c r="AK33" i="13"/>
  <c r="AJ33" i="13"/>
  <c r="AF33" i="13"/>
  <c r="AD33" i="13"/>
  <c r="AC33" i="13"/>
  <c r="AA33" i="13"/>
  <c r="Z33" i="13"/>
  <c r="X33" i="13"/>
  <c r="W33" i="13"/>
  <c r="U33" i="13"/>
  <c r="T33" i="13"/>
  <c r="R33" i="13"/>
  <c r="Q33" i="13"/>
  <c r="O33" i="13"/>
  <c r="N33" i="13"/>
  <c r="L33" i="13"/>
  <c r="K33" i="13"/>
  <c r="I33" i="13"/>
  <c r="H33" i="13"/>
  <c r="F33" i="13"/>
  <c r="E33" i="13"/>
  <c r="C33" i="13"/>
  <c r="AN32" i="13"/>
  <c r="AM32" i="13"/>
  <c r="AK32" i="13"/>
  <c r="AJ32" i="13"/>
  <c r="AF32" i="13"/>
  <c r="AD32" i="13"/>
  <c r="AC32" i="13"/>
  <c r="AA32" i="13"/>
  <c r="Z32" i="13"/>
  <c r="X32" i="13"/>
  <c r="W32" i="13"/>
  <c r="U32" i="13"/>
  <c r="T32" i="13"/>
  <c r="R32" i="13"/>
  <c r="Q32" i="13"/>
  <c r="O32" i="13"/>
  <c r="N32" i="13"/>
  <c r="L32" i="13"/>
  <c r="K32" i="13"/>
  <c r="I32" i="13"/>
  <c r="H32" i="13"/>
  <c r="F32" i="13"/>
  <c r="E32" i="13"/>
  <c r="C32" i="13"/>
  <c r="AN31" i="13"/>
  <c r="AM31" i="13"/>
  <c r="AK31" i="13"/>
  <c r="AJ31" i="13"/>
  <c r="AF31" i="13"/>
  <c r="AD31" i="13"/>
  <c r="AC31" i="13"/>
  <c r="AA31" i="13"/>
  <c r="Z31" i="13"/>
  <c r="X31" i="13"/>
  <c r="W31" i="13"/>
  <c r="U31" i="13"/>
  <c r="T31" i="13"/>
  <c r="R31" i="13"/>
  <c r="Q31" i="13"/>
  <c r="O31" i="13"/>
  <c r="N31" i="13"/>
  <c r="L31" i="13"/>
  <c r="K31" i="13"/>
  <c r="I31" i="13"/>
  <c r="H31" i="13"/>
  <c r="F31" i="13"/>
  <c r="E31" i="13"/>
  <c r="C31" i="13"/>
  <c r="AN30" i="13"/>
  <c r="AM30" i="13"/>
  <c r="AK30" i="13"/>
  <c r="AJ30" i="13"/>
  <c r="AF30" i="13"/>
  <c r="AD30" i="13"/>
  <c r="AC30" i="13"/>
  <c r="AA30" i="13"/>
  <c r="Z30" i="13"/>
  <c r="X30" i="13"/>
  <c r="W30" i="13"/>
  <c r="U30" i="13"/>
  <c r="T30" i="13"/>
  <c r="R30" i="13"/>
  <c r="Q30" i="13"/>
  <c r="O30" i="13"/>
  <c r="N30" i="13"/>
  <c r="L30" i="13"/>
  <c r="K30" i="13"/>
  <c r="I30" i="13"/>
  <c r="H30" i="13"/>
  <c r="F30" i="13"/>
  <c r="E30" i="13"/>
  <c r="C30" i="13"/>
  <c r="AN29" i="13"/>
  <c r="AM29" i="13"/>
  <c r="AK29" i="13"/>
  <c r="AJ29" i="13"/>
  <c r="AF29" i="13"/>
  <c r="AD29" i="13"/>
  <c r="AC29" i="13"/>
  <c r="AA29" i="13"/>
  <c r="Z29" i="13"/>
  <c r="X29" i="13"/>
  <c r="W29" i="13"/>
  <c r="U29" i="13"/>
  <c r="T29" i="13"/>
  <c r="R29" i="13"/>
  <c r="Q29" i="13"/>
  <c r="O29" i="13"/>
  <c r="N29" i="13"/>
  <c r="L29" i="13"/>
  <c r="K29" i="13"/>
  <c r="I29" i="13"/>
  <c r="H29" i="13"/>
  <c r="F29" i="13"/>
  <c r="E29" i="13"/>
  <c r="C29" i="13"/>
  <c r="AN28" i="13"/>
  <c r="AM28" i="13"/>
  <c r="AK28" i="13"/>
  <c r="AJ28" i="13"/>
  <c r="AF28" i="13"/>
  <c r="AD28" i="13"/>
  <c r="AC28" i="13"/>
  <c r="AA28" i="13"/>
  <c r="Z28" i="13"/>
  <c r="X28" i="13"/>
  <c r="W28" i="13"/>
  <c r="U28" i="13"/>
  <c r="T28" i="13"/>
  <c r="R28" i="13"/>
  <c r="Q28" i="13"/>
  <c r="O28" i="13"/>
  <c r="N28" i="13"/>
  <c r="L28" i="13"/>
  <c r="K28" i="13"/>
  <c r="I28" i="13"/>
  <c r="H28" i="13"/>
  <c r="F28" i="13"/>
  <c r="E28" i="13"/>
  <c r="C28" i="13"/>
  <c r="AN27" i="13"/>
  <c r="AM27" i="13"/>
  <c r="AK27" i="13"/>
  <c r="AJ27" i="13"/>
  <c r="AF27" i="13"/>
  <c r="AD27" i="13"/>
  <c r="AC27" i="13"/>
  <c r="AA27" i="13"/>
  <c r="Z27" i="13"/>
  <c r="X27" i="13"/>
  <c r="W27" i="13"/>
  <c r="U27" i="13"/>
  <c r="T27" i="13"/>
  <c r="R27" i="13"/>
  <c r="Q27" i="13"/>
  <c r="O27" i="13"/>
  <c r="N27" i="13"/>
  <c r="L27" i="13"/>
  <c r="K27" i="13"/>
  <c r="I27" i="13"/>
  <c r="H27" i="13"/>
  <c r="F27" i="13"/>
  <c r="E27" i="13"/>
  <c r="C27" i="13"/>
  <c r="AN26" i="13"/>
  <c r="AM26" i="13"/>
  <c r="AJ26" i="13"/>
  <c r="AF26" i="13"/>
  <c r="AC26" i="13"/>
  <c r="Z26" i="13"/>
  <c r="W26" i="13"/>
  <c r="T26" i="13"/>
  <c r="Q26" i="13"/>
  <c r="N26" i="13"/>
  <c r="K26" i="13"/>
  <c r="H26" i="13"/>
  <c r="E26" i="13"/>
  <c r="AN23" i="13"/>
  <c r="AM23" i="13"/>
  <c r="AK23" i="13"/>
  <c r="AJ23" i="13"/>
  <c r="AF23" i="13"/>
  <c r="AD23" i="13"/>
  <c r="AC23" i="13"/>
  <c r="AA23" i="13"/>
  <c r="Z23" i="13"/>
  <c r="X23" i="13"/>
  <c r="W23" i="13"/>
  <c r="U23" i="13"/>
  <c r="T23" i="13"/>
  <c r="R23" i="13"/>
  <c r="Q23" i="13"/>
  <c r="O23" i="13"/>
  <c r="N23" i="13"/>
  <c r="L23" i="13"/>
  <c r="K23" i="13"/>
  <c r="I23" i="13"/>
  <c r="H23" i="13"/>
  <c r="F23" i="13"/>
  <c r="E23" i="13"/>
  <c r="C23" i="13"/>
  <c r="AN22" i="13"/>
  <c r="AM22" i="13"/>
  <c r="AK22" i="13"/>
  <c r="AJ22" i="13"/>
  <c r="AF22" i="13"/>
  <c r="AD22" i="13"/>
  <c r="AC22" i="13"/>
  <c r="AA22" i="13"/>
  <c r="Z22" i="13"/>
  <c r="X22" i="13"/>
  <c r="W22" i="13"/>
  <c r="U22" i="13"/>
  <c r="T22" i="13"/>
  <c r="R22" i="13"/>
  <c r="Q22" i="13"/>
  <c r="O22" i="13"/>
  <c r="N22" i="13"/>
  <c r="L22" i="13"/>
  <c r="K22" i="13"/>
  <c r="I22" i="13"/>
  <c r="H22" i="13"/>
  <c r="F22" i="13"/>
  <c r="E22" i="13"/>
  <c r="C22" i="13"/>
  <c r="AN21" i="13"/>
  <c r="AM21" i="13"/>
  <c r="AK21" i="13"/>
  <c r="AJ21" i="13"/>
  <c r="AF21" i="13"/>
  <c r="AD21" i="13"/>
  <c r="AC21" i="13"/>
  <c r="AA21" i="13"/>
  <c r="Z21" i="13"/>
  <c r="X21" i="13"/>
  <c r="W21" i="13"/>
  <c r="U21" i="13"/>
  <c r="T21" i="13"/>
  <c r="R21" i="13"/>
  <c r="Q21" i="13"/>
  <c r="O21" i="13"/>
  <c r="N21" i="13"/>
  <c r="L21" i="13"/>
  <c r="K21" i="13"/>
  <c r="I21" i="13"/>
  <c r="H21" i="13"/>
  <c r="F21" i="13"/>
  <c r="E21" i="13"/>
  <c r="C21" i="13"/>
  <c r="AN20" i="13"/>
  <c r="AM20" i="13"/>
  <c r="AK20" i="13"/>
  <c r="AJ20" i="13"/>
  <c r="AF20" i="13"/>
  <c r="AD20" i="13"/>
  <c r="AC20" i="13"/>
  <c r="AA20" i="13"/>
  <c r="Z20" i="13"/>
  <c r="X20" i="13"/>
  <c r="W20" i="13"/>
  <c r="U20" i="13"/>
  <c r="T20" i="13"/>
  <c r="R20" i="13"/>
  <c r="Q20" i="13"/>
  <c r="O20" i="13"/>
  <c r="N20" i="13"/>
  <c r="L20" i="13"/>
  <c r="K20" i="13"/>
  <c r="I20" i="13"/>
  <c r="H20" i="13"/>
  <c r="F20" i="13"/>
  <c r="E20" i="13"/>
  <c r="C20" i="13"/>
  <c r="AN19" i="13"/>
  <c r="AM19" i="13"/>
  <c r="AK19" i="13"/>
  <c r="AJ19" i="13"/>
  <c r="AF19" i="13"/>
  <c r="AD19" i="13"/>
  <c r="AC19" i="13"/>
  <c r="AA19" i="13"/>
  <c r="Z19" i="13"/>
  <c r="X19" i="13"/>
  <c r="W19" i="13"/>
  <c r="U19" i="13"/>
  <c r="T19" i="13"/>
  <c r="R19" i="13"/>
  <c r="Q19" i="13"/>
  <c r="O19" i="13"/>
  <c r="N19" i="13"/>
  <c r="L19" i="13"/>
  <c r="K19" i="13"/>
  <c r="I19" i="13"/>
  <c r="H19" i="13"/>
  <c r="F19" i="13"/>
  <c r="E19" i="13"/>
  <c r="C19" i="13"/>
  <c r="AN18" i="13"/>
  <c r="AM18" i="13"/>
  <c r="AK18" i="13"/>
  <c r="AJ18" i="13"/>
  <c r="AF18" i="13"/>
  <c r="AD18" i="13"/>
  <c r="AC18" i="13"/>
  <c r="AA18" i="13"/>
  <c r="Z18" i="13"/>
  <c r="X18" i="13"/>
  <c r="W18" i="13"/>
  <c r="U18" i="13"/>
  <c r="T18" i="13"/>
  <c r="R18" i="13"/>
  <c r="Q18" i="13"/>
  <c r="O18" i="13"/>
  <c r="N18" i="13"/>
  <c r="L18" i="13"/>
  <c r="K18" i="13"/>
  <c r="I18" i="13"/>
  <c r="H18" i="13"/>
  <c r="F18" i="13"/>
  <c r="E18" i="13"/>
  <c r="C18" i="13"/>
  <c r="AN17" i="13"/>
  <c r="AM17" i="13"/>
  <c r="AK17" i="13"/>
  <c r="AJ17" i="13"/>
  <c r="AF17" i="13"/>
  <c r="AD17" i="13"/>
  <c r="AC17" i="13"/>
  <c r="AA17" i="13"/>
  <c r="Z17" i="13"/>
  <c r="X17" i="13"/>
  <c r="W17" i="13"/>
  <c r="U17" i="13"/>
  <c r="T17" i="13"/>
  <c r="R17" i="13"/>
  <c r="Q17" i="13"/>
  <c r="O17" i="13"/>
  <c r="N17" i="13"/>
  <c r="L17" i="13"/>
  <c r="K17" i="13"/>
  <c r="I17" i="13"/>
  <c r="H17" i="13"/>
  <c r="F17" i="13"/>
  <c r="E17" i="13"/>
  <c r="C17" i="13"/>
  <c r="AN16" i="13"/>
  <c r="AM16" i="13"/>
  <c r="AK16" i="13"/>
  <c r="AJ16" i="13"/>
  <c r="AF16" i="13"/>
  <c r="AD16" i="13"/>
  <c r="AC16" i="13"/>
  <c r="AA16" i="13"/>
  <c r="Z16" i="13"/>
  <c r="X16" i="13"/>
  <c r="W16" i="13"/>
  <c r="U16" i="13"/>
  <c r="T16" i="13"/>
  <c r="R16" i="13"/>
  <c r="Q16" i="13"/>
  <c r="O16" i="13"/>
  <c r="N16" i="13"/>
  <c r="L16" i="13"/>
  <c r="K16" i="13"/>
  <c r="I16" i="13"/>
  <c r="H16" i="13"/>
  <c r="F16" i="13"/>
  <c r="E16" i="13"/>
  <c r="C16" i="13"/>
  <c r="AN15" i="13"/>
  <c r="AM15" i="13"/>
  <c r="AK15" i="13"/>
  <c r="AJ15" i="13"/>
  <c r="AF15" i="13"/>
  <c r="AD15" i="13"/>
  <c r="AC15" i="13"/>
  <c r="AA15" i="13"/>
  <c r="Z15" i="13"/>
  <c r="X15" i="13"/>
  <c r="W15" i="13"/>
  <c r="U15" i="13"/>
  <c r="T15" i="13"/>
  <c r="R15" i="13"/>
  <c r="Q15" i="13"/>
  <c r="O15" i="13"/>
  <c r="N15" i="13"/>
  <c r="L15" i="13"/>
  <c r="K15" i="13"/>
  <c r="I15" i="13"/>
  <c r="H15" i="13"/>
  <c r="F15" i="13"/>
  <c r="E15" i="13"/>
  <c r="C15" i="13"/>
  <c r="AN14" i="13"/>
  <c r="AM14" i="13"/>
  <c r="AK14" i="13"/>
  <c r="AJ14" i="13"/>
  <c r="AF14" i="13"/>
  <c r="AD14" i="13"/>
  <c r="AC14" i="13"/>
  <c r="AA14" i="13"/>
  <c r="Z14" i="13"/>
  <c r="X14" i="13"/>
  <c r="W14" i="13"/>
  <c r="U14" i="13"/>
  <c r="T14" i="13"/>
  <c r="R14" i="13"/>
  <c r="Q14" i="13"/>
  <c r="O14" i="13"/>
  <c r="N14" i="13"/>
  <c r="L14" i="13"/>
  <c r="K14" i="13"/>
  <c r="I14" i="13"/>
  <c r="H14" i="13"/>
  <c r="F14" i="13"/>
  <c r="E14" i="13"/>
  <c r="C14" i="13"/>
  <c r="AN13" i="13"/>
  <c r="AM13" i="13"/>
  <c r="AK13" i="13"/>
  <c r="AJ13" i="13"/>
  <c r="AF13" i="13"/>
  <c r="AD13" i="13"/>
  <c r="AC13" i="13"/>
  <c r="AA13" i="13"/>
  <c r="Z13" i="13"/>
  <c r="X13" i="13"/>
  <c r="W13" i="13"/>
  <c r="U13" i="13"/>
  <c r="T13" i="13"/>
  <c r="R13" i="13"/>
  <c r="Q13" i="13"/>
  <c r="O13" i="13"/>
  <c r="N13" i="13"/>
  <c r="L13" i="13"/>
  <c r="K13" i="13"/>
  <c r="I13" i="13"/>
  <c r="H13" i="13"/>
  <c r="F13" i="13"/>
  <c r="E13" i="13"/>
  <c r="C13" i="13"/>
  <c r="AN12" i="13"/>
  <c r="AM12" i="13"/>
  <c r="AK12" i="13"/>
  <c r="AJ12" i="13"/>
  <c r="AF12" i="13"/>
  <c r="AD12" i="13"/>
  <c r="AC12" i="13"/>
  <c r="AA12" i="13"/>
  <c r="Z12" i="13"/>
  <c r="X12" i="13"/>
  <c r="W12" i="13"/>
  <c r="U12" i="13"/>
  <c r="T12" i="13"/>
  <c r="R12" i="13"/>
  <c r="Q12" i="13"/>
  <c r="O12" i="13"/>
  <c r="N12" i="13"/>
  <c r="L12" i="13"/>
  <c r="K12" i="13"/>
  <c r="I12" i="13"/>
  <c r="H12" i="13"/>
  <c r="F12" i="13"/>
  <c r="E12" i="13"/>
  <c r="C12" i="13"/>
  <c r="AN11" i="13"/>
  <c r="AM11" i="13"/>
  <c r="AK11" i="13"/>
  <c r="AJ11" i="13"/>
  <c r="AF11" i="13"/>
  <c r="AD11" i="13"/>
  <c r="AC11" i="13"/>
  <c r="AA11" i="13"/>
  <c r="Z11" i="13"/>
  <c r="X11" i="13"/>
  <c r="W11" i="13"/>
  <c r="U11" i="13"/>
  <c r="T11" i="13"/>
  <c r="R11" i="13"/>
  <c r="Q11" i="13"/>
  <c r="O11" i="13"/>
  <c r="N11" i="13"/>
  <c r="L11" i="13"/>
  <c r="K11" i="13"/>
  <c r="I11" i="13"/>
  <c r="H11" i="13"/>
  <c r="F11" i="13"/>
  <c r="E11" i="13"/>
  <c r="C11" i="13"/>
  <c r="AN10" i="13"/>
  <c r="AM10" i="13"/>
  <c r="AK10" i="13"/>
  <c r="AJ10" i="13"/>
  <c r="AF10" i="13"/>
  <c r="AD10" i="13"/>
  <c r="AC10" i="13"/>
  <c r="AA10" i="13"/>
  <c r="Z10" i="13"/>
  <c r="X10" i="13"/>
  <c r="W10" i="13"/>
  <c r="U10" i="13"/>
  <c r="T10" i="13"/>
  <c r="R10" i="13"/>
  <c r="Q10" i="13"/>
  <c r="O10" i="13"/>
  <c r="N10" i="13"/>
  <c r="L10" i="13"/>
  <c r="K10" i="13"/>
  <c r="I10" i="13"/>
  <c r="H10" i="13"/>
  <c r="F10" i="13"/>
  <c r="E10" i="13"/>
  <c r="C10" i="13"/>
  <c r="AN9" i="13"/>
  <c r="AM9" i="13"/>
  <c r="AK9" i="13"/>
  <c r="AJ9" i="13"/>
  <c r="AI9" i="13"/>
  <c r="AF9" i="13"/>
  <c r="AD9" i="13"/>
  <c r="AC9" i="13"/>
  <c r="AA9" i="13"/>
  <c r="Z9" i="13"/>
  <c r="X9" i="13"/>
  <c r="W9" i="13"/>
  <c r="U9" i="13"/>
  <c r="T9" i="13"/>
  <c r="R9" i="13"/>
  <c r="Q9" i="13"/>
  <c r="O9" i="13"/>
  <c r="N9" i="13"/>
  <c r="L9" i="13"/>
  <c r="K9" i="13"/>
  <c r="I9" i="13"/>
  <c r="H9" i="13"/>
  <c r="F9" i="13"/>
  <c r="E9" i="13"/>
  <c r="C9" i="13"/>
  <c r="AN40" i="12"/>
  <c r="AM40" i="12"/>
  <c r="AJ40" i="12"/>
  <c r="AF40" i="12"/>
  <c r="AC40" i="12"/>
  <c r="Z40" i="12"/>
  <c r="W40" i="12"/>
  <c r="T40" i="12"/>
  <c r="Q40" i="12"/>
  <c r="N40" i="12"/>
  <c r="K40" i="12"/>
  <c r="H40" i="12"/>
  <c r="E40" i="12"/>
  <c r="AN39" i="12"/>
  <c r="AM39" i="12"/>
  <c r="AK39" i="12"/>
  <c r="AJ39" i="12"/>
  <c r="AF39" i="12"/>
  <c r="AD39" i="12"/>
  <c r="AC39" i="12"/>
  <c r="AA39" i="12"/>
  <c r="Z39" i="12"/>
  <c r="X39" i="12"/>
  <c r="W39" i="12"/>
  <c r="U39" i="12"/>
  <c r="T39" i="12"/>
  <c r="R39" i="12"/>
  <c r="Q39" i="12"/>
  <c r="O39" i="12"/>
  <c r="N39" i="12"/>
  <c r="L39" i="12"/>
  <c r="K39" i="12"/>
  <c r="I39" i="12"/>
  <c r="H39" i="12"/>
  <c r="F39" i="12"/>
  <c r="E39" i="12"/>
  <c r="C39" i="12"/>
  <c r="AN38" i="12"/>
  <c r="AM38" i="12"/>
  <c r="AK38" i="12"/>
  <c r="AJ38" i="12"/>
  <c r="AF38" i="12"/>
  <c r="AD38" i="12"/>
  <c r="AC38" i="12"/>
  <c r="AA38" i="12"/>
  <c r="Z38" i="12"/>
  <c r="X38" i="12"/>
  <c r="W38" i="12"/>
  <c r="U38" i="12"/>
  <c r="T38" i="12"/>
  <c r="R38" i="12"/>
  <c r="Q38" i="12"/>
  <c r="O38" i="12"/>
  <c r="N38" i="12"/>
  <c r="L38" i="12"/>
  <c r="K38" i="12"/>
  <c r="I38" i="12"/>
  <c r="H38" i="12"/>
  <c r="F38" i="12"/>
  <c r="E38" i="12"/>
  <c r="C38" i="12"/>
  <c r="AN37" i="12"/>
  <c r="AM37" i="12"/>
  <c r="AK37" i="12"/>
  <c r="AJ37" i="12"/>
  <c r="AF37" i="12"/>
  <c r="AD37" i="12"/>
  <c r="AC37" i="12"/>
  <c r="AA37" i="12"/>
  <c r="Z37" i="12"/>
  <c r="X37" i="12"/>
  <c r="W37" i="12"/>
  <c r="U37" i="12"/>
  <c r="T37" i="12"/>
  <c r="R37" i="12"/>
  <c r="Q37" i="12"/>
  <c r="O37" i="12"/>
  <c r="N37" i="12"/>
  <c r="L37" i="12"/>
  <c r="K37" i="12"/>
  <c r="I37" i="12"/>
  <c r="H37" i="12"/>
  <c r="F37" i="12"/>
  <c r="E37" i="12"/>
  <c r="C37" i="12"/>
  <c r="AN36" i="12"/>
  <c r="AM36" i="12"/>
  <c r="AK36" i="12"/>
  <c r="AJ36" i="12"/>
  <c r="AF36" i="12"/>
  <c r="AD36" i="12"/>
  <c r="AC36" i="12"/>
  <c r="AA36" i="12"/>
  <c r="Z36" i="12"/>
  <c r="X36" i="12"/>
  <c r="W36" i="12"/>
  <c r="U36" i="12"/>
  <c r="T36" i="12"/>
  <c r="R36" i="12"/>
  <c r="Q36" i="12"/>
  <c r="O36" i="12"/>
  <c r="N36" i="12"/>
  <c r="L36" i="12"/>
  <c r="K36" i="12"/>
  <c r="I36" i="12"/>
  <c r="H36" i="12"/>
  <c r="F36" i="12"/>
  <c r="E36" i="12"/>
  <c r="C36" i="12"/>
  <c r="AN35" i="12"/>
  <c r="AM35" i="12"/>
  <c r="AK35" i="12"/>
  <c r="AJ35" i="12"/>
  <c r="AF35" i="12"/>
  <c r="AD35" i="12"/>
  <c r="AC35" i="12"/>
  <c r="AA35" i="12"/>
  <c r="Z35" i="12"/>
  <c r="X35" i="12"/>
  <c r="W35" i="12"/>
  <c r="U35" i="12"/>
  <c r="T35" i="12"/>
  <c r="R35" i="12"/>
  <c r="Q35" i="12"/>
  <c r="O35" i="12"/>
  <c r="N35" i="12"/>
  <c r="L35" i="12"/>
  <c r="K35" i="12"/>
  <c r="I35" i="12"/>
  <c r="H35" i="12"/>
  <c r="F35" i="12"/>
  <c r="E35" i="12"/>
  <c r="C35" i="12"/>
  <c r="AN34" i="12"/>
  <c r="AM34" i="12"/>
  <c r="AK34" i="12"/>
  <c r="AJ34" i="12"/>
  <c r="AF34" i="12"/>
  <c r="AD34" i="12"/>
  <c r="AC34" i="12"/>
  <c r="AA34" i="12"/>
  <c r="Z34" i="12"/>
  <c r="X34" i="12"/>
  <c r="W34" i="12"/>
  <c r="U34" i="12"/>
  <c r="T34" i="12"/>
  <c r="R34" i="12"/>
  <c r="Q34" i="12"/>
  <c r="O34" i="12"/>
  <c r="N34" i="12"/>
  <c r="L34" i="12"/>
  <c r="K34" i="12"/>
  <c r="I34" i="12"/>
  <c r="H34" i="12"/>
  <c r="F34" i="12"/>
  <c r="E34" i="12"/>
  <c r="C34" i="12"/>
  <c r="AN33" i="12"/>
  <c r="AM33" i="12"/>
  <c r="AK33" i="12"/>
  <c r="AJ33" i="12"/>
  <c r="AF33" i="12"/>
  <c r="AD33" i="12"/>
  <c r="AC33" i="12"/>
  <c r="AA33" i="12"/>
  <c r="Z33" i="12"/>
  <c r="X33" i="12"/>
  <c r="W33" i="12"/>
  <c r="U33" i="12"/>
  <c r="T33" i="12"/>
  <c r="R33" i="12"/>
  <c r="Q33" i="12"/>
  <c r="O33" i="12"/>
  <c r="N33" i="12"/>
  <c r="L33" i="12"/>
  <c r="K33" i="12"/>
  <c r="I33" i="12"/>
  <c r="H33" i="12"/>
  <c r="F33" i="12"/>
  <c r="E33" i="12"/>
  <c r="C33" i="12"/>
  <c r="AN32" i="12"/>
  <c r="AM32" i="12"/>
  <c r="AK32" i="12"/>
  <c r="AJ32" i="12"/>
  <c r="AF32" i="12"/>
  <c r="AD32" i="12"/>
  <c r="AC32" i="12"/>
  <c r="AA32" i="12"/>
  <c r="Z32" i="12"/>
  <c r="X32" i="12"/>
  <c r="W32" i="12"/>
  <c r="U32" i="12"/>
  <c r="T32" i="12"/>
  <c r="R32" i="12"/>
  <c r="Q32" i="12"/>
  <c r="O32" i="12"/>
  <c r="N32" i="12"/>
  <c r="L32" i="12"/>
  <c r="K32" i="12"/>
  <c r="I32" i="12"/>
  <c r="H32" i="12"/>
  <c r="F32" i="12"/>
  <c r="E32" i="12"/>
  <c r="C32" i="12"/>
  <c r="AN31" i="12"/>
  <c r="AM31" i="12"/>
  <c r="AK31" i="12"/>
  <c r="AJ31" i="12"/>
  <c r="AF31" i="12"/>
  <c r="AD31" i="12"/>
  <c r="AC31" i="12"/>
  <c r="AA31" i="12"/>
  <c r="Z31" i="12"/>
  <c r="X31" i="12"/>
  <c r="W31" i="12"/>
  <c r="U31" i="12"/>
  <c r="T31" i="12"/>
  <c r="R31" i="12"/>
  <c r="Q31" i="12"/>
  <c r="O31" i="12"/>
  <c r="N31" i="12"/>
  <c r="L31" i="12"/>
  <c r="K31" i="12"/>
  <c r="I31" i="12"/>
  <c r="H31" i="12"/>
  <c r="F31" i="12"/>
  <c r="E31" i="12"/>
  <c r="C31" i="12"/>
  <c r="AN30" i="12"/>
  <c r="AM30" i="12"/>
  <c r="AK30" i="12"/>
  <c r="AJ30" i="12"/>
  <c r="AF30" i="12"/>
  <c r="AD30" i="12"/>
  <c r="AC30" i="12"/>
  <c r="AA30" i="12"/>
  <c r="Z30" i="12"/>
  <c r="X30" i="12"/>
  <c r="W30" i="12"/>
  <c r="U30" i="12"/>
  <c r="T30" i="12"/>
  <c r="R30" i="12"/>
  <c r="Q30" i="12"/>
  <c r="O30" i="12"/>
  <c r="N30" i="12"/>
  <c r="L30" i="12"/>
  <c r="K30" i="12"/>
  <c r="I30" i="12"/>
  <c r="H30" i="12"/>
  <c r="F30" i="12"/>
  <c r="E30" i="12"/>
  <c r="C30" i="12"/>
  <c r="AN29" i="12"/>
  <c r="AM29" i="12"/>
  <c r="AK29" i="12"/>
  <c r="AJ29" i="12"/>
  <c r="AF29" i="12"/>
  <c r="AD29" i="12"/>
  <c r="AC29" i="12"/>
  <c r="AA29" i="12"/>
  <c r="Z29" i="12"/>
  <c r="X29" i="12"/>
  <c r="W29" i="12"/>
  <c r="U29" i="12"/>
  <c r="T29" i="12"/>
  <c r="R29" i="12"/>
  <c r="Q29" i="12"/>
  <c r="O29" i="12"/>
  <c r="N29" i="12"/>
  <c r="L29" i="12"/>
  <c r="K29" i="12"/>
  <c r="I29" i="12"/>
  <c r="H29" i="12"/>
  <c r="F29" i="12"/>
  <c r="E29" i="12"/>
  <c r="C29" i="12"/>
  <c r="AN28" i="12"/>
  <c r="AM28" i="12"/>
  <c r="AK28" i="12"/>
  <c r="AJ28" i="12"/>
  <c r="AF28" i="12"/>
  <c r="AD28" i="12"/>
  <c r="AC28" i="12"/>
  <c r="AA28" i="12"/>
  <c r="Z28" i="12"/>
  <c r="X28" i="12"/>
  <c r="W28" i="12"/>
  <c r="U28" i="12"/>
  <c r="T28" i="12"/>
  <c r="R28" i="12"/>
  <c r="Q28" i="12"/>
  <c r="O28" i="12"/>
  <c r="N28" i="12"/>
  <c r="L28" i="12"/>
  <c r="K28" i="12"/>
  <c r="I28" i="12"/>
  <c r="H28" i="12"/>
  <c r="F28" i="12"/>
  <c r="E28" i="12"/>
  <c r="C28" i="12"/>
  <c r="AN27" i="12"/>
  <c r="AM27" i="12"/>
  <c r="AK27" i="12"/>
  <c r="AJ27" i="12"/>
  <c r="AF27" i="12"/>
  <c r="AD27" i="12"/>
  <c r="AC27" i="12"/>
  <c r="AA27" i="12"/>
  <c r="Z27" i="12"/>
  <c r="X27" i="12"/>
  <c r="W27" i="12"/>
  <c r="U27" i="12"/>
  <c r="T27" i="12"/>
  <c r="R27" i="12"/>
  <c r="Q27" i="12"/>
  <c r="O27" i="12"/>
  <c r="N27" i="12"/>
  <c r="L27" i="12"/>
  <c r="K27" i="12"/>
  <c r="I27" i="12"/>
  <c r="H27" i="12"/>
  <c r="F27" i="12"/>
  <c r="E27" i="12"/>
  <c r="C27" i="12"/>
  <c r="AN26" i="12"/>
  <c r="AM26" i="12"/>
  <c r="AK26" i="12"/>
  <c r="AJ26" i="12"/>
  <c r="AF26" i="12"/>
  <c r="AD26" i="12"/>
  <c r="AC26" i="12"/>
  <c r="AA26" i="12"/>
  <c r="Z26" i="12"/>
  <c r="X26" i="12"/>
  <c r="W26" i="12"/>
  <c r="U26" i="12"/>
  <c r="T26" i="12"/>
  <c r="R26" i="12"/>
  <c r="Q26" i="12"/>
  <c r="O26" i="12"/>
  <c r="N26" i="12"/>
  <c r="L26" i="12"/>
  <c r="K26" i="12"/>
  <c r="I26" i="12"/>
  <c r="H26" i="12"/>
  <c r="F26" i="12"/>
  <c r="E26" i="12"/>
  <c r="C26" i="12"/>
  <c r="AN25" i="12"/>
  <c r="AM25" i="12"/>
  <c r="AK25" i="12"/>
  <c r="AJ25" i="12"/>
  <c r="AF25" i="12"/>
  <c r="AD25" i="12"/>
  <c r="AC25" i="12"/>
  <c r="AA25" i="12"/>
  <c r="Z25" i="12"/>
  <c r="X25" i="12"/>
  <c r="W25" i="12"/>
  <c r="U25" i="12"/>
  <c r="T25" i="12"/>
  <c r="R25" i="12"/>
  <c r="Q25" i="12"/>
  <c r="O25" i="12"/>
  <c r="N25" i="12"/>
  <c r="L25" i="12"/>
  <c r="K25" i="12"/>
  <c r="I25" i="12"/>
  <c r="H25" i="12"/>
  <c r="F25" i="12"/>
  <c r="E25" i="12"/>
  <c r="C25" i="12"/>
  <c r="AN24" i="12"/>
  <c r="AM24" i="12"/>
  <c r="AK24" i="12"/>
  <c r="AJ24" i="12"/>
  <c r="AF24" i="12"/>
  <c r="AD24" i="12"/>
  <c r="AC24" i="12"/>
  <c r="AA24" i="12"/>
  <c r="Z24" i="12"/>
  <c r="X24" i="12"/>
  <c r="W24" i="12"/>
  <c r="U24" i="12"/>
  <c r="T24" i="12"/>
  <c r="R24" i="12"/>
  <c r="Q24" i="12"/>
  <c r="O24" i="12"/>
  <c r="N24" i="12"/>
  <c r="L24" i="12"/>
  <c r="K24" i="12"/>
  <c r="I24" i="12"/>
  <c r="H24" i="12"/>
  <c r="F24" i="12"/>
  <c r="E24" i="12"/>
  <c r="C24" i="12"/>
  <c r="AN23" i="12"/>
  <c r="AM23" i="12"/>
  <c r="AK23" i="12"/>
  <c r="AJ23" i="12"/>
  <c r="AF23" i="12"/>
  <c r="AD23" i="12"/>
  <c r="AC23" i="12"/>
  <c r="AA23" i="12"/>
  <c r="Z23" i="12"/>
  <c r="X23" i="12"/>
  <c r="W23" i="12"/>
  <c r="U23" i="12"/>
  <c r="T23" i="12"/>
  <c r="R23" i="12"/>
  <c r="Q23" i="12"/>
  <c r="O23" i="12"/>
  <c r="N23" i="12"/>
  <c r="L23" i="12"/>
  <c r="K23" i="12"/>
  <c r="I23" i="12"/>
  <c r="H23" i="12"/>
  <c r="F23" i="12"/>
  <c r="E23" i="12"/>
  <c r="C23" i="12"/>
  <c r="AN22" i="12"/>
  <c r="AM22" i="12"/>
  <c r="AK22" i="12"/>
  <c r="AJ22" i="12"/>
  <c r="AF22" i="12"/>
  <c r="AD22" i="12"/>
  <c r="AC22" i="12"/>
  <c r="AA22" i="12"/>
  <c r="Z22" i="12"/>
  <c r="X22" i="12"/>
  <c r="W22" i="12"/>
  <c r="U22" i="12"/>
  <c r="T22" i="12"/>
  <c r="R22" i="12"/>
  <c r="Q22" i="12"/>
  <c r="O22" i="12"/>
  <c r="N22" i="12"/>
  <c r="L22" i="12"/>
  <c r="K22" i="12"/>
  <c r="I22" i="12"/>
  <c r="H22" i="12"/>
  <c r="F22" i="12"/>
  <c r="E22" i="12"/>
  <c r="C22" i="12"/>
  <c r="AN21" i="12"/>
  <c r="AM21" i="12"/>
  <c r="AK21" i="12"/>
  <c r="AJ21" i="12"/>
  <c r="AF21" i="12"/>
  <c r="AD21" i="12"/>
  <c r="AC21" i="12"/>
  <c r="AA21" i="12"/>
  <c r="Z21" i="12"/>
  <c r="X21" i="12"/>
  <c r="W21" i="12"/>
  <c r="U21" i="12"/>
  <c r="T21" i="12"/>
  <c r="R21" i="12"/>
  <c r="Q21" i="12"/>
  <c r="O21" i="12"/>
  <c r="N21" i="12"/>
  <c r="L21" i="12"/>
  <c r="K21" i="12"/>
  <c r="I21" i="12"/>
  <c r="H21" i="12"/>
  <c r="F21" i="12"/>
  <c r="E21" i="12"/>
  <c r="C21" i="12"/>
  <c r="AN20" i="12"/>
  <c r="AM20" i="12"/>
  <c r="AK20" i="12"/>
  <c r="AJ20" i="12"/>
  <c r="AF20" i="12"/>
  <c r="AD20" i="12"/>
  <c r="AC20" i="12"/>
  <c r="AA20" i="12"/>
  <c r="Z20" i="12"/>
  <c r="X20" i="12"/>
  <c r="W20" i="12"/>
  <c r="U20" i="12"/>
  <c r="T20" i="12"/>
  <c r="R20" i="12"/>
  <c r="Q20" i="12"/>
  <c r="O20" i="12"/>
  <c r="N20" i="12"/>
  <c r="L20" i="12"/>
  <c r="K20" i="12"/>
  <c r="I20" i="12"/>
  <c r="H20" i="12"/>
  <c r="F20" i="12"/>
  <c r="E20" i="12"/>
  <c r="C20" i="12"/>
  <c r="AN19" i="12"/>
  <c r="AM19" i="12"/>
  <c r="AK19" i="12"/>
  <c r="AJ19" i="12"/>
  <c r="AF19" i="12"/>
  <c r="AD19" i="12"/>
  <c r="AC19" i="12"/>
  <c r="AA19" i="12"/>
  <c r="Z19" i="12"/>
  <c r="X19" i="12"/>
  <c r="W19" i="12"/>
  <c r="U19" i="12"/>
  <c r="T19" i="12"/>
  <c r="R19" i="12"/>
  <c r="Q19" i="12"/>
  <c r="O19" i="12"/>
  <c r="N19" i="12"/>
  <c r="L19" i="12"/>
  <c r="K19" i="12"/>
  <c r="I19" i="12"/>
  <c r="H19" i="12"/>
  <c r="F19" i="12"/>
  <c r="E19" i="12"/>
  <c r="C19" i="12"/>
  <c r="AN18" i="12"/>
  <c r="AM18" i="12"/>
  <c r="AK18" i="12"/>
  <c r="AJ18" i="12"/>
  <c r="AF18" i="12"/>
  <c r="AD18" i="12"/>
  <c r="AC18" i="12"/>
  <c r="AA18" i="12"/>
  <c r="Z18" i="12"/>
  <c r="X18" i="12"/>
  <c r="W18" i="12"/>
  <c r="U18" i="12"/>
  <c r="T18" i="12"/>
  <c r="R18" i="12"/>
  <c r="Q18" i="12"/>
  <c r="O18" i="12"/>
  <c r="N18" i="12"/>
  <c r="L18" i="12"/>
  <c r="K18" i="12"/>
  <c r="I18" i="12"/>
  <c r="H18" i="12"/>
  <c r="F18" i="12"/>
  <c r="E18" i="12"/>
  <c r="C18" i="12"/>
  <c r="AN17" i="12"/>
  <c r="AM17" i="12"/>
  <c r="AK17" i="12"/>
  <c r="AJ17" i="12"/>
  <c r="AF17" i="12"/>
  <c r="AD17" i="12"/>
  <c r="AC17" i="12"/>
  <c r="AA17" i="12"/>
  <c r="Z17" i="12"/>
  <c r="X17" i="12"/>
  <c r="W17" i="12"/>
  <c r="U17" i="12"/>
  <c r="T17" i="12"/>
  <c r="R17" i="12"/>
  <c r="Q17" i="12"/>
  <c r="O17" i="12"/>
  <c r="N17" i="12"/>
  <c r="L17" i="12"/>
  <c r="K17" i="12"/>
  <c r="I17" i="12"/>
  <c r="H17" i="12"/>
  <c r="F17" i="12"/>
  <c r="E17" i="12"/>
  <c r="C17" i="12"/>
  <c r="AN16" i="12"/>
  <c r="AM16" i="12"/>
  <c r="AK16" i="12"/>
  <c r="AJ16" i="12"/>
  <c r="AF16" i="12"/>
  <c r="AD16" i="12"/>
  <c r="AC16" i="12"/>
  <c r="AA16" i="12"/>
  <c r="Z16" i="12"/>
  <c r="X16" i="12"/>
  <c r="W16" i="12"/>
  <c r="U16" i="12"/>
  <c r="T16" i="12"/>
  <c r="R16" i="12"/>
  <c r="Q16" i="12"/>
  <c r="O16" i="12"/>
  <c r="N16" i="12"/>
  <c r="L16" i="12"/>
  <c r="K16" i="12"/>
  <c r="I16" i="12"/>
  <c r="H16" i="12"/>
  <c r="F16" i="12"/>
  <c r="E16" i="12"/>
  <c r="C16" i="12"/>
  <c r="AN15" i="12"/>
  <c r="AM15" i="12"/>
  <c r="AK15" i="12"/>
  <c r="AJ15" i="12"/>
  <c r="AF15" i="12"/>
  <c r="AD15" i="12"/>
  <c r="AC15" i="12"/>
  <c r="AA15" i="12"/>
  <c r="Z15" i="12"/>
  <c r="X15" i="12"/>
  <c r="W15" i="12"/>
  <c r="U15" i="12"/>
  <c r="T15" i="12"/>
  <c r="R15" i="12"/>
  <c r="Q15" i="12"/>
  <c r="O15" i="12"/>
  <c r="N15" i="12"/>
  <c r="L15" i="12"/>
  <c r="K15" i="12"/>
  <c r="I15" i="12"/>
  <c r="H15" i="12"/>
  <c r="F15" i="12"/>
  <c r="E15" i="12"/>
  <c r="C15" i="12"/>
  <c r="AN14" i="12"/>
  <c r="AM14" i="12"/>
  <c r="AK14" i="12"/>
  <c r="AJ14" i="12"/>
  <c r="AF14" i="12"/>
  <c r="AD14" i="12"/>
  <c r="AC14" i="12"/>
  <c r="AA14" i="12"/>
  <c r="Z14" i="12"/>
  <c r="X14" i="12"/>
  <c r="W14" i="12"/>
  <c r="U14" i="12"/>
  <c r="T14" i="12"/>
  <c r="R14" i="12"/>
  <c r="Q14" i="12"/>
  <c r="O14" i="12"/>
  <c r="N14" i="12"/>
  <c r="L14" i="12"/>
  <c r="K14" i="12"/>
  <c r="I14" i="12"/>
  <c r="H14" i="12"/>
  <c r="F14" i="12"/>
  <c r="E14" i="12"/>
  <c r="C14" i="12"/>
  <c r="AN13" i="12"/>
  <c r="AM13" i="12"/>
  <c r="AK13" i="12"/>
  <c r="AJ13" i="12"/>
  <c r="AF13" i="12"/>
  <c r="AD13" i="12"/>
  <c r="AC13" i="12"/>
  <c r="AA13" i="12"/>
  <c r="Z13" i="12"/>
  <c r="X13" i="12"/>
  <c r="W13" i="12"/>
  <c r="U13" i="12"/>
  <c r="T13" i="12"/>
  <c r="R13" i="12"/>
  <c r="Q13" i="12"/>
  <c r="O13" i="12"/>
  <c r="N13" i="12"/>
  <c r="L13" i="12"/>
  <c r="K13" i="12"/>
  <c r="I13" i="12"/>
  <c r="H13" i="12"/>
  <c r="F13" i="12"/>
  <c r="E13" i="12"/>
  <c r="C13" i="12"/>
  <c r="AN12" i="12"/>
  <c r="AM12" i="12"/>
  <c r="AK12" i="12"/>
  <c r="AJ12" i="12"/>
  <c r="AF12" i="12"/>
  <c r="AD12" i="12"/>
  <c r="AC12" i="12"/>
  <c r="AA12" i="12"/>
  <c r="Z12" i="12"/>
  <c r="X12" i="12"/>
  <c r="W12" i="12"/>
  <c r="U12" i="12"/>
  <c r="T12" i="12"/>
  <c r="R12" i="12"/>
  <c r="Q12" i="12"/>
  <c r="O12" i="12"/>
  <c r="N12" i="12"/>
  <c r="L12" i="12"/>
  <c r="K12" i="12"/>
  <c r="I12" i="12"/>
  <c r="H12" i="12"/>
  <c r="F12" i="12"/>
  <c r="E12" i="12"/>
  <c r="C12" i="12"/>
  <c r="AN11" i="12"/>
  <c r="AM11" i="12"/>
  <c r="AK11" i="12"/>
  <c r="AJ11" i="12"/>
  <c r="AF11" i="12"/>
  <c r="AD11" i="12"/>
  <c r="AC11" i="12"/>
  <c r="AA11" i="12"/>
  <c r="Z11" i="12"/>
  <c r="X11" i="12"/>
  <c r="W11" i="12"/>
  <c r="U11" i="12"/>
  <c r="T11" i="12"/>
  <c r="R11" i="12"/>
  <c r="Q11" i="12"/>
  <c r="O11" i="12"/>
  <c r="N11" i="12"/>
  <c r="L11" i="12"/>
  <c r="K11" i="12"/>
  <c r="I11" i="12"/>
  <c r="H11" i="12"/>
  <c r="F11" i="12"/>
  <c r="E11" i="12"/>
  <c r="C11" i="12"/>
  <c r="AN10" i="12"/>
  <c r="AM10" i="12"/>
  <c r="AK10" i="12"/>
  <c r="AJ10" i="12"/>
  <c r="AI10" i="12"/>
  <c r="AG10" i="12"/>
  <c r="AF10" i="12"/>
  <c r="AD10" i="12"/>
  <c r="AC10" i="12"/>
  <c r="AA10" i="12"/>
  <c r="Z10" i="12"/>
  <c r="X10" i="12"/>
  <c r="W10" i="12"/>
  <c r="U10" i="12"/>
  <c r="T10" i="12"/>
  <c r="R10" i="12"/>
  <c r="Q10" i="12"/>
  <c r="O10" i="12"/>
  <c r="N10" i="12"/>
  <c r="L10" i="12"/>
  <c r="K10" i="12"/>
  <c r="I10" i="12"/>
  <c r="H10" i="12"/>
  <c r="F10" i="12"/>
  <c r="E10" i="12"/>
  <c r="C10" i="12"/>
  <c r="AN9" i="12"/>
  <c r="AM9" i="12"/>
  <c r="AK9" i="12"/>
  <c r="AJ9" i="12"/>
  <c r="AI9" i="12"/>
  <c r="AF9" i="12"/>
  <c r="AD9" i="12"/>
  <c r="AC9" i="12"/>
  <c r="AA9" i="12"/>
  <c r="Z9" i="12"/>
  <c r="X9" i="12"/>
  <c r="W9" i="12"/>
  <c r="U9" i="12"/>
  <c r="T9" i="12"/>
  <c r="R9" i="12"/>
  <c r="Q9" i="12"/>
  <c r="O9" i="12"/>
  <c r="N9" i="12"/>
  <c r="L9" i="12"/>
  <c r="K9" i="12"/>
  <c r="I9" i="12"/>
  <c r="H9" i="12"/>
  <c r="F9" i="12"/>
  <c r="E9" i="12"/>
  <c r="C9" i="12"/>
  <c r="AM39" i="11"/>
  <c r="AI39" i="11"/>
  <c r="AF39" i="11"/>
  <c r="AC39" i="11"/>
  <c r="Z39" i="11"/>
  <c r="W39" i="11"/>
  <c r="T39" i="11"/>
  <c r="Q39" i="11"/>
  <c r="N39" i="11"/>
  <c r="K39" i="11"/>
  <c r="H39" i="11"/>
  <c r="E39" i="11"/>
  <c r="AN38" i="11"/>
  <c r="AM38" i="11"/>
  <c r="AK38" i="11"/>
  <c r="AJ38" i="11"/>
  <c r="AF38" i="11"/>
  <c r="AD38" i="11"/>
  <c r="AC38" i="11"/>
  <c r="AA38" i="11"/>
  <c r="Z38" i="11"/>
  <c r="X38" i="11"/>
  <c r="W38" i="11"/>
  <c r="U38" i="11"/>
  <c r="T38" i="11"/>
  <c r="R38" i="11"/>
  <c r="Q38" i="11"/>
  <c r="O38" i="11"/>
  <c r="N38" i="11"/>
  <c r="L38" i="11"/>
  <c r="K38" i="11"/>
  <c r="I38" i="11"/>
  <c r="H38" i="11"/>
  <c r="F38" i="11"/>
  <c r="E38" i="11"/>
  <c r="C38" i="11"/>
  <c r="AN37" i="11"/>
  <c r="AM37" i="11"/>
  <c r="AK37" i="11"/>
  <c r="AJ37" i="11"/>
  <c r="AF37" i="11"/>
  <c r="AD37" i="11"/>
  <c r="AC37" i="11"/>
  <c r="AA37" i="11"/>
  <c r="Z37" i="11"/>
  <c r="X37" i="11"/>
  <c r="W37" i="11"/>
  <c r="U37" i="11"/>
  <c r="T37" i="11"/>
  <c r="R37" i="11"/>
  <c r="Q37" i="11"/>
  <c r="O37" i="11"/>
  <c r="N37" i="11"/>
  <c r="L37" i="11"/>
  <c r="K37" i="11"/>
  <c r="I37" i="11"/>
  <c r="H37" i="11"/>
  <c r="F37" i="11"/>
  <c r="E37" i="11"/>
  <c r="C37" i="11"/>
  <c r="AN36" i="11"/>
  <c r="AM36" i="11"/>
  <c r="AK36" i="11"/>
  <c r="AJ36" i="11"/>
  <c r="AF36" i="11"/>
  <c r="AD36" i="11"/>
  <c r="AC36" i="11"/>
  <c r="AA36" i="11"/>
  <c r="Z36" i="11"/>
  <c r="X36" i="11"/>
  <c r="W36" i="11"/>
  <c r="U36" i="11"/>
  <c r="T36" i="11"/>
  <c r="R36" i="11"/>
  <c r="Q36" i="11"/>
  <c r="O36" i="11"/>
  <c r="N36" i="11"/>
  <c r="L36" i="11"/>
  <c r="K36" i="11"/>
  <c r="I36" i="11"/>
  <c r="H36" i="11"/>
  <c r="F36" i="11"/>
  <c r="E36" i="11"/>
  <c r="C36" i="11"/>
  <c r="AN35" i="11"/>
  <c r="AM35" i="11"/>
  <c r="AK35" i="11"/>
  <c r="AJ35" i="11"/>
  <c r="AF35" i="11"/>
  <c r="AD35" i="11"/>
  <c r="AC35" i="11"/>
  <c r="AA35" i="11"/>
  <c r="Z35" i="11"/>
  <c r="X35" i="11"/>
  <c r="W35" i="11"/>
  <c r="U35" i="11"/>
  <c r="T35" i="11"/>
  <c r="R35" i="11"/>
  <c r="Q35" i="11"/>
  <c r="O35" i="11"/>
  <c r="N35" i="11"/>
  <c r="L35" i="11"/>
  <c r="K35" i="11"/>
  <c r="I35" i="11"/>
  <c r="H35" i="11"/>
  <c r="F35" i="11"/>
  <c r="E35" i="11"/>
  <c r="C35" i="11"/>
  <c r="AN34" i="11"/>
  <c r="AM34" i="11"/>
  <c r="AK34" i="11"/>
  <c r="AJ34" i="11"/>
  <c r="AF34" i="11"/>
  <c r="AD34" i="11"/>
  <c r="AC34" i="11"/>
  <c r="AA34" i="11"/>
  <c r="Z34" i="11"/>
  <c r="X34" i="11"/>
  <c r="W34" i="11"/>
  <c r="U34" i="11"/>
  <c r="T34" i="11"/>
  <c r="R34" i="11"/>
  <c r="Q34" i="11"/>
  <c r="O34" i="11"/>
  <c r="N34" i="11"/>
  <c r="L34" i="11"/>
  <c r="K34" i="11"/>
  <c r="I34" i="11"/>
  <c r="H34" i="11"/>
  <c r="F34" i="11"/>
  <c r="E34" i="11"/>
  <c r="C34" i="11"/>
  <c r="AN33" i="11"/>
  <c r="AM33" i="11"/>
  <c r="AK33" i="11"/>
  <c r="AJ33" i="11"/>
  <c r="AF33" i="11"/>
  <c r="AD33" i="11"/>
  <c r="AC33" i="11"/>
  <c r="AA33" i="11"/>
  <c r="Z33" i="11"/>
  <c r="X33" i="11"/>
  <c r="W33" i="11"/>
  <c r="U33" i="11"/>
  <c r="T33" i="11"/>
  <c r="R33" i="11"/>
  <c r="Q33" i="11"/>
  <c r="O33" i="11"/>
  <c r="N33" i="11"/>
  <c r="L33" i="11"/>
  <c r="K33" i="11"/>
  <c r="I33" i="11"/>
  <c r="H33" i="11"/>
  <c r="F33" i="11"/>
  <c r="E33" i="11"/>
  <c r="C33" i="11"/>
  <c r="AN32" i="11"/>
  <c r="AM32" i="11"/>
  <c r="AK32" i="11"/>
  <c r="AJ32" i="11"/>
  <c r="AF32" i="11"/>
  <c r="AD32" i="11"/>
  <c r="AC32" i="11"/>
  <c r="AA32" i="11"/>
  <c r="Z32" i="11"/>
  <c r="X32" i="11"/>
  <c r="W32" i="11"/>
  <c r="U32" i="11"/>
  <c r="T32" i="11"/>
  <c r="R32" i="11"/>
  <c r="Q32" i="11"/>
  <c r="O32" i="11"/>
  <c r="N32" i="11"/>
  <c r="L32" i="11"/>
  <c r="K32" i="11"/>
  <c r="I32" i="11"/>
  <c r="H32" i="11"/>
  <c r="F32" i="11"/>
  <c r="E32" i="11"/>
  <c r="C32" i="11"/>
  <c r="AN31" i="11"/>
  <c r="AM31" i="11"/>
  <c r="AK31" i="11"/>
  <c r="AJ31" i="11"/>
  <c r="AF31" i="11"/>
  <c r="AD31" i="11"/>
  <c r="AC31" i="11"/>
  <c r="AA31" i="11"/>
  <c r="Z31" i="11"/>
  <c r="X31" i="11"/>
  <c r="W31" i="11"/>
  <c r="U31" i="11"/>
  <c r="T31" i="11"/>
  <c r="R31" i="11"/>
  <c r="Q31" i="11"/>
  <c r="O31" i="11"/>
  <c r="N31" i="11"/>
  <c r="L31" i="11"/>
  <c r="K31" i="11"/>
  <c r="I31" i="11"/>
  <c r="H31" i="11"/>
  <c r="F31" i="11"/>
  <c r="E31" i="11"/>
  <c r="C31" i="11"/>
  <c r="AN30" i="11"/>
  <c r="AM30" i="11"/>
  <c r="AK30" i="11"/>
  <c r="AJ30" i="11"/>
  <c r="AF30" i="11"/>
  <c r="AD30" i="11"/>
  <c r="AC30" i="11"/>
  <c r="AA30" i="11"/>
  <c r="Z30" i="11"/>
  <c r="X30" i="11"/>
  <c r="W30" i="11"/>
  <c r="U30" i="11"/>
  <c r="T30" i="11"/>
  <c r="R30" i="11"/>
  <c r="Q30" i="11"/>
  <c r="O30" i="11"/>
  <c r="N30" i="11"/>
  <c r="L30" i="11"/>
  <c r="K30" i="11"/>
  <c r="I30" i="11"/>
  <c r="H30" i="11"/>
  <c r="F30" i="11"/>
  <c r="E30" i="11"/>
  <c r="C30" i="11"/>
  <c r="AN29" i="11"/>
  <c r="AM29" i="11"/>
  <c r="AK29" i="11"/>
  <c r="AJ29" i="11"/>
  <c r="AF29" i="11"/>
  <c r="AD29" i="11"/>
  <c r="AC29" i="11"/>
  <c r="AA29" i="11"/>
  <c r="Z29" i="11"/>
  <c r="X29" i="11"/>
  <c r="W29" i="11"/>
  <c r="U29" i="11"/>
  <c r="T29" i="11"/>
  <c r="R29" i="11"/>
  <c r="Q29" i="11"/>
  <c r="O29" i="11"/>
  <c r="N29" i="11"/>
  <c r="L29" i="11"/>
  <c r="K29" i="11"/>
  <c r="I29" i="11"/>
  <c r="H29" i="11"/>
  <c r="F29" i="11"/>
  <c r="E29" i="11"/>
  <c r="C29" i="11"/>
  <c r="AN28" i="11"/>
  <c r="AM28" i="11"/>
  <c r="AK28" i="11"/>
  <c r="AJ28" i="11"/>
  <c r="AF28" i="11"/>
  <c r="AD28" i="11"/>
  <c r="AC28" i="11"/>
  <c r="AA28" i="11"/>
  <c r="Z28" i="11"/>
  <c r="X28" i="11"/>
  <c r="W28" i="11"/>
  <c r="U28" i="11"/>
  <c r="T28" i="11"/>
  <c r="R28" i="11"/>
  <c r="Q28" i="11"/>
  <c r="O28" i="11"/>
  <c r="N28" i="11"/>
  <c r="L28" i="11"/>
  <c r="K28" i="11"/>
  <c r="I28" i="11"/>
  <c r="H28" i="11"/>
  <c r="F28" i="11"/>
  <c r="E28" i="11"/>
  <c r="C28" i="11"/>
  <c r="AN27" i="11"/>
  <c r="AM27" i="11"/>
  <c r="AK27" i="11"/>
  <c r="AJ27" i="11"/>
  <c r="AF27" i="11"/>
  <c r="AD27" i="11"/>
  <c r="AC27" i="11"/>
  <c r="AA27" i="11"/>
  <c r="Z27" i="11"/>
  <c r="X27" i="11"/>
  <c r="W27" i="11"/>
  <c r="U27" i="11"/>
  <c r="T27" i="11"/>
  <c r="R27" i="11"/>
  <c r="Q27" i="11"/>
  <c r="O27" i="11"/>
  <c r="N27" i="11"/>
  <c r="L27" i="11"/>
  <c r="K27" i="11"/>
  <c r="I27" i="11"/>
  <c r="H27" i="11"/>
  <c r="F27" i="11"/>
  <c r="E27" i="11"/>
  <c r="C27" i="11"/>
  <c r="AN26" i="11"/>
  <c r="AM26" i="11"/>
  <c r="AK26" i="11"/>
  <c r="AJ26" i="11"/>
  <c r="AF26" i="11"/>
  <c r="AD26" i="11"/>
  <c r="AC26" i="11"/>
  <c r="AA26" i="11"/>
  <c r="Z26" i="11"/>
  <c r="X26" i="11"/>
  <c r="W26" i="11"/>
  <c r="U26" i="11"/>
  <c r="T26" i="11"/>
  <c r="R26" i="11"/>
  <c r="Q26" i="11"/>
  <c r="O26" i="11"/>
  <c r="N26" i="11"/>
  <c r="L26" i="11"/>
  <c r="K26" i="11"/>
  <c r="I26" i="11"/>
  <c r="H26" i="11"/>
  <c r="F26" i="11"/>
  <c r="E26" i="11"/>
  <c r="C26" i="11"/>
  <c r="AN25" i="11"/>
  <c r="AM25" i="11"/>
  <c r="AK25" i="11"/>
  <c r="AJ25" i="11"/>
  <c r="AF25" i="11"/>
  <c r="AD25" i="11"/>
  <c r="AC25" i="11"/>
  <c r="AA25" i="11"/>
  <c r="Z25" i="11"/>
  <c r="X25" i="11"/>
  <c r="W25" i="11"/>
  <c r="U25" i="11"/>
  <c r="T25" i="11"/>
  <c r="R25" i="11"/>
  <c r="Q25" i="11"/>
  <c r="O25" i="11"/>
  <c r="N25" i="11"/>
  <c r="L25" i="11"/>
  <c r="K25" i="11"/>
  <c r="I25" i="11"/>
  <c r="H25" i="11"/>
  <c r="F25" i="11"/>
  <c r="E25" i="11"/>
  <c r="C25" i="11"/>
  <c r="AN24" i="11"/>
  <c r="AM24" i="11"/>
  <c r="AK24" i="11"/>
  <c r="AJ24" i="11"/>
  <c r="AF24" i="11"/>
  <c r="AD24" i="11"/>
  <c r="AC24" i="11"/>
  <c r="AA24" i="11"/>
  <c r="Z24" i="11"/>
  <c r="X24" i="11"/>
  <c r="W24" i="11"/>
  <c r="U24" i="11"/>
  <c r="T24" i="11"/>
  <c r="R24" i="11"/>
  <c r="Q24" i="11"/>
  <c r="O24" i="11"/>
  <c r="N24" i="11"/>
  <c r="L24" i="11"/>
  <c r="K24" i="11"/>
  <c r="I24" i="11"/>
  <c r="H24" i="11"/>
  <c r="F24" i="11"/>
  <c r="E24" i="11"/>
  <c r="C24" i="11"/>
  <c r="AN23" i="11"/>
  <c r="AM23" i="11"/>
  <c r="AK23" i="11"/>
  <c r="AJ23" i="11"/>
  <c r="AF23" i="11"/>
  <c r="AD23" i="11"/>
  <c r="AC23" i="11"/>
  <c r="AA23" i="11"/>
  <c r="Z23" i="11"/>
  <c r="X23" i="11"/>
  <c r="W23" i="11"/>
  <c r="U23" i="11"/>
  <c r="T23" i="11"/>
  <c r="R23" i="11"/>
  <c r="Q23" i="11"/>
  <c r="O23" i="11"/>
  <c r="N23" i="11"/>
  <c r="L23" i="11"/>
  <c r="K23" i="11"/>
  <c r="I23" i="11"/>
  <c r="H23" i="11"/>
  <c r="F23" i="11"/>
  <c r="E23" i="11"/>
  <c r="C23" i="11"/>
  <c r="AN22" i="11"/>
  <c r="AM22" i="11"/>
  <c r="AK22" i="11"/>
  <c r="AJ22" i="11"/>
  <c r="AF22" i="11"/>
  <c r="AD22" i="11"/>
  <c r="AC22" i="11"/>
  <c r="AA22" i="11"/>
  <c r="Z22" i="11"/>
  <c r="X22" i="11"/>
  <c r="W22" i="11"/>
  <c r="U22" i="11"/>
  <c r="T22" i="11"/>
  <c r="R22" i="11"/>
  <c r="Q22" i="11"/>
  <c r="O22" i="11"/>
  <c r="N22" i="11"/>
  <c r="L22" i="11"/>
  <c r="K22" i="11"/>
  <c r="I22" i="11"/>
  <c r="H22" i="11"/>
  <c r="F22" i="11"/>
  <c r="E22" i="11"/>
  <c r="C22" i="11"/>
  <c r="AN21" i="11"/>
  <c r="AM21" i="11"/>
  <c r="AK21" i="11"/>
  <c r="AJ21" i="11"/>
  <c r="AF21" i="11"/>
  <c r="AD21" i="11"/>
  <c r="AC21" i="11"/>
  <c r="AA21" i="11"/>
  <c r="Z21" i="11"/>
  <c r="X21" i="11"/>
  <c r="W21" i="11"/>
  <c r="U21" i="11"/>
  <c r="T21" i="11"/>
  <c r="R21" i="11"/>
  <c r="Q21" i="11"/>
  <c r="O21" i="11"/>
  <c r="N21" i="11"/>
  <c r="L21" i="11"/>
  <c r="K21" i="11"/>
  <c r="I21" i="11"/>
  <c r="H21" i="11"/>
  <c r="F21" i="11"/>
  <c r="E21" i="11"/>
  <c r="C21" i="11"/>
  <c r="AN17" i="11"/>
  <c r="AM17" i="11"/>
  <c r="AK17" i="11"/>
  <c r="AJ17" i="11"/>
  <c r="AF17" i="11"/>
  <c r="AD17" i="11"/>
  <c r="AC17" i="11"/>
  <c r="AA17" i="11"/>
  <c r="Z17" i="11"/>
  <c r="X17" i="11"/>
  <c r="W17" i="11"/>
  <c r="U17" i="11"/>
  <c r="T17" i="11"/>
  <c r="R17" i="11"/>
  <c r="Q17" i="11"/>
  <c r="O17" i="11"/>
  <c r="N17" i="11"/>
  <c r="L17" i="11"/>
  <c r="K17" i="11"/>
  <c r="I17" i="11"/>
  <c r="H17" i="11"/>
  <c r="F17" i="11"/>
  <c r="E17" i="11"/>
  <c r="C17" i="11"/>
  <c r="AN16" i="11"/>
  <c r="AM16" i="11"/>
  <c r="AK16" i="11"/>
  <c r="AJ16" i="11"/>
  <c r="AF16" i="11"/>
  <c r="AD16" i="11"/>
  <c r="AC16" i="11"/>
  <c r="AA16" i="11"/>
  <c r="Z16" i="11"/>
  <c r="X16" i="11"/>
  <c r="W16" i="11"/>
  <c r="U16" i="11"/>
  <c r="T16" i="11"/>
  <c r="R16" i="11"/>
  <c r="Q16" i="11"/>
  <c r="O16" i="11"/>
  <c r="N16" i="11"/>
  <c r="L16" i="11"/>
  <c r="K16" i="11"/>
  <c r="I16" i="11"/>
  <c r="H16" i="11"/>
  <c r="F16" i="11"/>
  <c r="E16" i="11"/>
  <c r="C16" i="11"/>
  <c r="AN15" i="11"/>
  <c r="AM15" i="11"/>
  <c r="AK15" i="11"/>
  <c r="AJ15" i="11"/>
  <c r="AF15" i="11"/>
  <c r="AD15" i="11"/>
  <c r="AC15" i="11"/>
  <c r="AA15" i="11"/>
  <c r="Z15" i="11"/>
  <c r="X15" i="11"/>
  <c r="W15" i="11"/>
  <c r="U15" i="11"/>
  <c r="T15" i="11"/>
  <c r="R15" i="11"/>
  <c r="Q15" i="11"/>
  <c r="O15" i="11"/>
  <c r="N15" i="11"/>
  <c r="L15" i="11"/>
  <c r="K15" i="11"/>
  <c r="I15" i="11"/>
  <c r="H15" i="11"/>
  <c r="F15" i="11"/>
  <c r="E15" i="11"/>
  <c r="C15" i="11"/>
  <c r="AN14" i="11"/>
  <c r="AM14" i="11"/>
  <c r="AK14" i="11"/>
  <c r="AJ14" i="11"/>
  <c r="AF14" i="11"/>
  <c r="AD14" i="11"/>
  <c r="AC14" i="11"/>
  <c r="AA14" i="11"/>
  <c r="Z14" i="11"/>
  <c r="X14" i="11"/>
  <c r="W14" i="11"/>
  <c r="U14" i="11"/>
  <c r="T14" i="11"/>
  <c r="R14" i="11"/>
  <c r="Q14" i="11"/>
  <c r="O14" i="11"/>
  <c r="N14" i="11"/>
  <c r="L14" i="11"/>
  <c r="K14" i="11"/>
  <c r="I14" i="11"/>
  <c r="H14" i="11"/>
  <c r="F14" i="11"/>
  <c r="E14" i="11"/>
  <c r="C14" i="11"/>
  <c r="AN13" i="11"/>
  <c r="AM13" i="11"/>
  <c r="AK13" i="11"/>
  <c r="AJ13" i="11"/>
  <c r="AF13" i="11"/>
  <c r="AD13" i="11"/>
  <c r="AC13" i="11"/>
  <c r="AA13" i="11"/>
  <c r="Z13" i="11"/>
  <c r="X13" i="11"/>
  <c r="W13" i="11"/>
  <c r="U13" i="11"/>
  <c r="T13" i="11"/>
  <c r="R13" i="11"/>
  <c r="Q13" i="11"/>
  <c r="O13" i="11"/>
  <c r="N13" i="11"/>
  <c r="L13" i="11"/>
  <c r="K13" i="11"/>
  <c r="I13" i="11"/>
  <c r="H13" i="11"/>
  <c r="F13" i="11"/>
  <c r="E13" i="11"/>
  <c r="C13" i="11"/>
  <c r="AN12" i="11"/>
  <c r="AM12" i="11"/>
  <c r="AK12" i="11"/>
  <c r="AJ12" i="11"/>
  <c r="AF12" i="11"/>
  <c r="AD12" i="11"/>
  <c r="AC12" i="11"/>
  <c r="AA12" i="11"/>
  <c r="Z12" i="11"/>
  <c r="X12" i="11"/>
  <c r="W12" i="11"/>
  <c r="U12" i="11"/>
  <c r="T12" i="11"/>
  <c r="R12" i="11"/>
  <c r="Q12" i="11"/>
  <c r="O12" i="11"/>
  <c r="N12" i="11"/>
  <c r="L12" i="11"/>
  <c r="K12" i="11"/>
  <c r="I12" i="11"/>
  <c r="H12" i="11"/>
  <c r="F12" i="11"/>
  <c r="E12" i="11"/>
  <c r="C12" i="11"/>
  <c r="AN11" i="11"/>
  <c r="AM11" i="11"/>
  <c r="AK11" i="11"/>
  <c r="AJ11" i="11"/>
  <c r="AF11" i="11"/>
  <c r="AD11" i="11"/>
  <c r="AC11" i="11"/>
  <c r="AA11" i="11"/>
  <c r="Z11" i="11"/>
  <c r="X11" i="11"/>
  <c r="W11" i="11"/>
  <c r="U11" i="11"/>
  <c r="T11" i="11"/>
  <c r="R11" i="11"/>
  <c r="Q11" i="11"/>
  <c r="O11" i="11"/>
  <c r="N11" i="11"/>
  <c r="L11" i="11"/>
  <c r="K11" i="11"/>
  <c r="I11" i="11"/>
  <c r="H11" i="11"/>
  <c r="F11" i="11"/>
  <c r="E11" i="11"/>
  <c r="C11" i="11"/>
  <c r="AN10" i="11"/>
  <c r="AM10" i="11"/>
  <c r="AK10" i="11"/>
  <c r="AJ10" i="11"/>
  <c r="AF10" i="11"/>
  <c r="AD10" i="11"/>
  <c r="AC10" i="11"/>
  <c r="AA10" i="11"/>
  <c r="Z10" i="11"/>
  <c r="X10" i="11"/>
  <c r="W10" i="11"/>
  <c r="U10" i="11"/>
  <c r="T10" i="11"/>
  <c r="R10" i="11"/>
  <c r="Q10" i="11"/>
  <c r="O10" i="11"/>
  <c r="N10" i="11"/>
  <c r="L10" i="11"/>
  <c r="K10" i="11"/>
  <c r="I10" i="11"/>
  <c r="H10" i="11"/>
  <c r="F10" i="11"/>
  <c r="E10" i="11"/>
  <c r="C10" i="11"/>
  <c r="AN9" i="11"/>
  <c r="AM9" i="11"/>
  <c r="AK9" i="11"/>
  <c r="AJ9" i="11"/>
  <c r="AI9" i="11"/>
  <c r="AF9" i="11"/>
  <c r="AD9" i="11"/>
  <c r="AC9" i="11"/>
  <c r="AA9" i="11"/>
  <c r="Z9" i="11"/>
  <c r="X9" i="11"/>
  <c r="W9" i="11"/>
  <c r="U9" i="11"/>
  <c r="T9" i="11"/>
  <c r="R9" i="11"/>
  <c r="Q9" i="11"/>
  <c r="O9" i="11"/>
  <c r="N9" i="11"/>
  <c r="L9" i="11"/>
  <c r="K9" i="11"/>
  <c r="I9" i="11"/>
  <c r="H9" i="11"/>
  <c r="F9" i="11"/>
  <c r="E9" i="11"/>
  <c r="C9" i="11"/>
  <c r="AM37" i="10"/>
  <c r="AI37" i="10"/>
  <c r="AF37" i="10"/>
  <c r="AC37" i="10"/>
  <c r="Z37" i="10"/>
  <c r="W37" i="10"/>
  <c r="T37" i="10"/>
  <c r="Q37" i="10"/>
  <c r="N37" i="10"/>
  <c r="K37" i="10"/>
  <c r="H37" i="10"/>
  <c r="E37" i="10"/>
  <c r="AN36" i="10"/>
  <c r="AM36" i="10"/>
  <c r="AK36" i="10"/>
  <c r="AJ36" i="10"/>
  <c r="AF36" i="10"/>
  <c r="AD36" i="10"/>
  <c r="AC36" i="10"/>
  <c r="AA36" i="10"/>
  <c r="Z36" i="10"/>
  <c r="X36" i="10"/>
  <c r="W36" i="10"/>
  <c r="U36" i="10"/>
  <c r="T36" i="10"/>
  <c r="R36" i="10"/>
  <c r="Q36" i="10"/>
  <c r="O36" i="10"/>
  <c r="N36" i="10"/>
  <c r="L36" i="10"/>
  <c r="K36" i="10"/>
  <c r="I36" i="10"/>
  <c r="H36" i="10"/>
  <c r="F36" i="10"/>
  <c r="E36" i="10"/>
  <c r="C36" i="10"/>
  <c r="AN35" i="10"/>
  <c r="AM35" i="10"/>
  <c r="AK35" i="10"/>
  <c r="AJ35" i="10"/>
  <c r="AF35" i="10"/>
  <c r="AD35" i="10"/>
  <c r="AC35" i="10"/>
  <c r="AA35" i="10"/>
  <c r="Z35" i="10"/>
  <c r="X35" i="10"/>
  <c r="W35" i="10"/>
  <c r="U35" i="10"/>
  <c r="T35" i="10"/>
  <c r="R35" i="10"/>
  <c r="Q35" i="10"/>
  <c r="O35" i="10"/>
  <c r="N35" i="10"/>
  <c r="L35" i="10"/>
  <c r="K35" i="10"/>
  <c r="I35" i="10"/>
  <c r="H35" i="10"/>
  <c r="F35" i="10"/>
  <c r="E35" i="10"/>
  <c r="C35" i="10"/>
  <c r="AN34" i="10"/>
  <c r="AM34" i="10"/>
  <c r="AK34" i="10"/>
  <c r="AJ34" i="10"/>
  <c r="AF34" i="10"/>
  <c r="AD34" i="10"/>
  <c r="AC34" i="10"/>
  <c r="AA34" i="10"/>
  <c r="Z34" i="10"/>
  <c r="X34" i="10"/>
  <c r="W34" i="10"/>
  <c r="U34" i="10"/>
  <c r="T34" i="10"/>
  <c r="R34" i="10"/>
  <c r="Q34" i="10"/>
  <c r="O34" i="10"/>
  <c r="N34" i="10"/>
  <c r="L34" i="10"/>
  <c r="K34" i="10"/>
  <c r="I34" i="10"/>
  <c r="H34" i="10"/>
  <c r="F34" i="10"/>
  <c r="E34" i="10"/>
  <c r="C34" i="10"/>
  <c r="AN33" i="10"/>
  <c r="AM33" i="10"/>
  <c r="AK33" i="10"/>
  <c r="AJ33" i="10"/>
  <c r="AF33" i="10"/>
  <c r="AD33" i="10"/>
  <c r="AC33" i="10"/>
  <c r="AA33" i="10"/>
  <c r="Z33" i="10"/>
  <c r="X33" i="10"/>
  <c r="W33" i="10"/>
  <c r="U33" i="10"/>
  <c r="T33" i="10"/>
  <c r="R33" i="10"/>
  <c r="Q33" i="10"/>
  <c r="O33" i="10"/>
  <c r="N33" i="10"/>
  <c r="L33" i="10"/>
  <c r="K33" i="10"/>
  <c r="I33" i="10"/>
  <c r="H33" i="10"/>
  <c r="F33" i="10"/>
  <c r="E33" i="10"/>
  <c r="C33" i="10"/>
  <c r="AN32" i="10"/>
  <c r="AM32" i="10"/>
  <c r="AK32" i="10"/>
  <c r="AJ32" i="10"/>
  <c r="AF32" i="10"/>
  <c r="AD32" i="10"/>
  <c r="AC32" i="10"/>
  <c r="AA32" i="10"/>
  <c r="Z32" i="10"/>
  <c r="X32" i="10"/>
  <c r="W32" i="10"/>
  <c r="U32" i="10"/>
  <c r="T32" i="10"/>
  <c r="R32" i="10"/>
  <c r="Q32" i="10"/>
  <c r="O32" i="10"/>
  <c r="N32" i="10"/>
  <c r="L32" i="10"/>
  <c r="K32" i="10"/>
  <c r="I32" i="10"/>
  <c r="H32" i="10"/>
  <c r="F32" i="10"/>
  <c r="E32" i="10"/>
  <c r="C32" i="10"/>
  <c r="AN31" i="10"/>
  <c r="AM31" i="10"/>
  <c r="AK31" i="10"/>
  <c r="AJ31" i="10"/>
  <c r="AF31" i="10"/>
  <c r="AD31" i="10"/>
  <c r="AC31" i="10"/>
  <c r="AA31" i="10"/>
  <c r="Z31" i="10"/>
  <c r="X31" i="10"/>
  <c r="W31" i="10"/>
  <c r="U31" i="10"/>
  <c r="T31" i="10"/>
  <c r="R31" i="10"/>
  <c r="Q31" i="10"/>
  <c r="O31" i="10"/>
  <c r="N31" i="10"/>
  <c r="L31" i="10"/>
  <c r="K31" i="10"/>
  <c r="I31" i="10"/>
  <c r="H31" i="10"/>
  <c r="F31" i="10"/>
  <c r="E31" i="10"/>
  <c r="C31" i="10"/>
  <c r="AN30" i="10"/>
  <c r="AM30" i="10"/>
  <c r="AK30" i="10"/>
  <c r="AJ30" i="10"/>
  <c r="AF30" i="10"/>
  <c r="AD30" i="10"/>
  <c r="AC30" i="10"/>
  <c r="AA30" i="10"/>
  <c r="Z30" i="10"/>
  <c r="X30" i="10"/>
  <c r="W30" i="10"/>
  <c r="U30" i="10"/>
  <c r="T30" i="10"/>
  <c r="R30" i="10"/>
  <c r="Q30" i="10"/>
  <c r="O30" i="10"/>
  <c r="N30" i="10"/>
  <c r="L30" i="10"/>
  <c r="K30" i="10"/>
  <c r="I30" i="10"/>
  <c r="H30" i="10"/>
  <c r="F30" i="10"/>
  <c r="E30" i="10"/>
  <c r="C30" i="10"/>
  <c r="AN29" i="10"/>
  <c r="AM29" i="10"/>
  <c r="AK29" i="10"/>
  <c r="AJ29" i="10"/>
  <c r="AF29" i="10"/>
  <c r="AD29" i="10"/>
  <c r="AC29" i="10"/>
  <c r="AA29" i="10"/>
  <c r="Z29" i="10"/>
  <c r="X29" i="10"/>
  <c r="W29" i="10"/>
  <c r="U29" i="10"/>
  <c r="T29" i="10"/>
  <c r="R29" i="10"/>
  <c r="Q29" i="10"/>
  <c r="O29" i="10"/>
  <c r="N29" i="10"/>
  <c r="L29" i="10"/>
  <c r="K29" i="10"/>
  <c r="I29" i="10"/>
  <c r="H29" i="10"/>
  <c r="F29" i="10"/>
  <c r="E29" i="10"/>
  <c r="C29" i="10"/>
  <c r="AN28" i="10"/>
  <c r="AM28" i="10"/>
  <c r="AK28" i="10"/>
  <c r="AJ28" i="10"/>
  <c r="AF28" i="10"/>
  <c r="AD28" i="10"/>
  <c r="AC28" i="10"/>
  <c r="AA28" i="10"/>
  <c r="Z28" i="10"/>
  <c r="X28" i="10"/>
  <c r="W28" i="10"/>
  <c r="U28" i="10"/>
  <c r="T28" i="10"/>
  <c r="R28" i="10"/>
  <c r="Q28" i="10"/>
  <c r="O28" i="10"/>
  <c r="N28" i="10"/>
  <c r="L28" i="10"/>
  <c r="K28" i="10"/>
  <c r="I28" i="10"/>
  <c r="H28" i="10"/>
  <c r="F28" i="10"/>
  <c r="E28" i="10"/>
  <c r="C28" i="10"/>
  <c r="AN27" i="10"/>
  <c r="AM27" i="10"/>
  <c r="AK27" i="10"/>
  <c r="AJ27" i="10"/>
  <c r="AF27" i="10"/>
  <c r="AD27" i="10"/>
  <c r="AC27" i="10"/>
  <c r="AA27" i="10"/>
  <c r="Z27" i="10"/>
  <c r="X27" i="10"/>
  <c r="W27" i="10"/>
  <c r="U27" i="10"/>
  <c r="T27" i="10"/>
  <c r="R27" i="10"/>
  <c r="Q27" i="10"/>
  <c r="O27" i="10"/>
  <c r="N27" i="10"/>
  <c r="L27" i="10"/>
  <c r="K27" i="10"/>
  <c r="I27" i="10"/>
  <c r="H27" i="10"/>
  <c r="F27" i="10"/>
  <c r="E27" i="10"/>
  <c r="C27" i="10"/>
  <c r="AN26" i="10"/>
  <c r="AM26" i="10"/>
  <c r="AK26" i="10"/>
  <c r="AJ26" i="10"/>
  <c r="AF26" i="10"/>
  <c r="AD26" i="10"/>
  <c r="AC26" i="10"/>
  <c r="AA26" i="10"/>
  <c r="Z26" i="10"/>
  <c r="X26" i="10"/>
  <c r="W26" i="10"/>
  <c r="U26" i="10"/>
  <c r="T26" i="10"/>
  <c r="R26" i="10"/>
  <c r="Q26" i="10"/>
  <c r="O26" i="10"/>
  <c r="N26" i="10"/>
  <c r="L26" i="10"/>
  <c r="K26" i="10"/>
  <c r="I26" i="10"/>
  <c r="H26" i="10"/>
  <c r="F26" i="10"/>
  <c r="E26" i="10"/>
  <c r="C26" i="10"/>
  <c r="AN25" i="10"/>
  <c r="AM25" i="10"/>
  <c r="AK25" i="10"/>
  <c r="AJ25" i="10"/>
  <c r="AF25" i="10"/>
  <c r="AD25" i="10"/>
  <c r="AC25" i="10"/>
  <c r="AA25" i="10"/>
  <c r="Z25" i="10"/>
  <c r="X25" i="10"/>
  <c r="W25" i="10"/>
  <c r="U25" i="10"/>
  <c r="T25" i="10"/>
  <c r="R25" i="10"/>
  <c r="Q25" i="10"/>
  <c r="O25" i="10"/>
  <c r="N25" i="10"/>
  <c r="L25" i="10"/>
  <c r="K25" i="10"/>
  <c r="I25" i="10"/>
  <c r="H25" i="10"/>
  <c r="F25" i="10"/>
  <c r="E25" i="10"/>
  <c r="C25" i="10"/>
  <c r="AN24" i="10"/>
  <c r="AM24" i="10"/>
  <c r="AK24" i="10"/>
  <c r="AJ24" i="10"/>
  <c r="AF24" i="10"/>
  <c r="AD24" i="10"/>
  <c r="AC24" i="10"/>
  <c r="AA24" i="10"/>
  <c r="Z24" i="10"/>
  <c r="X24" i="10"/>
  <c r="W24" i="10"/>
  <c r="U24" i="10"/>
  <c r="T24" i="10"/>
  <c r="R24" i="10"/>
  <c r="Q24" i="10"/>
  <c r="O24" i="10"/>
  <c r="N24" i="10"/>
  <c r="L24" i="10"/>
  <c r="K24" i="10"/>
  <c r="I24" i="10"/>
  <c r="H24" i="10"/>
  <c r="F24" i="10"/>
  <c r="E24" i="10"/>
  <c r="C24" i="10"/>
  <c r="AN23" i="10"/>
  <c r="AM23" i="10"/>
  <c r="AK23" i="10"/>
  <c r="AJ23" i="10"/>
  <c r="AF23" i="10"/>
  <c r="AD23" i="10"/>
  <c r="AC23" i="10"/>
  <c r="AA23" i="10"/>
  <c r="Z23" i="10"/>
  <c r="X23" i="10"/>
  <c r="W23" i="10"/>
  <c r="U23" i="10"/>
  <c r="T23" i="10"/>
  <c r="R23" i="10"/>
  <c r="Q23" i="10"/>
  <c r="O23" i="10"/>
  <c r="N23" i="10"/>
  <c r="L23" i="10"/>
  <c r="K23" i="10"/>
  <c r="I23" i="10"/>
  <c r="H23" i="10"/>
  <c r="F23" i="10"/>
  <c r="E23" i="10"/>
  <c r="C23" i="10"/>
  <c r="AN22" i="10"/>
  <c r="AM22" i="10"/>
  <c r="AK22" i="10"/>
  <c r="AJ22" i="10"/>
  <c r="AF22" i="10"/>
  <c r="AD22" i="10"/>
  <c r="AC22" i="10"/>
  <c r="AA22" i="10"/>
  <c r="Z22" i="10"/>
  <c r="X22" i="10"/>
  <c r="W22" i="10"/>
  <c r="U22" i="10"/>
  <c r="T22" i="10"/>
  <c r="R22" i="10"/>
  <c r="Q22" i="10"/>
  <c r="O22" i="10"/>
  <c r="N22" i="10"/>
  <c r="L22" i="10"/>
  <c r="K22" i="10"/>
  <c r="I22" i="10"/>
  <c r="H22" i="10"/>
  <c r="F22" i="10"/>
  <c r="E22" i="10"/>
  <c r="C22" i="10"/>
  <c r="AN21" i="10"/>
  <c r="AM21" i="10"/>
  <c r="AK21" i="10"/>
  <c r="AJ21" i="10"/>
  <c r="AF21" i="10"/>
  <c r="AD21" i="10"/>
  <c r="AC21" i="10"/>
  <c r="AA21" i="10"/>
  <c r="Z21" i="10"/>
  <c r="X21" i="10"/>
  <c r="W21" i="10"/>
  <c r="U21" i="10"/>
  <c r="T21" i="10"/>
  <c r="R21" i="10"/>
  <c r="Q21" i="10"/>
  <c r="O21" i="10"/>
  <c r="N21" i="10"/>
  <c r="L21" i="10"/>
  <c r="K21" i="10"/>
  <c r="I21" i="10"/>
  <c r="H21" i="10"/>
  <c r="F21" i="10"/>
  <c r="E21" i="10"/>
  <c r="C21" i="10"/>
  <c r="AN20" i="10"/>
  <c r="AM20" i="10"/>
  <c r="AK20" i="10"/>
  <c r="AJ20" i="10"/>
  <c r="AF20" i="10"/>
  <c r="AD20" i="10"/>
  <c r="AC20" i="10"/>
  <c r="AA20" i="10"/>
  <c r="Z20" i="10"/>
  <c r="X20" i="10"/>
  <c r="W20" i="10"/>
  <c r="U20" i="10"/>
  <c r="T20" i="10"/>
  <c r="R20" i="10"/>
  <c r="Q20" i="10"/>
  <c r="O20" i="10"/>
  <c r="N20" i="10"/>
  <c r="L20" i="10"/>
  <c r="K20" i="10"/>
  <c r="I20" i="10"/>
  <c r="H20" i="10"/>
  <c r="F20" i="10"/>
  <c r="E20" i="10"/>
  <c r="C20" i="10"/>
  <c r="AN19" i="10"/>
  <c r="AM19" i="10"/>
  <c r="AK19" i="10"/>
  <c r="AJ19" i="10"/>
  <c r="AF19" i="10"/>
  <c r="AD19" i="10"/>
  <c r="AC19" i="10"/>
  <c r="AA19" i="10"/>
  <c r="Z19" i="10"/>
  <c r="X19" i="10"/>
  <c r="W19" i="10"/>
  <c r="U19" i="10"/>
  <c r="T19" i="10"/>
  <c r="R19" i="10"/>
  <c r="Q19" i="10"/>
  <c r="O19" i="10"/>
  <c r="N19" i="10"/>
  <c r="L19" i="10"/>
  <c r="K19" i="10"/>
  <c r="I19" i="10"/>
  <c r="H19" i="10"/>
  <c r="F19" i="10"/>
  <c r="E19" i="10"/>
  <c r="C19" i="10"/>
  <c r="AN18" i="10"/>
  <c r="AM18" i="10"/>
  <c r="AK18" i="10"/>
  <c r="AJ18" i="10"/>
  <c r="AF18" i="10"/>
  <c r="AD18" i="10"/>
  <c r="AC18" i="10"/>
  <c r="AA18" i="10"/>
  <c r="Z18" i="10"/>
  <c r="X18" i="10"/>
  <c r="W18" i="10"/>
  <c r="U18" i="10"/>
  <c r="T18" i="10"/>
  <c r="R18" i="10"/>
  <c r="Q18" i="10"/>
  <c r="O18" i="10"/>
  <c r="N18" i="10"/>
  <c r="L18" i="10"/>
  <c r="K18" i="10"/>
  <c r="I18" i="10"/>
  <c r="H18" i="10"/>
  <c r="F18" i="10"/>
  <c r="E18" i="10"/>
  <c r="C18" i="10"/>
  <c r="AN17" i="10"/>
  <c r="AM17" i="10"/>
  <c r="AK17" i="10"/>
  <c r="AJ17" i="10"/>
  <c r="AF17" i="10"/>
  <c r="AD17" i="10"/>
  <c r="AC17" i="10"/>
  <c r="AA17" i="10"/>
  <c r="Z17" i="10"/>
  <c r="X17" i="10"/>
  <c r="W17" i="10"/>
  <c r="U17" i="10"/>
  <c r="T17" i="10"/>
  <c r="R17" i="10"/>
  <c r="Q17" i="10"/>
  <c r="O17" i="10"/>
  <c r="N17" i="10"/>
  <c r="L17" i="10"/>
  <c r="K17" i="10"/>
  <c r="I17" i="10"/>
  <c r="H17" i="10"/>
  <c r="F17" i="10"/>
  <c r="E17" i="10"/>
  <c r="C17" i="10"/>
  <c r="AN16" i="10"/>
  <c r="AM16" i="10"/>
  <c r="AK16" i="10"/>
  <c r="AJ16" i="10"/>
  <c r="AF16" i="10"/>
  <c r="AD16" i="10"/>
  <c r="AC16" i="10"/>
  <c r="AA16" i="10"/>
  <c r="Z16" i="10"/>
  <c r="X16" i="10"/>
  <c r="W16" i="10"/>
  <c r="U16" i="10"/>
  <c r="T16" i="10"/>
  <c r="R16" i="10"/>
  <c r="Q16" i="10"/>
  <c r="O16" i="10"/>
  <c r="N16" i="10"/>
  <c r="L16" i="10"/>
  <c r="K16" i="10"/>
  <c r="I16" i="10"/>
  <c r="H16" i="10"/>
  <c r="F16" i="10"/>
  <c r="E16" i="10"/>
  <c r="C16" i="10"/>
  <c r="AN15" i="10"/>
  <c r="AM15" i="10"/>
  <c r="AK15" i="10"/>
  <c r="AJ15" i="10"/>
  <c r="AF15" i="10"/>
  <c r="AD15" i="10"/>
  <c r="AC15" i="10"/>
  <c r="AA15" i="10"/>
  <c r="Z15" i="10"/>
  <c r="X15" i="10"/>
  <c r="W15" i="10"/>
  <c r="U15" i="10"/>
  <c r="T15" i="10"/>
  <c r="R15" i="10"/>
  <c r="Q15" i="10"/>
  <c r="O15" i="10"/>
  <c r="N15" i="10"/>
  <c r="L15" i="10"/>
  <c r="K15" i="10"/>
  <c r="I15" i="10"/>
  <c r="H15" i="10"/>
  <c r="F15" i="10"/>
  <c r="E15" i="10"/>
  <c r="C15" i="10"/>
  <c r="AN14" i="10"/>
  <c r="AM14" i="10"/>
  <c r="AK14" i="10"/>
  <c r="AJ14" i="10"/>
  <c r="AF14" i="10"/>
  <c r="AD14" i="10"/>
  <c r="AC14" i="10"/>
  <c r="AA14" i="10"/>
  <c r="Z14" i="10"/>
  <c r="X14" i="10"/>
  <c r="W14" i="10"/>
  <c r="U14" i="10"/>
  <c r="T14" i="10"/>
  <c r="R14" i="10"/>
  <c r="Q14" i="10"/>
  <c r="O14" i="10"/>
  <c r="N14" i="10"/>
  <c r="L14" i="10"/>
  <c r="K14" i="10"/>
  <c r="I14" i="10"/>
  <c r="H14" i="10"/>
  <c r="F14" i="10"/>
  <c r="E14" i="10"/>
  <c r="C14" i="10"/>
  <c r="AN13" i="10"/>
  <c r="AM13" i="10"/>
  <c r="AK13" i="10"/>
  <c r="AJ13" i="10"/>
  <c r="AF13" i="10"/>
  <c r="AD13" i="10"/>
  <c r="AC13" i="10"/>
  <c r="AA13" i="10"/>
  <c r="Z13" i="10"/>
  <c r="X13" i="10"/>
  <c r="W13" i="10"/>
  <c r="U13" i="10"/>
  <c r="T13" i="10"/>
  <c r="R13" i="10"/>
  <c r="Q13" i="10"/>
  <c r="O13" i="10"/>
  <c r="N13" i="10"/>
  <c r="L13" i="10"/>
  <c r="K13" i="10"/>
  <c r="I13" i="10"/>
  <c r="H13" i="10"/>
  <c r="F13" i="10"/>
  <c r="E13" i="10"/>
  <c r="C13" i="10"/>
  <c r="AN12" i="10"/>
  <c r="AM12" i="10"/>
  <c r="AK12" i="10"/>
  <c r="AJ12" i="10"/>
  <c r="AF12" i="10"/>
  <c r="AD12" i="10"/>
  <c r="AC12" i="10"/>
  <c r="AA12" i="10"/>
  <c r="Z12" i="10"/>
  <c r="X12" i="10"/>
  <c r="W12" i="10"/>
  <c r="U12" i="10"/>
  <c r="T12" i="10"/>
  <c r="R12" i="10"/>
  <c r="Q12" i="10"/>
  <c r="O12" i="10"/>
  <c r="N12" i="10"/>
  <c r="L12" i="10"/>
  <c r="K12" i="10"/>
  <c r="I12" i="10"/>
  <c r="H12" i="10"/>
  <c r="F12" i="10"/>
  <c r="E12" i="10"/>
  <c r="C12" i="10"/>
  <c r="AN11" i="10"/>
  <c r="AM11" i="10"/>
  <c r="AK11" i="10"/>
  <c r="AJ11" i="10"/>
  <c r="AI11" i="10"/>
  <c r="AG11" i="10"/>
  <c r="AF11" i="10"/>
  <c r="AD11" i="10"/>
  <c r="AC11" i="10"/>
  <c r="AA11" i="10"/>
  <c r="Z11" i="10"/>
  <c r="X11" i="10"/>
  <c r="W11" i="10"/>
  <c r="U11" i="10"/>
  <c r="T11" i="10"/>
  <c r="R11" i="10"/>
  <c r="Q11" i="10"/>
  <c r="O11" i="10"/>
  <c r="N11" i="10"/>
  <c r="L11" i="10"/>
  <c r="K11" i="10"/>
  <c r="I11" i="10"/>
  <c r="H11" i="10"/>
  <c r="F11" i="10"/>
  <c r="E11" i="10"/>
  <c r="C11" i="10"/>
  <c r="AN10" i="10"/>
  <c r="AM10" i="10"/>
  <c r="AK10" i="10"/>
  <c r="AJ10" i="10"/>
  <c r="AI10" i="10"/>
  <c r="AG10" i="10"/>
  <c r="AF10" i="10"/>
  <c r="AD10" i="10"/>
  <c r="AC10" i="10"/>
  <c r="AA10" i="10"/>
  <c r="Z10" i="10"/>
  <c r="X10" i="10"/>
  <c r="W10" i="10"/>
  <c r="U10" i="10"/>
  <c r="T10" i="10"/>
  <c r="R10" i="10"/>
  <c r="Q10" i="10"/>
  <c r="O10" i="10"/>
  <c r="N10" i="10"/>
  <c r="L10" i="10"/>
  <c r="K10" i="10"/>
  <c r="I10" i="10"/>
  <c r="H10" i="10"/>
  <c r="F10" i="10"/>
  <c r="E10" i="10"/>
  <c r="C10" i="10"/>
  <c r="AN9" i="10"/>
  <c r="AM9" i="10"/>
  <c r="AK9" i="10"/>
  <c r="AJ9" i="10"/>
  <c r="AI9" i="10"/>
  <c r="AG9" i="10"/>
  <c r="AF9" i="10"/>
  <c r="AD9" i="10"/>
  <c r="AC9" i="10"/>
  <c r="AA9" i="10"/>
  <c r="Z9" i="10"/>
  <c r="X9" i="10"/>
  <c r="W9" i="10"/>
  <c r="U9" i="10"/>
  <c r="T9" i="10"/>
  <c r="R9" i="10"/>
  <c r="Q9" i="10"/>
  <c r="O9" i="10"/>
  <c r="N9" i="10"/>
  <c r="L9" i="10"/>
  <c r="K9" i="10"/>
  <c r="I9" i="10"/>
  <c r="H9" i="10"/>
  <c r="F9" i="10"/>
  <c r="E9" i="10"/>
  <c r="C9" i="10"/>
  <c r="AN8" i="10"/>
  <c r="AM8" i="10"/>
  <c r="AK8" i="10"/>
  <c r="AJ8" i="10"/>
  <c r="AI8" i="10"/>
  <c r="AG8" i="10"/>
  <c r="AF8" i="10"/>
  <c r="AD8" i="10"/>
  <c r="AC8" i="10"/>
  <c r="AA8" i="10"/>
  <c r="Z8" i="10"/>
  <c r="X8" i="10"/>
  <c r="W8" i="10"/>
  <c r="U8" i="10"/>
  <c r="T8" i="10"/>
  <c r="R8" i="10"/>
  <c r="Q8" i="10"/>
  <c r="O8" i="10"/>
  <c r="N8" i="10"/>
  <c r="L8" i="10"/>
  <c r="K8" i="10"/>
  <c r="I8" i="10"/>
  <c r="H8" i="10"/>
  <c r="F8" i="10"/>
  <c r="E8" i="10"/>
  <c r="C8" i="10"/>
  <c r="AN7" i="10"/>
  <c r="AM7" i="10"/>
  <c r="AK7" i="10"/>
  <c r="AJ7" i="10"/>
  <c r="AI7" i="10"/>
  <c r="AG7" i="10"/>
  <c r="AF7" i="10"/>
  <c r="AD7" i="10"/>
  <c r="AC7" i="10"/>
  <c r="AA7" i="10"/>
  <c r="Z7" i="10"/>
  <c r="X7" i="10"/>
  <c r="W7" i="10"/>
  <c r="U7" i="10"/>
  <c r="T7" i="10"/>
  <c r="R7" i="10"/>
  <c r="Q7" i="10"/>
  <c r="O7" i="10"/>
  <c r="N7" i="10"/>
  <c r="L7" i="10"/>
  <c r="K7" i="10"/>
  <c r="I7" i="10"/>
  <c r="H7" i="10"/>
  <c r="F7" i="10"/>
  <c r="E7" i="10"/>
  <c r="C7" i="10"/>
  <c r="AN6" i="10"/>
  <c r="AM6" i="10"/>
  <c r="AK6" i="10"/>
  <c r="AJ6" i="10"/>
  <c r="AI6" i="10"/>
  <c r="AF6" i="10"/>
  <c r="AC6" i="10"/>
  <c r="Z6" i="10"/>
  <c r="W6" i="10"/>
  <c r="T6" i="10"/>
  <c r="Q6" i="10"/>
  <c r="N6" i="10"/>
  <c r="K6" i="10"/>
  <c r="H6" i="10"/>
  <c r="E6" i="10"/>
  <c r="AM35" i="9"/>
  <c r="AI35" i="9"/>
  <c r="AF35" i="9"/>
  <c r="AC35" i="9"/>
  <c r="Z35" i="9"/>
  <c r="W35" i="9"/>
  <c r="T35" i="9"/>
  <c r="Q35" i="9"/>
  <c r="N35" i="9"/>
  <c r="K35" i="9"/>
  <c r="H35" i="9"/>
  <c r="E35" i="9"/>
  <c r="AN34" i="9"/>
  <c r="AM34" i="9"/>
  <c r="AK34" i="9"/>
  <c r="AJ34" i="9"/>
  <c r="AI34" i="9"/>
  <c r="AG34" i="9"/>
  <c r="AF34" i="9"/>
  <c r="AD34" i="9"/>
  <c r="AC34" i="9"/>
  <c r="AA34" i="9"/>
  <c r="Z34" i="9"/>
  <c r="X34" i="9"/>
  <c r="W34" i="9"/>
  <c r="U34" i="9"/>
  <c r="T34" i="9"/>
  <c r="R34" i="9"/>
  <c r="Q34" i="9"/>
  <c r="O34" i="9"/>
  <c r="N34" i="9"/>
  <c r="L34" i="9"/>
  <c r="K34" i="9"/>
  <c r="I34" i="9"/>
  <c r="H34" i="9"/>
  <c r="F34" i="9"/>
  <c r="E34" i="9"/>
  <c r="C34" i="9"/>
  <c r="AN33" i="9"/>
  <c r="AM33" i="9"/>
  <c r="AK33" i="9"/>
  <c r="AJ33" i="9"/>
  <c r="AI33" i="9"/>
  <c r="AG33" i="9"/>
  <c r="AF33" i="9"/>
  <c r="AD33" i="9"/>
  <c r="AC33" i="9"/>
  <c r="AA33" i="9"/>
  <c r="Z33" i="9"/>
  <c r="X33" i="9"/>
  <c r="W33" i="9"/>
  <c r="U33" i="9"/>
  <c r="T33" i="9"/>
  <c r="R33" i="9"/>
  <c r="Q33" i="9"/>
  <c r="O33" i="9"/>
  <c r="N33" i="9"/>
  <c r="L33" i="9"/>
  <c r="K33" i="9"/>
  <c r="I33" i="9"/>
  <c r="H33" i="9"/>
  <c r="F33" i="9"/>
  <c r="E33" i="9"/>
  <c r="C33" i="9"/>
  <c r="AN32" i="9"/>
  <c r="AM32" i="9"/>
  <c r="AK32" i="9"/>
  <c r="AJ32" i="9"/>
  <c r="AI32" i="9"/>
  <c r="AG32" i="9"/>
  <c r="AF32" i="9"/>
  <c r="AD32" i="9"/>
  <c r="AC32" i="9"/>
  <c r="AA32" i="9"/>
  <c r="Z32" i="9"/>
  <c r="X32" i="9"/>
  <c r="W32" i="9"/>
  <c r="U32" i="9"/>
  <c r="T32" i="9"/>
  <c r="R32" i="9"/>
  <c r="Q32" i="9"/>
  <c r="O32" i="9"/>
  <c r="N32" i="9"/>
  <c r="L32" i="9"/>
  <c r="K32" i="9"/>
  <c r="I32" i="9"/>
  <c r="H32" i="9"/>
  <c r="F32" i="9"/>
  <c r="E32" i="9"/>
  <c r="C32" i="9"/>
  <c r="AN31" i="9"/>
  <c r="AM31" i="9"/>
  <c r="AK31" i="9"/>
  <c r="AJ31" i="9"/>
  <c r="AI31" i="9"/>
  <c r="AG31" i="9"/>
  <c r="AF31" i="9"/>
  <c r="AD31" i="9"/>
  <c r="AC31" i="9"/>
  <c r="AA31" i="9"/>
  <c r="Z31" i="9"/>
  <c r="X31" i="9"/>
  <c r="W31" i="9"/>
  <c r="U31" i="9"/>
  <c r="T31" i="9"/>
  <c r="R31" i="9"/>
  <c r="Q31" i="9"/>
  <c r="O31" i="9"/>
  <c r="N31" i="9"/>
  <c r="L31" i="9"/>
  <c r="K31" i="9"/>
  <c r="I31" i="9"/>
  <c r="H31" i="9"/>
  <c r="F31" i="9"/>
  <c r="E31" i="9"/>
  <c r="C31" i="9"/>
  <c r="AN30" i="9"/>
  <c r="AM30" i="9"/>
  <c r="AK30" i="9"/>
  <c r="AJ30" i="9"/>
  <c r="AI30" i="9"/>
  <c r="AG30" i="9"/>
  <c r="AF30" i="9"/>
  <c r="AD30" i="9"/>
  <c r="AC30" i="9"/>
  <c r="AA30" i="9"/>
  <c r="Z30" i="9"/>
  <c r="X30" i="9"/>
  <c r="W30" i="9"/>
  <c r="U30" i="9"/>
  <c r="T30" i="9"/>
  <c r="R30" i="9"/>
  <c r="Q30" i="9"/>
  <c r="O30" i="9"/>
  <c r="N30" i="9"/>
  <c r="L30" i="9"/>
  <c r="K30" i="9"/>
  <c r="I30" i="9"/>
  <c r="H30" i="9"/>
  <c r="F30" i="9"/>
  <c r="E30" i="9"/>
  <c r="C30" i="9"/>
  <c r="AN29" i="9"/>
  <c r="AM29" i="9"/>
  <c r="AK29" i="9"/>
  <c r="AJ29" i="9"/>
  <c r="AI29" i="9"/>
  <c r="AG29" i="9"/>
  <c r="AF29" i="9"/>
  <c r="AD29" i="9"/>
  <c r="AC29" i="9"/>
  <c r="AA29" i="9"/>
  <c r="Z29" i="9"/>
  <c r="X29" i="9"/>
  <c r="W29" i="9"/>
  <c r="U29" i="9"/>
  <c r="T29" i="9"/>
  <c r="R29" i="9"/>
  <c r="Q29" i="9"/>
  <c r="O29" i="9"/>
  <c r="N29" i="9"/>
  <c r="L29" i="9"/>
  <c r="K29" i="9"/>
  <c r="I29" i="9"/>
  <c r="H29" i="9"/>
  <c r="F29" i="9"/>
  <c r="E29" i="9"/>
  <c r="C29" i="9"/>
  <c r="AN28" i="9"/>
  <c r="AM28" i="9"/>
  <c r="AK28" i="9"/>
  <c r="AJ28" i="9"/>
  <c r="AI28" i="9"/>
  <c r="AG28" i="9"/>
  <c r="AF28" i="9"/>
  <c r="AD28" i="9"/>
  <c r="AC28" i="9"/>
  <c r="AA28" i="9"/>
  <c r="Z28" i="9"/>
  <c r="X28" i="9"/>
  <c r="W28" i="9"/>
  <c r="U28" i="9"/>
  <c r="T28" i="9"/>
  <c r="R28" i="9"/>
  <c r="Q28" i="9"/>
  <c r="O28" i="9"/>
  <c r="N28" i="9"/>
  <c r="L28" i="9"/>
  <c r="K28" i="9"/>
  <c r="I28" i="9"/>
  <c r="H28" i="9"/>
  <c r="F28" i="9"/>
  <c r="E28" i="9"/>
  <c r="C28" i="9"/>
  <c r="AN27" i="9"/>
  <c r="AM27" i="9"/>
  <c r="AK27" i="9"/>
  <c r="AJ27" i="9"/>
  <c r="AI27" i="9"/>
  <c r="AG27" i="9"/>
  <c r="AF27" i="9"/>
  <c r="AD27" i="9"/>
  <c r="AC27" i="9"/>
  <c r="AA27" i="9"/>
  <c r="Z27" i="9"/>
  <c r="X27" i="9"/>
  <c r="W27" i="9"/>
  <c r="U27" i="9"/>
  <c r="T27" i="9"/>
  <c r="R27" i="9"/>
  <c r="Q27" i="9"/>
  <c r="O27" i="9"/>
  <c r="N27" i="9"/>
  <c r="L27" i="9"/>
  <c r="K27" i="9"/>
  <c r="I27" i="9"/>
  <c r="H27" i="9"/>
  <c r="F27" i="9"/>
  <c r="E27" i="9"/>
  <c r="C27" i="9"/>
  <c r="AN26" i="9"/>
  <c r="AM26" i="9"/>
  <c r="AK26" i="9"/>
  <c r="AJ26" i="9"/>
  <c r="AI26" i="9"/>
  <c r="AG26" i="9"/>
  <c r="AF26" i="9"/>
  <c r="AD26" i="9"/>
  <c r="AC26" i="9"/>
  <c r="AA26" i="9"/>
  <c r="Z26" i="9"/>
  <c r="X26" i="9"/>
  <c r="W26" i="9"/>
  <c r="U26" i="9"/>
  <c r="T26" i="9"/>
  <c r="R26" i="9"/>
  <c r="Q26" i="9"/>
  <c r="O26" i="9"/>
  <c r="N26" i="9"/>
  <c r="L26" i="9"/>
  <c r="K26" i="9"/>
  <c r="I26" i="9"/>
  <c r="H26" i="9"/>
  <c r="F26" i="9"/>
  <c r="E26" i="9"/>
  <c r="C26" i="9"/>
  <c r="AN25" i="9"/>
  <c r="AM25" i="9"/>
  <c r="AK25" i="9"/>
  <c r="AJ25" i="9"/>
  <c r="AI25" i="9"/>
  <c r="AG25" i="9"/>
  <c r="AF25" i="9"/>
  <c r="AD25" i="9"/>
  <c r="AC25" i="9"/>
  <c r="AA25" i="9"/>
  <c r="Z25" i="9"/>
  <c r="X25" i="9"/>
  <c r="W25" i="9"/>
  <c r="U25" i="9"/>
  <c r="T25" i="9"/>
  <c r="R25" i="9"/>
  <c r="Q25" i="9"/>
  <c r="O25" i="9"/>
  <c r="N25" i="9"/>
  <c r="L25" i="9"/>
  <c r="K25" i="9"/>
  <c r="I25" i="9"/>
  <c r="H25" i="9"/>
  <c r="F25" i="9"/>
  <c r="E25" i="9"/>
  <c r="C25" i="9"/>
  <c r="AN24" i="9"/>
  <c r="AM24" i="9"/>
  <c r="AK24" i="9"/>
  <c r="AJ24" i="9"/>
  <c r="AI24" i="9"/>
  <c r="AG24" i="9"/>
  <c r="AF24" i="9"/>
  <c r="AD24" i="9"/>
  <c r="AC24" i="9"/>
  <c r="AA24" i="9"/>
  <c r="Z24" i="9"/>
  <c r="X24" i="9"/>
  <c r="W24" i="9"/>
  <c r="U24" i="9"/>
  <c r="T24" i="9"/>
  <c r="R24" i="9"/>
  <c r="Q24" i="9"/>
  <c r="O24" i="9"/>
  <c r="N24" i="9"/>
  <c r="L24" i="9"/>
  <c r="K24" i="9"/>
  <c r="I24" i="9"/>
  <c r="H24" i="9"/>
  <c r="F24" i="9"/>
  <c r="E24" i="9"/>
  <c r="C24" i="9"/>
  <c r="AN23" i="9"/>
  <c r="AM23" i="9"/>
  <c r="AK23" i="9"/>
  <c r="AJ23" i="9"/>
  <c r="AI23" i="9"/>
  <c r="AG23" i="9"/>
  <c r="AF23" i="9"/>
  <c r="AD23" i="9"/>
  <c r="AC23" i="9"/>
  <c r="AA23" i="9"/>
  <c r="Z23" i="9"/>
  <c r="X23" i="9"/>
  <c r="W23" i="9"/>
  <c r="U23" i="9"/>
  <c r="T23" i="9"/>
  <c r="R23" i="9"/>
  <c r="Q23" i="9"/>
  <c r="O23" i="9"/>
  <c r="N23" i="9"/>
  <c r="L23" i="9"/>
  <c r="K23" i="9"/>
  <c r="I23" i="9"/>
  <c r="H23" i="9"/>
  <c r="F23" i="9"/>
  <c r="E23" i="9"/>
  <c r="C23" i="9"/>
  <c r="AN22" i="9"/>
  <c r="AM22" i="9"/>
  <c r="AK22" i="9"/>
  <c r="AJ22" i="9"/>
  <c r="AI22" i="9"/>
  <c r="AG22" i="9"/>
  <c r="AF22" i="9"/>
  <c r="AD22" i="9"/>
  <c r="AC22" i="9"/>
  <c r="AA22" i="9"/>
  <c r="Z22" i="9"/>
  <c r="X22" i="9"/>
  <c r="W22" i="9"/>
  <c r="U22" i="9"/>
  <c r="T22" i="9"/>
  <c r="R22" i="9"/>
  <c r="Q22" i="9"/>
  <c r="O22" i="9"/>
  <c r="N22" i="9"/>
  <c r="L22" i="9"/>
  <c r="K22" i="9"/>
  <c r="I22" i="9"/>
  <c r="H22" i="9"/>
  <c r="F22" i="9"/>
  <c r="E22" i="9"/>
  <c r="C22" i="9"/>
  <c r="AN21" i="9"/>
  <c r="AM21" i="9"/>
  <c r="AK21" i="9"/>
  <c r="AJ21" i="9"/>
  <c r="AI21" i="9"/>
  <c r="AG21" i="9"/>
  <c r="AF21" i="9"/>
  <c r="AD21" i="9"/>
  <c r="AC21" i="9"/>
  <c r="AA21" i="9"/>
  <c r="Z21" i="9"/>
  <c r="X21" i="9"/>
  <c r="W21" i="9"/>
  <c r="U21" i="9"/>
  <c r="T21" i="9"/>
  <c r="R21" i="9"/>
  <c r="Q21" i="9"/>
  <c r="O21" i="9"/>
  <c r="N21" i="9"/>
  <c r="L21" i="9"/>
  <c r="K21" i="9"/>
  <c r="I21" i="9"/>
  <c r="H21" i="9"/>
  <c r="F21" i="9"/>
  <c r="E21" i="9"/>
  <c r="C21" i="9"/>
  <c r="AN20" i="9"/>
  <c r="AM20" i="9"/>
  <c r="AK20" i="9"/>
  <c r="AJ20" i="9"/>
  <c r="AI20" i="9"/>
  <c r="AG20" i="9"/>
  <c r="AF20" i="9"/>
  <c r="AD20" i="9"/>
  <c r="AC20" i="9"/>
  <c r="AA20" i="9"/>
  <c r="Z20" i="9"/>
  <c r="X20" i="9"/>
  <c r="W20" i="9"/>
  <c r="U20" i="9"/>
  <c r="T20" i="9"/>
  <c r="R20" i="9"/>
  <c r="Q20" i="9"/>
  <c r="O20" i="9"/>
  <c r="N20" i="9"/>
  <c r="L20" i="9"/>
  <c r="K20" i="9"/>
  <c r="I20" i="9"/>
  <c r="H20" i="9"/>
  <c r="F20" i="9"/>
  <c r="E20" i="9"/>
  <c r="C20" i="9"/>
  <c r="AN19" i="9"/>
  <c r="AM19" i="9"/>
  <c r="AK19" i="9"/>
  <c r="AJ19" i="9"/>
  <c r="AI19" i="9"/>
  <c r="AG19" i="9"/>
  <c r="AF19" i="9"/>
  <c r="AD19" i="9"/>
  <c r="AC19" i="9"/>
  <c r="AA19" i="9"/>
  <c r="Z19" i="9"/>
  <c r="X19" i="9"/>
  <c r="W19" i="9"/>
  <c r="U19" i="9"/>
  <c r="T19" i="9"/>
  <c r="R19" i="9"/>
  <c r="Q19" i="9"/>
  <c r="O19" i="9"/>
  <c r="N19" i="9"/>
  <c r="L19" i="9"/>
  <c r="K19" i="9"/>
  <c r="I19" i="9"/>
  <c r="H19" i="9"/>
  <c r="F19" i="9"/>
  <c r="E19" i="9"/>
  <c r="C19" i="9"/>
  <c r="AN18" i="9"/>
  <c r="AM18" i="9"/>
  <c r="AK18" i="9"/>
  <c r="AJ18" i="9"/>
  <c r="AI18" i="9"/>
  <c r="AG18" i="9"/>
  <c r="AF18" i="9"/>
  <c r="AD18" i="9"/>
  <c r="AC18" i="9"/>
  <c r="AA18" i="9"/>
  <c r="Z18" i="9"/>
  <c r="X18" i="9"/>
  <c r="W18" i="9"/>
  <c r="U18" i="9"/>
  <c r="T18" i="9"/>
  <c r="R18" i="9"/>
  <c r="Q18" i="9"/>
  <c r="O18" i="9"/>
  <c r="N18" i="9"/>
  <c r="L18" i="9"/>
  <c r="K18" i="9"/>
  <c r="I18" i="9"/>
  <c r="H18" i="9"/>
  <c r="F18" i="9"/>
  <c r="E18" i="9"/>
  <c r="C18" i="9"/>
  <c r="AN17" i="9"/>
  <c r="AM17" i="9"/>
  <c r="AK17" i="9"/>
  <c r="AJ17" i="9"/>
  <c r="AI17" i="9"/>
  <c r="AG17" i="9"/>
  <c r="AF17" i="9"/>
  <c r="AD17" i="9"/>
  <c r="AC17" i="9"/>
  <c r="AA17" i="9"/>
  <c r="Z17" i="9"/>
  <c r="X17" i="9"/>
  <c r="W17" i="9"/>
  <c r="U17" i="9"/>
  <c r="T17" i="9"/>
  <c r="R17" i="9"/>
  <c r="Q17" i="9"/>
  <c r="O17" i="9"/>
  <c r="N17" i="9"/>
  <c r="L17" i="9"/>
  <c r="K17" i="9"/>
  <c r="I17" i="9"/>
  <c r="H17" i="9"/>
  <c r="F17" i="9"/>
  <c r="E17" i="9"/>
  <c r="C17" i="9"/>
  <c r="AN16" i="9"/>
  <c r="AM16" i="9"/>
  <c r="AK16" i="9"/>
  <c r="AJ16" i="9"/>
  <c r="AI16" i="9"/>
  <c r="AG16" i="9"/>
  <c r="AF16" i="9"/>
  <c r="AD16" i="9"/>
  <c r="AC16" i="9"/>
  <c r="AA16" i="9"/>
  <c r="Z16" i="9"/>
  <c r="X16" i="9"/>
  <c r="W16" i="9"/>
  <c r="U16" i="9"/>
  <c r="T16" i="9"/>
  <c r="R16" i="9"/>
  <c r="Q16" i="9"/>
  <c r="O16" i="9"/>
  <c r="N16" i="9"/>
  <c r="L16" i="9"/>
  <c r="K16" i="9"/>
  <c r="I16" i="9"/>
  <c r="H16" i="9"/>
  <c r="F16" i="9"/>
  <c r="E16" i="9"/>
  <c r="C16" i="9"/>
  <c r="AN15" i="9"/>
  <c r="AM15" i="9"/>
  <c r="AK15" i="9"/>
  <c r="AJ15" i="9"/>
  <c r="AI15" i="9"/>
  <c r="AG15" i="9"/>
  <c r="AF15" i="9"/>
  <c r="AD15" i="9"/>
  <c r="AC15" i="9"/>
  <c r="AA15" i="9"/>
  <c r="Z15" i="9"/>
  <c r="X15" i="9"/>
  <c r="W15" i="9"/>
  <c r="U15" i="9"/>
  <c r="T15" i="9"/>
  <c r="R15" i="9"/>
  <c r="Q15" i="9"/>
  <c r="O15" i="9"/>
  <c r="N15" i="9"/>
  <c r="L15" i="9"/>
  <c r="K15" i="9"/>
  <c r="I15" i="9"/>
  <c r="H15" i="9"/>
  <c r="F15" i="9"/>
  <c r="E15" i="9"/>
  <c r="C15" i="9"/>
  <c r="AN14" i="9"/>
  <c r="AM14" i="9"/>
  <c r="AK14" i="9"/>
  <c r="AJ14" i="9"/>
  <c r="AI14" i="9"/>
  <c r="AG14" i="9"/>
  <c r="AF14" i="9"/>
  <c r="AD14" i="9"/>
  <c r="AC14" i="9"/>
  <c r="AA14" i="9"/>
  <c r="Z14" i="9"/>
  <c r="X14" i="9"/>
  <c r="W14" i="9"/>
  <c r="U14" i="9"/>
  <c r="T14" i="9"/>
  <c r="R14" i="9"/>
  <c r="Q14" i="9"/>
  <c r="O14" i="9"/>
  <c r="N14" i="9"/>
  <c r="L14" i="9"/>
  <c r="K14" i="9"/>
  <c r="I14" i="9"/>
  <c r="H14" i="9"/>
  <c r="F14" i="9"/>
  <c r="E14" i="9"/>
  <c r="C14" i="9"/>
  <c r="AN13" i="9"/>
  <c r="AM13" i="9"/>
  <c r="AK13" i="9"/>
  <c r="AJ13" i="9"/>
  <c r="AI13" i="9"/>
  <c r="AG13" i="9"/>
  <c r="AF13" i="9"/>
  <c r="AD13" i="9"/>
  <c r="AC13" i="9"/>
  <c r="AA13" i="9"/>
  <c r="Z13" i="9"/>
  <c r="X13" i="9"/>
  <c r="W13" i="9"/>
  <c r="U13" i="9"/>
  <c r="T13" i="9"/>
  <c r="R13" i="9"/>
  <c r="Q13" i="9"/>
  <c r="O13" i="9"/>
  <c r="N13" i="9"/>
  <c r="L13" i="9"/>
  <c r="K13" i="9"/>
  <c r="I13" i="9"/>
  <c r="H13" i="9"/>
  <c r="F13" i="9"/>
  <c r="E13" i="9"/>
  <c r="C13" i="9"/>
  <c r="AN12" i="9"/>
  <c r="AM12" i="9"/>
  <c r="AK12" i="9"/>
  <c r="AJ12" i="9"/>
  <c r="AI12" i="9"/>
  <c r="AG12" i="9"/>
  <c r="AF12" i="9"/>
  <c r="AD12" i="9"/>
  <c r="AC12" i="9"/>
  <c r="AA12" i="9"/>
  <c r="Z12" i="9"/>
  <c r="X12" i="9"/>
  <c r="W12" i="9"/>
  <c r="U12" i="9"/>
  <c r="T12" i="9"/>
  <c r="R12" i="9"/>
  <c r="Q12" i="9"/>
  <c r="O12" i="9"/>
  <c r="N12" i="9"/>
  <c r="L12" i="9"/>
  <c r="K12" i="9"/>
  <c r="I12" i="9"/>
  <c r="H12" i="9"/>
  <c r="F12" i="9"/>
  <c r="E12" i="9"/>
  <c r="C12" i="9"/>
  <c r="AN11" i="9"/>
  <c r="AM11" i="9"/>
  <c r="AK11" i="9"/>
  <c r="AJ11" i="9"/>
  <c r="AI11" i="9"/>
  <c r="AG11" i="9"/>
  <c r="AF11" i="9"/>
  <c r="AD11" i="9"/>
  <c r="AC11" i="9"/>
  <c r="AA11" i="9"/>
  <c r="Z11" i="9"/>
  <c r="X11" i="9"/>
  <c r="W11" i="9"/>
  <c r="U11" i="9"/>
  <c r="T11" i="9"/>
  <c r="R11" i="9"/>
  <c r="Q11" i="9"/>
  <c r="O11" i="9"/>
  <c r="N11" i="9"/>
  <c r="L11" i="9"/>
  <c r="K11" i="9"/>
  <c r="I11" i="9"/>
  <c r="H11" i="9"/>
  <c r="F11" i="9"/>
  <c r="E11" i="9"/>
  <c r="C11" i="9"/>
  <c r="AN10" i="9"/>
  <c r="AM10" i="9"/>
  <c r="AK10" i="9"/>
  <c r="AJ10" i="9"/>
  <c r="AI10" i="9"/>
  <c r="AG10" i="9"/>
  <c r="AF10" i="9"/>
  <c r="AD10" i="9"/>
  <c r="AC10" i="9"/>
  <c r="AA10" i="9"/>
  <c r="Z10" i="9"/>
  <c r="X10" i="9"/>
  <c r="W10" i="9"/>
  <c r="U10" i="9"/>
  <c r="T10" i="9"/>
  <c r="R10" i="9"/>
  <c r="Q10" i="9"/>
  <c r="O10" i="9"/>
  <c r="N10" i="9"/>
  <c r="L10" i="9"/>
  <c r="K10" i="9"/>
  <c r="I10" i="9"/>
  <c r="H10" i="9"/>
  <c r="F10" i="9"/>
  <c r="E10" i="9"/>
  <c r="C10" i="9"/>
  <c r="AN9" i="9"/>
  <c r="AM9" i="9"/>
  <c r="AK9" i="9"/>
  <c r="AJ9" i="9"/>
  <c r="AI9" i="9"/>
  <c r="AG9" i="9"/>
  <c r="AF9" i="9"/>
  <c r="AD9" i="9"/>
  <c r="AC9" i="9"/>
  <c r="AA9" i="9"/>
  <c r="Z9" i="9"/>
  <c r="X9" i="9"/>
  <c r="W9" i="9"/>
  <c r="U9" i="9"/>
  <c r="T9" i="9"/>
  <c r="R9" i="9"/>
  <c r="Q9" i="9"/>
  <c r="O9" i="9"/>
  <c r="N9" i="9"/>
  <c r="L9" i="9"/>
  <c r="K9" i="9"/>
  <c r="I9" i="9"/>
  <c r="H9" i="9"/>
  <c r="F9" i="9"/>
  <c r="E9" i="9"/>
  <c r="C9" i="9"/>
  <c r="AN8" i="9"/>
  <c r="AM8" i="9"/>
  <c r="AK8" i="9"/>
  <c r="AJ8" i="9"/>
  <c r="AI8" i="9"/>
  <c r="AG8" i="9"/>
  <c r="AF8" i="9"/>
  <c r="AD8" i="9"/>
  <c r="AC8" i="9"/>
  <c r="AA8" i="9"/>
  <c r="Z8" i="9"/>
  <c r="X8" i="9"/>
  <c r="W8" i="9"/>
  <c r="U8" i="9"/>
  <c r="T8" i="9"/>
  <c r="R8" i="9"/>
  <c r="Q8" i="9"/>
  <c r="O8" i="9"/>
  <c r="N8" i="9"/>
  <c r="L8" i="9"/>
  <c r="K8" i="9"/>
  <c r="I8" i="9"/>
  <c r="H8" i="9"/>
  <c r="F8" i="9"/>
  <c r="E8" i="9"/>
  <c r="C8" i="9"/>
  <c r="AN7" i="9"/>
  <c r="AM7" i="9"/>
  <c r="AK7" i="9"/>
  <c r="AJ7" i="9"/>
  <c r="AI7" i="9"/>
  <c r="AG7" i="9"/>
  <c r="AF7" i="9"/>
  <c r="AD7" i="9"/>
  <c r="AC7" i="9"/>
  <c r="AA7" i="9"/>
  <c r="Z7" i="9"/>
  <c r="X7" i="9"/>
  <c r="W7" i="9"/>
  <c r="U7" i="9"/>
  <c r="T7" i="9"/>
  <c r="R7" i="9"/>
  <c r="Q7" i="9"/>
  <c r="O7" i="9"/>
  <c r="N7" i="9"/>
  <c r="L7" i="9"/>
  <c r="K7" i="9"/>
  <c r="I7" i="9"/>
  <c r="H7" i="9"/>
  <c r="F7" i="9"/>
  <c r="E7" i="9"/>
  <c r="C7" i="9"/>
  <c r="AN6" i="9"/>
  <c r="AM6" i="9"/>
  <c r="AK6" i="9"/>
  <c r="AJ6" i="9"/>
  <c r="AI6" i="9"/>
  <c r="AF6" i="9"/>
  <c r="AD6" i="9"/>
  <c r="AC6" i="9"/>
  <c r="AA6" i="9"/>
  <c r="Z6" i="9"/>
  <c r="X6" i="9"/>
  <c r="W6" i="9"/>
  <c r="U6" i="9"/>
  <c r="T6" i="9"/>
  <c r="R6" i="9"/>
  <c r="Q6" i="9"/>
  <c r="O6" i="9"/>
  <c r="N6" i="9"/>
  <c r="L6" i="9"/>
  <c r="K6" i="9"/>
  <c r="I6" i="9"/>
  <c r="H6" i="9"/>
  <c r="F6" i="9"/>
  <c r="E6" i="9"/>
  <c r="C6" i="9"/>
  <c r="AM37" i="8"/>
  <c r="AJ37" i="8"/>
  <c r="AI37" i="8"/>
  <c r="AF37" i="8"/>
  <c r="AC37" i="8"/>
  <c r="Z37" i="8"/>
  <c r="W37" i="8"/>
  <c r="T37" i="8"/>
  <c r="Q37" i="8"/>
  <c r="N37" i="8"/>
  <c r="K37" i="8"/>
  <c r="H37" i="8"/>
  <c r="E37" i="8"/>
  <c r="AN36" i="8"/>
  <c r="AM36" i="8"/>
  <c r="AK36" i="8"/>
  <c r="AJ36" i="8"/>
  <c r="AI36" i="8"/>
  <c r="AH36" i="8"/>
  <c r="AG36" i="8"/>
  <c r="AF36" i="8"/>
  <c r="AD36" i="8"/>
  <c r="AC36" i="8"/>
  <c r="AA36" i="8"/>
  <c r="Z36" i="8"/>
  <c r="X36" i="8"/>
  <c r="W36" i="8"/>
  <c r="U36" i="8"/>
  <c r="T36" i="8"/>
  <c r="R36" i="8"/>
  <c r="Q36" i="8"/>
  <c r="O36" i="8"/>
  <c r="N36" i="8"/>
  <c r="L36" i="8"/>
  <c r="K36" i="8"/>
  <c r="I36" i="8"/>
  <c r="H36" i="8"/>
  <c r="F36" i="8"/>
  <c r="E36" i="8"/>
  <c r="C36" i="8"/>
  <c r="AN35" i="8"/>
  <c r="AM35" i="8"/>
  <c r="AK35" i="8"/>
  <c r="AJ35" i="8"/>
  <c r="AI35" i="8"/>
  <c r="AH35" i="8"/>
  <c r="AG35" i="8"/>
  <c r="AF35" i="8"/>
  <c r="AD35" i="8"/>
  <c r="AC35" i="8"/>
  <c r="AA35" i="8"/>
  <c r="Z35" i="8"/>
  <c r="X35" i="8"/>
  <c r="W35" i="8"/>
  <c r="U35" i="8"/>
  <c r="T35" i="8"/>
  <c r="R35" i="8"/>
  <c r="Q35" i="8"/>
  <c r="O35" i="8"/>
  <c r="N35" i="8"/>
  <c r="L35" i="8"/>
  <c r="K35" i="8"/>
  <c r="I35" i="8"/>
  <c r="H35" i="8"/>
  <c r="F35" i="8"/>
  <c r="E35" i="8"/>
  <c r="C35" i="8"/>
  <c r="AN34" i="8"/>
  <c r="AM34" i="8"/>
  <c r="AK34" i="8"/>
  <c r="AJ34" i="8"/>
  <c r="AI34" i="8"/>
  <c r="AH34" i="8"/>
  <c r="AG34" i="8"/>
  <c r="AF34" i="8"/>
  <c r="AD34" i="8"/>
  <c r="AC34" i="8"/>
  <c r="AA34" i="8"/>
  <c r="Z34" i="8"/>
  <c r="X34" i="8"/>
  <c r="W34" i="8"/>
  <c r="U34" i="8"/>
  <c r="T34" i="8"/>
  <c r="R34" i="8"/>
  <c r="Q34" i="8"/>
  <c r="O34" i="8"/>
  <c r="N34" i="8"/>
  <c r="L34" i="8"/>
  <c r="K34" i="8"/>
  <c r="I34" i="8"/>
  <c r="H34" i="8"/>
  <c r="F34" i="8"/>
  <c r="E34" i="8"/>
  <c r="C34" i="8"/>
  <c r="AN33" i="8"/>
  <c r="AM33" i="8"/>
  <c r="AK33" i="8"/>
  <c r="AJ33" i="8"/>
  <c r="AI33" i="8"/>
  <c r="AH33" i="8"/>
  <c r="AG33" i="8"/>
  <c r="AF33" i="8"/>
  <c r="AD33" i="8"/>
  <c r="AC33" i="8"/>
  <c r="AA33" i="8"/>
  <c r="Z33" i="8"/>
  <c r="X33" i="8"/>
  <c r="W33" i="8"/>
  <c r="U33" i="8"/>
  <c r="T33" i="8"/>
  <c r="R33" i="8"/>
  <c r="Q33" i="8"/>
  <c r="O33" i="8"/>
  <c r="N33" i="8"/>
  <c r="L33" i="8"/>
  <c r="K33" i="8"/>
  <c r="I33" i="8"/>
  <c r="H33" i="8"/>
  <c r="F33" i="8"/>
  <c r="E33" i="8"/>
  <c r="C33" i="8"/>
  <c r="AN32" i="8"/>
  <c r="AM32" i="8"/>
  <c r="AK32" i="8"/>
  <c r="AJ32" i="8"/>
  <c r="AI32" i="8"/>
  <c r="AH32" i="8"/>
  <c r="AG32" i="8"/>
  <c r="AF32" i="8"/>
  <c r="AD32" i="8"/>
  <c r="AC32" i="8"/>
  <c r="AA32" i="8"/>
  <c r="Z32" i="8"/>
  <c r="X32" i="8"/>
  <c r="W32" i="8"/>
  <c r="U32" i="8"/>
  <c r="T32" i="8"/>
  <c r="R32" i="8"/>
  <c r="Q32" i="8"/>
  <c r="O32" i="8"/>
  <c r="N32" i="8"/>
  <c r="L32" i="8"/>
  <c r="K32" i="8"/>
  <c r="I32" i="8"/>
  <c r="H32" i="8"/>
  <c r="F32" i="8"/>
  <c r="E32" i="8"/>
  <c r="C32" i="8"/>
  <c r="AN31" i="8"/>
  <c r="AM31" i="8"/>
  <c r="AK31" i="8"/>
  <c r="AJ31" i="8"/>
  <c r="AI31" i="8"/>
  <c r="AH31" i="8"/>
  <c r="AG31" i="8"/>
  <c r="AF31" i="8"/>
  <c r="AD31" i="8"/>
  <c r="AC31" i="8"/>
  <c r="AA31" i="8"/>
  <c r="Z31" i="8"/>
  <c r="X31" i="8"/>
  <c r="W31" i="8"/>
  <c r="U31" i="8"/>
  <c r="T31" i="8"/>
  <c r="R31" i="8"/>
  <c r="Q31" i="8"/>
  <c r="O31" i="8"/>
  <c r="N31" i="8"/>
  <c r="L31" i="8"/>
  <c r="K31" i="8"/>
  <c r="I31" i="8"/>
  <c r="H31" i="8"/>
  <c r="F31" i="8"/>
  <c r="E31" i="8"/>
  <c r="C31" i="8"/>
  <c r="AN30" i="8"/>
  <c r="AM30" i="8"/>
  <c r="AK30" i="8"/>
  <c r="AJ30" i="8"/>
  <c r="AI30" i="8"/>
  <c r="AH30" i="8"/>
  <c r="AG30" i="8"/>
  <c r="AF30" i="8"/>
  <c r="AD30" i="8"/>
  <c r="AC30" i="8"/>
  <c r="AA30" i="8"/>
  <c r="Z30" i="8"/>
  <c r="X30" i="8"/>
  <c r="W30" i="8"/>
  <c r="U30" i="8"/>
  <c r="T30" i="8"/>
  <c r="R30" i="8"/>
  <c r="Q30" i="8"/>
  <c r="O30" i="8"/>
  <c r="N30" i="8"/>
  <c r="L30" i="8"/>
  <c r="K30" i="8"/>
  <c r="I30" i="8"/>
  <c r="H30" i="8"/>
  <c r="F30" i="8"/>
  <c r="E30" i="8"/>
  <c r="C30" i="8"/>
  <c r="AN29" i="8"/>
  <c r="AM29" i="8"/>
  <c r="AK29" i="8"/>
  <c r="AJ29" i="8"/>
  <c r="AI29" i="8"/>
  <c r="AH29" i="8"/>
  <c r="AG29" i="8"/>
  <c r="AF29" i="8"/>
  <c r="AD29" i="8"/>
  <c r="AC29" i="8"/>
  <c r="AA29" i="8"/>
  <c r="Z29" i="8"/>
  <c r="X29" i="8"/>
  <c r="W29" i="8"/>
  <c r="U29" i="8"/>
  <c r="T29" i="8"/>
  <c r="R29" i="8"/>
  <c r="Q29" i="8"/>
  <c r="O29" i="8"/>
  <c r="N29" i="8"/>
  <c r="L29" i="8"/>
  <c r="K29" i="8"/>
  <c r="I29" i="8"/>
  <c r="H29" i="8"/>
  <c r="F29" i="8"/>
  <c r="E29" i="8"/>
  <c r="C29" i="8"/>
  <c r="AN28" i="8"/>
  <c r="AM28" i="8"/>
  <c r="AK28" i="8"/>
  <c r="AJ28" i="8"/>
  <c r="AI28" i="8"/>
  <c r="AH28" i="8"/>
  <c r="AG28" i="8"/>
  <c r="AF28" i="8"/>
  <c r="AD28" i="8"/>
  <c r="AC28" i="8"/>
  <c r="AA28" i="8"/>
  <c r="Z28" i="8"/>
  <c r="X28" i="8"/>
  <c r="W28" i="8"/>
  <c r="U28" i="8"/>
  <c r="T28" i="8"/>
  <c r="R28" i="8"/>
  <c r="Q28" i="8"/>
  <c r="O28" i="8"/>
  <c r="N28" i="8"/>
  <c r="L28" i="8"/>
  <c r="K28" i="8"/>
  <c r="I28" i="8"/>
  <c r="H28" i="8"/>
  <c r="F28" i="8"/>
  <c r="E28" i="8"/>
  <c r="C28" i="8"/>
  <c r="AN27" i="8"/>
  <c r="AM27" i="8"/>
  <c r="AK27" i="8"/>
  <c r="AJ27" i="8"/>
  <c r="AI27" i="8"/>
  <c r="AH27" i="8"/>
  <c r="AG27" i="8"/>
  <c r="AF27" i="8"/>
  <c r="AD27" i="8"/>
  <c r="AC27" i="8"/>
  <c r="AA27" i="8"/>
  <c r="Z27" i="8"/>
  <c r="X27" i="8"/>
  <c r="W27" i="8"/>
  <c r="U27" i="8"/>
  <c r="T27" i="8"/>
  <c r="R27" i="8"/>
  <c r="Q27" i="8"/>
  <c r="O27" i="8"/>
  <c r="N27" i="8"/>
  <c r="L27" i="8"/>
  <c r="K27" i="8"/>
  <c r="I27" i="8"/>
  <c r="H27" i="8"/>
  <c r="F27" i="8"/>
  <c r="E27" i="8"/>
  <c r="C27" i="8"/>
  <c r="AN26" i="8"/>
  <c r="AM26" i="8"/>
  <c r="AK26" i="8"/>
  <c r="AJ26" i="8"/>
  <c r="AI26" i="8"/>
  <c r="AH26" i="8"/>
  <c r="AG26" i="8"/>
  <c r="AF26" i="8"/>
  <c r="AD26" i="8"/>
  <c r="AC26" i="8"/>
  <c r="AA26" i="8"/>
  <c r="Z26" i="8"/>
  <c r="X26" i="8"/>
  <c r="W26" i="8"/>
  <c r="U26" i="8"/>
  <c r="T26" i="8"/>
  <c r="R26" i="8"/>
  <c r="Q26" i="8"/>
  <c r="O26" i="8"/>
  <c r="N26" i="8"/>
  <c r="L26" i="8"/>
  <c r="K26" i="8"/>
  <c r="I26" i="8"/>
  <c r="H26" i="8"/>
  <c r="F26" i="8"/>
  <c r="E26" i="8"/>
  <c r="C26" i="8"/>
  <c r="AN25" i="8"/>
  <c r="AM25" i="8"/>
  <c r="AK25" i="8"/>
  <c r="AJ25" i="8"/>
  <c r="AI25" i="8"/>
  <c r="AH25" i="8"/>
  <c r="AG25" i="8"/>
  <c r="AF25" i="8"/>
  <c r="AD25" i="8"/>
  <c r="AC25" i="8"/>
  <c r="AA25" i="8"/>
  <c r="Z25" i="8"/>
  <c r="X25" i="8"/>
  <c r="W25" i="8"/>
  <c r="U25" i="8"/>
  <c r="T25" i="8"/>
  <c r="R25" i="8"/>
  <c r="Q25" i="8"/>
  <c r="O25" i="8"/>
  <c r="N25" i="8"/>
  <c r="L25" i="8"/>
  <c r="K25" i="8"/>
  <c r="I25" i="8"/>
  <c r="H25" i="8"/>
  <c r="F25" i="8"/>
  <c r="E25" i="8"/>
  <c r="C25" i="8"/>
  <c r="AN24" i="8"/>
  <c r="AM24" i="8"/>
  <c r="AK24" i="8"/>
  <c r="AJ24" i="8"/>
  <c r="AI24" i="8"/>
  <c r="AF24" i="8"/>
  <c r="AD24" i="8"/>
  <c r="AC24" i="8"/>
  <c r="AA24" i="8"/>
  <c r="Z24" i="8"/>
  <c r="X24" i="8"/>
  <c r="W24" i="8"/>
  <c r="U24" i="8"/>
  <c r="T24" i="8"/>
  <c r="R24" i="8"/>
  <c r="Q24" i="8"/>
  <c r="O24" i="8"/>
  <c r="N24" i="8"/>
  <c r="L24" i="8"/>
  <c r="K24" i="8"/>
  <c r="I24" i="8"/>
  <c r="H24" i="8"/>
  <c r="F24" i="8"/>
  <c r="E24" i="8"/>
  <c r="C24" i="8"/>
  <c r="AN23" i="8"/>
  <c r="AM23" i="8"/>
  <c r="AK23" i="8"/>
  <c r="AJ23" i="8"/>
  <c r="AI23" i="8"/>
  <c r="AF23" i="8"/>
  <c r="AD23" i="8"/>
  <c r="AC23" i="8"/>
  <c r="AA23" i="8"/>
  <c r="Z23" i="8"/>
  <c r="X23" i="8"/>
  <c r="W23" i="8"/>
  <c r="U23" i="8"/>
  <c r="T23" i="8"/>
  <c r="R23" i="8"/>
  <c r="Q23" i="8"/>
  <c r="O23" i="8"/>
  <c r="N23" i="8"/>
  <c r="L23" i="8"/>
  <c r="K23" i="8"/>
  <c r="I23" i="8"/>
  <c r="H23" i="8"/>
  <c r="F23" i="8"/>
  <c r="E23" i="8"/>
  <c r="C23" i="8"/>
  <c r="AN22" i="8"/>
  <c r="AM22" i="8"/>
  <c r="AK22" i="8"/>
  <c r="AJ22" i="8"/>
  <c r="AI22" i="8"/>
  <c r="AF22" i="8"/>
  <c r="AD22" i="8"/>
  <c r="AC22" i="8"/>
  <c r="AA22" i="8"/>
  <c r="Z22" i="8"/>
  <c r="X22" i="8"/>
  <c r="W22" i="8"/>
  <c r="U22" i="8"/>
  <c r="T22" i="8"/>
  <c r="R22" i="8"/>
  <c r="Q22" i="8"/>
  <c r="O22" i="8"/>
  <c r="N22" i="8"/>
  <c r="L22" i="8"/>
  <c r="K22" i="8"/>
  <c r="I22" i="8"/>
  <c r="H22" i="8"/>
  <c r="F22" i="8"/>
  <c r="E22" i="8"/>
  <c r="C22" i="8"/>
  <c r="AN21" i="8"/>
  <c r="AM21" i="8"/>
  <c r="AK21" i="8"/>
  <c r="AJ21" i="8"/>
  <c r="AF21" i="8"/>
  <c r="AD21" i="8"/>
  <c r="AC21" i="8"/>
  <c r="AA21" i="8"/>
  <c r="Z21" i="8"/>
  <c r="X21" i="8"/>
  <c r="W21" i="8"/>
  <c r="U21" i="8"/>
  <c r="T21" i="8"/>
  <c r="R21" i="8"/>
  <c r="Q21" i="8"/>
  <c r="O21" i="8"/>
  <c r="N21" i="8"/>
  <c r="L21" i="8"/>
  <c r="K21" i="8"/>
  <c r="I21" i="8"/>
  <c r="H21" i="8"/>
  <c r="F21" i="8"/>
  <c r="E21" i="8"/>
  <c r="C21" i="8"/>
  <c r="AN20" i="8"/>
  <c r="AM20" i="8"/>
  <c r="AK20" i="8"/>
  <c r="AJ20" i="8"/>
  <c r="AF20" i="8"/>
  <c r="AD20" i="8"/>
  <c r="AC20" i="8"/>
  <c r="AA20" i="8"/>
  <c r="Z20" i="8"/>
  <c r="X20" i="8"/>
  <c r="W20" i="8"/>
  <c r="U20" i="8"/>
  <c r="T20" i="8"/>
  <c r="R20" i="8"/>
  <c r="Q20" i="8"/>
  <c r="O20" i="8"/>
  <c r="N20" i="8"/>
  <c r="L20" i="8"/>
  <c r="K20" i="8"/>
  <c r="I20" i="8"/>
  <c r="H20" i="8"/>
  <c r="F20" i="8"/>
  <c r="E20" i="8"/>
  <c r="C20" i="8"/>
  <c r="AN19" i="8"/>
  <c r="AM19" i="8"/>
  <c r="AK19" i="8"/>
  <c r="AJ19" i="8"/>
  <c r="AF19" i="8"/>
  <c r="AD19" i="8"/>
  <c r="AC19" i="8"/>
  <c r="AA19" i="8"/>
  <c r="Z19" i="8"/>
  <c r="X19" i="8"/>
  <c r="W19" i="8"/>
  <c r="U19" i="8"/>
  <c r="T19" i="8"/>
  <c r="R19" i="8"/>
  <c r="Q19" i="8"/>
  <c r="O19" i="8"/>
  <c r="N19" i="8"/>
  <c r="L19" i="8"/>
  <c r="K19" i="8"/>
  <c r="I19" i="8"/>
  <c r="H19" i="8"/>
  <c r="F19" i="8"/>
  <c r="E19" i="8"/>
  <c r="C19" i="8"/>
  <c r="AN18" i="8"/>
  <c r="AM18" i="8"/>
  <c r="AK18" i="8"/>
  <c r="AJ18" i="8"/>
  <c r="AF18" i="8"/>
  <c r="AD18" i="8"/>
  <c r="AC18" i="8"/>
  <c r="AA18" i="8"/>
  <c r="Z18" i="8"/>
  <c r="X18" i="8"/>
  <c r="W18" i="8"/>
  <c r="U18" i="8"/>
  <c r="T18" i="8"/>
  <c r="R18" i="8"/>
  <c r="Q18" i="8"/>
  <c r="O18" i="8"/>
  <c r="N18" i="8"/>
  <c r="L18" i="8"/>
  <c r="K18" i="8"/>
  <c r="I18" i="8"/>
  <c r="H18" i="8"/>
  <c r="F18" i="8"/>
  <c r="E18" i="8"/>
  <c r="C18" i="8"/>
  <c r="AN17" i="8"/>
  <c r="AM17" i="8"/>
  <c r="AK17" i="8"/>
  <c r="AJ17" i="8"/>
  <c r="AF17" i="8"/>
  <c r="AD17" i="8"/>
  <c r="AC17" i="8"/>
  <c r="AA17" i="8"/>
  <c r="Z17" i="8"/>
  <c r="X17" i="8"/>
  <c r="W17" i="8"/>
  <c r="U17" i="8"/>
  <c r="T17" i="8"/>
  <c r="R17" i="8"/>
  <c r="Q17" i="8"/>
  <c r="O17" i="8"/>
  <c r="N17" i="8"/>
  <c r="L17" i="8"/>
  <c r="K17" i="8"/>
  <c r="I17" i="8"/>
  <c r="H17" i="8"/>
  <c r="F17" i="8"/>
  <c r="E17" i="8"/>
  <c r="C17" i="8"/>
  <c r="AN16" i="8"/>
  <c r="AM16" i="8"/>
  <c r="AK16" i="8"/>
  <c r="AJ16" i="8"/>
  <c r="AF16" i="8"/>
  <c r="AD16" i="8"/>
  <c r="AC16" i="8"/>
  <c r="AA16" i="8"/>
  <c r="Z16" i="8"/>
  <c r="X16" i="8"/>
  <c r="W16" i="8"/>
  <c r="U16" i="8"/>
  <c r="T16" i="8"/>
  <c r="R16" i="8"/>
  <c r="Q16" i="8"/>
  <c r="O16" i="8"/>
  <c r="N16" i="8"/>
  <c r="L16" i="8"/>
  <c r="K16" i="8"/>
  <c r="I16" i="8"/>
  <c r="H16" i="8"/>
  <c r="F16" i="8"/>
  <c r="E16" i="8"/>
  <c r="C16" i="8"/>
  <c r="AN15" i="8"/>
  <c r="AM15" i="8"/>
  <c r="AK15" i="8"/>
  <c r="AJ15" i="8"/>
  <c r="AF15" i="8"/>
  <c r="AD15" i="8"/>
  <c r="AC15" i="8"/>
  <c r="AA15" i="8"/>
  <c r="Z15" i="8"/>
  <c r="X15" i="8"/>
  <c r="W15" i="8"/>
  <c r="U15" i="8"/>
  <c r="T15" i="8"/>
  <c r="R15" i="8"/>
  <c r="Q15" i="8"/>
  <c r="O15" i="8"/>
  <c r="N15" i="8"/>
  <c r="L15" i="8"/>
  <c r="K15" i="8"/>
  <c r="I15" i="8"/>
  <c r="H15" i="8"/>
  <c r="F15" i="8"/>
  <c r="E15" i="8"/>
  <c r="C15" i="8"/>
  <c r="AN14" i="8"/>
  <c r="AM14" i="8"/>
  <c r="AK14" i="8"/>
  <c r="AJ14" i="8"/>
  <c r="AF14" i="8"/>
  <c r="AD14" i="8"/>
  <c r="AC14" i="8"/>
  <c r="AA14" i="8"/>
  <c r="Z14" i="8"/>
  <c r="X14" i="8"/>
  <c r="W14" i="8"/>
  <c r="U14" i="8"/>
  <c r="T14" i="8"/>
  <c r="R14" i="8"/>
  <c r="Q14" i="8"/>
  <c r="O14" i="8"/>
  <c r="N14" i="8"/>
  <c r="L14" i="8"/>
  <c r="K14" i="8"/>
  <c r="I14" i="8"/>
  <c r="H14" i="8"/>
  <c r="F14" i="8"/>
  <c r="E14" i="8"/>
  <c r="C14" i="8"/>
  <c r="AN13" i="8"/>
  <c r="AM13" i="8"/>
  <c r="AK13" i="8"/>
  <c r="AJ13" i="8"/>
  <c r="AF13" i="8"/>
  <c r="AD13" i="8"/>
  <c r="AC13" i="8"/>
  <c r="AA13" i="8"/>
  <c r="Z13" i="8"/>
  <c r="X13" i="8"/>
  <c r="W13" i="8"/>
  <c r="U13" i="8"/>
  <c r="T13" i="8"/>
  <c r="R13" i="8"/>
  <c r="Q13" i="8"/>
  <c r="O13" i="8"/>
  <c r="N13" i="8"/>
  <c r="L13" i="8"/>
  <c r="K13" i="8"/>
  <c r="I13" i="8"/>
  <c r="H13" i="8"/>
  <c r="F13" i="8"/>
  <c r="E13" i="8"/>
  <c r="C13" i="8"/>
  <c r="AN12" i="8"/>
  <c r="AM12" i="8"/>
  <c r="AK12" i="8"/>
  <c r="AJ12" i="8"/>
  <c r="AF12" i="8"/>
  <c r="AD12" i="8"/>
  <c r="AC12" i="8"/>
  <c r="AA12" i="8"/>
  <c r="Z12" i="8"/>
  <c r="X12" i="8"/>
  <c r="W12" i="8"/>
  <c r="U12" i="8"/>
  <c r="T12" i="8"/>
  <c r="R12" i="8"/>
  <c r="Q12" i="8"/>
  <c r="O12" i="8"/>
  <c r="N12" i="8"/>
  <c r="L12" i="8"/>
  <c r="K12" i="8"/>
  <c r="I12" i="8"/>
  <c r="H12" i="8"/>
  <c r="F12" i="8"/>
  <c r="E12" i="8"/>
  <c r="C12" i="8"/>
  <c r="AN11" i="8"/>
  <c r="AM11" i="8"/>
  <c r="AK11" i="8"/>
  <c r="AJ11" i="8"/>
  <c r="AF11" i="8"/>
  <c r="AD11" i="8"/>
  <c r="AC11" i="8"/>
  <c r="AA11" i="8"/>
  <c r="Z11" i="8"/>
  <c r="X11" i="8"/>
  <c r="W11" i="8"/>
  <c r="U11" i="8"/>
  <c r="T11" i="8"/>
  <c r="R11" i="8"/>
  <c r="Q11" i="8"/>
  <c r="O11" i="8"/>
  <c r="N11" i="8"/>
  <c r="L11" i="8"/>
  <c r="K11" i="8"/>
  <c r="I11" i="8"/>
  <c r="H11" i="8"/>
  <c r="F11" i="8"/>
  <c r="E11" i="8"/>
  <c r="C11" i="8"/>
  <c r="AN10" i="8"/>
  <c r="AM10" i="8"/>
  <c r="AK10" i="8"/>
  <c r="AJ10" i="8"/>
  <c r="AF10" i="8"/>
  <c r="AD10" i="8"/>
  <c r="AC10" i="8"/>
  <c r="AA10" i="8"/>
  <c r="Z10" i="8"/>
  <c r="X10" i="8"/>
  <c r="W10" i="8"/>
  <c r="U10" i="8"/>
  <c r="T10" i="8"/>
  <c r="R10" i="8"/>
  <c r="Q10" i="8"/>
  <c r="O10" i="8"/>
  <c r="N10" i="8"/>
  <c r="L10" i="8"/>
  <c r="K10" i="8"/>
  <c r="I10" i="8"/>
  <c r="H10" i="8"/>
  <c r="F10" i="8"/>
  <c r="E10" i="8"/>
  <c r="C10" i="8"/>
  <c r="AN9" i="8"/>
  <c r="AM9" i="8"/>
  <c r="AK9" i="8"/>
  <c r="AJ9" i="8"/>
  <c r="AF9" i="8"/>
  <c r="AD9" i="8"/>
  <c r="AC9" i="8"/>
  <c r="AA9" i="8"/>
  <c r="Z9" i="8"/>
  <c r="X9" i="8"/>
  <c r="W9" i="8"/>
  <c r="U9" i="8"/>
  <c r="T9" i="8"/>
  <c r="R9" i="8"/>
  <c r="Q9" i="8"/>
  <c r="O9" i="8"/>
  <c r="N9" i="8"/>
  <c r="L9" i="8"/>
  <c r="K9" i="8"/>
  <c r="I9" i="8"/>
  <c r="H9" i="8"/>
  <c r="F9" i="8"/>
  <c r="E9" i="8"/>
  <c r="C9" i="8"/>
  <c r="AN8" i="8"/>
  <c r="AM8" i="8"/>
  <c r="AK8" i="8"/>
  <c r="AJ8" i="8"/>
  <c r="AF8" i="8"/>
  <c r="AD8" i="8"/>
  <c r="AC8" i="8"/>
  <c r="AA8" i="8"/>
  <c r="Z8" i="8"/>
  <c r="X8" i="8"/>
  <c r="W8" i="8"/>
  <c r="U8" i="8"/>
  <c r="T8" i="8"/>
  <c r="R8" i="8"/>
  <c r="Q8" i="8"/>
  <c r="O8" i="8"/>
  <c r="N8" i="8"/>
  <c r="L8" i="8"/>
  <c r="K8" i="8"/>
  <c r="I8" i="8"/>
  <c r="H8" i="8"/>
  <c r="F8" i="8"/>
  <c r="E8" i="8"/>
  <c r="C8" i="8"/>
  <c r="AN7" i="8"/>
  <c r="AM7" i="8"/>
  <c r="AK7" i="8"/>
  <c r="AJ7" i="8"/>
  <c r="AF7" i="8"/>
  <c r="AD7" i="8"/>
  <c r="AC7" i="8"/>
  <c r="AA7" i="8"/>
  <c r="Z7" i="8"/>
  <c r="X7" i="8"/>
  <c r="W7" i="8"/>
  <c r="U7" i="8"/>
  <c r="T7" i="8"/>
  <c r="R7" i="8"/>
  <c r="Q7" i="8"/>
  <c r="O7" i="8"/>
  <c r="N7" i="8"/>
  <c r="L7" i="8"/>
  <c r="K7" i="8"/>
  <c r="I7" i="8"/>
  <c r="H7" i="8"/>
  <c r="F7" i="8"/>
  <c r="E7" i="8"/>
  <c r="C7" i="8"/>
  <c r="AN6" i="8"/>
  <c r="AM6" i="8"/>
  <c r="AK6" i="8"/>
  <c r="AJ6" i="8"/>
  <c r="AF6" i="8"/>
  <c r="AD6" i="8"/>
  <c r="AC6" i="8"/>
  <c r="AA6" i="8"/>
  <c r="Z6" i="8"/>
  <c r="X6" i="8"/>
  <c r="W6" i="8"/>
  <c r="U6" i="8"/>
  <c r="T6" i="8"/>
  <c r="R6" i="8"/>
  <c r="Q6" i="8"/>
  <c r="O6" i="8"/>
  <c r="N6" i="8"/>
  <c r="L6" i="8"/>
  <c r="K6" i="8"/>
  <c r="I6" i="8"/>
  <c r="H6" i="8"/>
  <c r="F6" i="8"/>
  <c r="E6" i="8"/>
  <c r="C6" i="8"/>
  <c r="AJ39" i="7"/>
  <c r="AG39" i="7"/>
  <c r="AF39" i="7"/>
  <c r="AC39" i="7"/>
  <c r="Z39" i="7"/>
  <c r="W39" i="7"/>
  <c r="T39" i="7"/>
  <c r="Q39" i="7"/>
  <c r="N39" i="7"/>
  <c r="K39" i="7"/>
  <c r="H39" i="7"/>
  <c r="E39" i="7"/>
  <c r="AK38" i="7"/>
  <c r="AJ38" i="7"/>
  <c r="AH38" i="7"/>
  <c r="AG38" i="7"/>
  <c r="AF38" i="7"/>
  <c r="AD38" i="7"/>
  <c r="AC38" i="7"/>
  <c r="AA38" i="7"/>
  <c r="Z38" i="7"/>
  <c r="X38" i="7"/>
  <c r="W38" i="7"/>
  <c r="U38" i="7"/>
  <c r="T38" i="7"/>
  <c r="R38" i="7"/>
  <c r="Q38" i="7"/>
  <c r="O38" i="7"/>
  <c r="N38" i="7"/>
  <c r="L38" i="7"/>
  <c r="K38" i="7"/>
  <c r="I38" i="7"/>
  <c r="H38" i="7"/>
  <c r="F38" i="7"/>
  <c r="E38" i="7"/>
  <c r="C38" i="7"/>
  <c r="AK37" i="7"/>
  <c r="AJ37" i="7"/>
  <c r="AH37" i="7"/>
  <c r="AG37" i="7"/>
  <c r="AF37" i="7"/>
  <c r="AD37" i="7"/>
  <c r="AC37" i="7"/>
  <c r="AA37" i="7"/>
  <c r="Z37" i="7"/>
  <c r="X37" i="7"/>
  <c r="W37" i="7"/>
  <c r="U37" i="7"/>
  <c r="T37" i="7"/>
  <c r="R37" i="7"/>
  <c r="Q37" i="7"/>
  <c r="O37" i="7"/>
  <c r="N37" i="7"/>
  <c r="L37" i="7"/>
  <c r="K37" i="7"/>
  <c r="I37" i="7"/>
  <c r="H37" i="7"/>
  <c r="F37" i="7"/>
  <c r="E37" i="7"/>
  <c r="C37" i="7"/>
  <c r="AK36" i="7"/>
  <c r="AJ36" i="7"/>
  <c r="AH36" i="7"/>
  <c r="AG36" i="7"/>
  <c r="AF36" i="7"/>
  <c r="AD36" i="7"/>
  <c r="AC36" i="7"/>
  <c r="AA36" i="7"/>
  <c r="Z36" i="7"/>
  <c r="X36" i="7"/>
  <c r="W36" i="7"/>
  <c r="U36" i="7"/>
  <c r="T36" i="7"/>
  <c r="R36" i="7"/>
  <c r="Q36" i="7"/>
  <c r="O36" i="7"/>
  <c r="N36" i="7"/>
  <c r="L36" i="7"/>
  <c r="K36" i="7"/>
  <c r="I36" i="7"/>
  <c r="H36" i="7"/>
  <c r="F36" i="7"/>
  <c r="E36" i="7"/>
  <c r="C36" i="7"/>
  <c r="AK35" i="7"/>
  <c r="AJ35" i="7"/>
  <c r="AH35" i="7"/>
  <c r="AG35" i="7"/>
  <c r="AF35" i="7"/>
  <c r="AD35" i="7"/>
  <c r="AC35" i="7"/>
  <c r="AA35" i="7"/>
  <c r="Z35" i="7"/>
  <c r="X35" i="7"/>
  <c r="W35" i="7"/>
  <c r="U35" i="7"/>
  <c r="T35" i="7"/>
  <c r="R35" i="7"/>
  <c r="Q35" i="7"/>
  <c r="O35" i="7"/>
  <c r="N35" i="7"/>
  <c r="L35" i="7"/>
  <c r="K35" i="7"/>
  <c r="I35" i="7"/>
  <c r="H35" i="7"/>
  <c r="F35" i="7"/>
  <c r="E35" i="7"/>
  <c r="C35" i="7"/>
  <c r="AK34" i="7"/>
  <c r="AJ34" i="7"/>
  <c r="AH34" i="7"/>
  <c r="AG34" i="7"/>
  <c r="AF34" i="7"/>
  <c r="AD34" i="7"/>
  <c r="AC34" i="7"/>
  <c r="AA34" i="7"/>
  <c r="Z34" i="7"/>
  <c r="X34" i="7"/>
  <c r="W34" i="7"/>
  <c r="U34" i="7"/>
  <c r="T34" i="7"/>
  <c r="R34" i="7"/>
  <c r="Q34" i="7"/>
  <c r="O34" i="7"/>
  <c r="N34" i="7"/>
  <c r="L34" i="7"/>
  <c r="K34" i="7"/>
  <c r="I34" i="7"/>
  <c r="H34" i="7"/>
  <c r="F34" i="7"/>
  <c r="E34" i="7"/>
  <c r="C34" i="7"/>
  <c r="AK33" i="7"/>
  <c r="AJ33" i="7"/>
  <c r="AH33" i="7"/>
  <c r="AG33" i="7"/>
  <c r="AF33" i="7"/>
  <c r="AD33" i="7"/>
  <c r="AC33" i="7"/>
  <c r="AA33" i="7"/>
  <c r="Z33" i="7"/>
  <c r="X33" i="7"/>
  <c r="W33" i="7"/>
  <c r="U33" i="7"/>
  <c r="T33" i="7"/>
  <c r="R33" i="7"/>
  <c r="Q33" i="7"/>
  <c r="O33" i="7"/>
  <c r="N33" i="7"/>
  <c r="L33" i="7"/>
  <c r="K33" i="7"/>
  <c r="I33" i="7"/>
  <c r="H33" i="7"/>
  <c r="F33" i="7"/>
  <c r="E33" i="7"/>
  <c r="C33" i="7"/>
  <c r="AK32" i="7"/>
  <c r="AJ32" i="7"/>
  <c r="AH32" i="7"/>
  <c r="AG32" i="7"/>
  <c r="AF32" i="7"/>
  <c r="AD32" i="7"/>
  <c r="AC32" i="7"/>
  <c r="AA32" i="7"/>
  <c r="Z32" i="7"/>
  <c r="X32" i="7"/>
  <c r="W32" i="7"/>
  <c r="U32" i="7"/>
  <c r="T32" i="7"/>
  <c r="R32" i="7"/>
  <c r="Q32" i="7"/>
  <c r="O32" i="7"/>
  <c r="N32" i="7"/>
  <c r="L32" i="7"/>
  <c r="K32" i="7"/>
  <c r="I32" i="7"/>
  <c r="H32" i="7"/>
  <c r="F32" i="7"/>
  <c r="E32" i="7"/>
  <c r="C32" i="7"/>
  <c r="AK31" i="7"/>
  <c r="AJ31" i="7"/>
  <c r="AH31" i="7"/>
  <c r="AG31" i="7"/>
  <c r="AF31" i="7"/>
  <c r="AD31" i="7"/>
  <c r="AC31" i="7"/>
  <c r="AA31" i="7"/>
  <c r="Z31" i="7"/>
  <c r="X31" i="7"/>
  <c r="W31" i="7"/>
  <c r="U31" i="7"/>
  <c r="T31" i="7"/>
  <c r="R31" i="7"/>
  <c r="Q31" i="7"/>
  <c r="O31" i="7"/>
  <c r="N31" i="7"/>
  <c r="L31" i="7"/>
  <c r="K31" i="7"/>
  <c r="I31" i="7"/>
  <c r="H31" i="7"/>
  <c r="F31" i="7"/>
  <c r="E31" i="7"/>
  <c r="C31" i="7"/>
  <c r="AK30" i="7"/>
  <c r="AJ30" i="7"/>
  <c r="AH30" i="7"/>
  <c r="AG30" i="7"/>
  <c r="AF30" i="7"/>
  <c r="AD30" i="7"/>
  <c r="AC30" i="7"/>
  <c r="AA30" i="7"/>
  <c r="Z30" i="7"/>
  <c r="X30" i="7"/>
  <c r="W30" i="7"/>
  <c r="U30" i="7"/>
  <c r="T30" i="7"/>
  <c r="R30" i="7"/>
  <c r="Q30" i="7"/>
  <c r="O30" i="7"/>
  <c r="N30" i="7"/>
  <c r="L30" i="7"/>
  <c r="K30" i="7"/>
  <c r="I30" i="7"/>
  <c r="H30" i="7"/>
  <c r="F30" i="7"/>
  <c r="E30" i="7"/>
  <c r="C30" i="7"/>
  <c r="AK29" i="7"/>
  <c r="AJ29" i="7"/>
  <c r="AH29" i="7"/>
  <c r="AG29" i="7"/>
  <c r="AF29" i="7"/>
  <c r="AD29" i="7"/>
  <c r="AC29" i="7"/>
  <c r="AA29" i="7"/>
  <c r="Z29" i="7"/>
  <c r="X29" i="7"/>
  <c r="W29" i="7"/>
  <c r="U29" i="7"/>
  <c r="T29" i="7"/>
  <c r="R29" i="7"/>
  <c r="Q29" i="7"/>
  <c r="O29" i="7"/>
  <c r="N29" i="7"/>
  <c r="L29" i="7"/>
  <c r="K29" i="7"/>
  <c r="I29" i="7"/>
  <c r="H29" i="7"/>
  <c r="F29" i="7"/>
  <c r="E29" i="7"/>
  <c r="C29" i="7"/>
  <c r="AK28" i="7"/>
  <c r="AJ28" i="7"/>
  <c r="AH28" i="7"/>
  <c r="AG28" i="7"/>
  <c r="AF28" i="7"/>
  <c r="AD28" i="7"/>
  <c r="AC28" i="7"/>
  <c r="AA28" i="7"/>
  <c r="Z28" i="7"/>
  <c r="X28" i="7"/>
  <c r="W28" i="7"/>
  <c r="U28" i="7"/>
  <c r="T28" i="7"/>
  <c r="R28" i="7"/>
  <c r="Q28" i="7"/>
  <c r="O28" i="7"/>
  <c r="N28" i="7"/>
  <c r="L28" i="7"/>
  <c r="K28" i="7"/>
  <c r="I28" i="7"/>
  <c r="H28" i="7"/>
  <c r="F28" i="7"/>
  <c r="E28" i="7"/>
  <c r="C28" i="7"/>
  <c r="AK27" i="7"/>
  <c r="AJ27" i="7"/>
  <c r="AH27" i="7"/>
  <c r="AG27" i="7"/>
  <c r="AF27" i="7"/>
  <c r="AD27" i="7"/>
  <c r="AC27" i="7"/>
  <c r="AA27" i="7"/>
  <c r="Z27" i="7"/>
  <c r="X27" i="7"/>
  <c r="W27" i="7"/>
  <c r="U27" i="7"/>
  <c r="T27" i="7"/>
  <c r="R27" i="7"/>
  <c r="Q27" i="7"/>
  <c r="O27" i="7"/>
  <c r="N27" i="7"/>
  <c r="L27" i="7"/>
  <c r="K27" i="7"/>
  <c r="I27" i="7"/>
  <c r="H27" i="7"/>
  <c r="F27" i="7"/>
  <c r="E27" i="7"/>
  <c r="C27" i="7"/>
  <c r="AK26" i="7"/>
  <c r="AJ26" i="7"/>
  <c r="AH26" i="7"/>
  <c r="AG26" i="7"/>
  <c r="AF26" i="7"/>
  <c r="AD26" i="7"/>
  <c r="AC26" i="7"/>
  <c r="AA26" i="7"/>
  <c r="Z26" i="7"/>
  <c r="X26" i="7"/>
  <c r="W26" i="7"/>
  <c r="U26" i="7"/>
  <c r="T26" i="7"/>
  <c r="R26" i="7"/>
  <c r="Q26" i="7"/>
  <c r="O26" i="7"/>
  <c r="N26" i="7"/>
  <c r="L26" i="7"/>
  <c r="K26" i="7"/>
  <c r="I26" i="7"/>
  <c r="H26" i="7"/>
  <c r="F26" i="7"/>
  <c r="E26" i="7"/>
  <c r="C26" i="7"/>
  <c r="AK25" i="7"/>
  <c r="AJ25" i="7"/>
  <c r="AH25" i="7"/>
  <c r="AG25" i="7"/>
  <c r="AF25" i="7"/>
  <c r="AD25" i="7"/>
  <c r="AC25" i="7"/>
  <c r="AA25" i="7"/>
  <c r="Z25" i="7"/>
  <c r="X25" i="7"/>
  <c r="W25" i="7"/>
  <c r="U25" i="7"/>
  <c r="T25" i="7"/>
  <c r="R25" i="7"/>
  <c r="Q25" i="7"/>
  <c r="O25" i="7"/>
  <c r="N25" i="7"/>
  <c r="L25" i="7"/>
  <c r="K25" i="7"/>
  <c r="I25" i="7"/>
  <c r="H25" i="7"/>
  <c r="F25" i="7"/>
  <c r="E25" i="7"/>
  <c r="C25" i="7"/>
  <c r="AK24" i="7"/>
  <c r="AJ24" i="7"/>
  <c r="AH24" i="7"/>
  <c r="AG24" i="7"/>
  <c r="AF24" i="7"/>
  <c r="AD24" i="7"/>
  <c r="AC24" i="7"/>
  <c r="AA24" i="7"/>
  <c r="Z24" i="7"/>
  <c r="X24" i="7"/>
  <c r="W24" i="7"/>
  <c r="U24" i="7"/>
  <c r="T24" i="7"/>
  <c r="R24" i="7"/>
  <c r="Q24" i="7"/>
  <c r="O24" i="7"/>
  <c r="N24" i="7"/>
  <c r="L24" i="7"/>
  <c r="K24" i="7"/>
  <c r="I24" i="7"/>
  <c r="H24" i="7"/>
  <c r="F24" i="7"/>
  <c r="E24" i="7"/>
  <c r="C24" i="7"/>
  <c r="AK23" i="7"/>
  <c r="AJ23" i="7"/>
  <c r="AH23" i="7"/>
  <c r="AG23" i="7"/>
  <c r="AF23" i="7"/>
  <c r="AD23" i="7"/>
  <c r="AC23" i="7"/>
  <c r="AA23" i="7"/>
  <c r="Z23" i="7"/>
  <c r="X23" i="7"/>
  <c r="W23" i="7"/>
  <c r="U23" i="7"/>
  <c r="T23" i="7"/>
  <c r="R23" i="7"/>
  <c r="Q23" i="7"/>
  <c r="O23" i="7"/>
  <c r="N23" i="7"/>
  <c r="L23" i="7"/>
  <c r="K23" i="7"/>
  <c r="I23" i="7"/>
  <c r="H23" i="7"/>
  <c r="F23" i="7"/>
  <c r="E23" i="7"/>
  <c r="C23" i="7"/>
  <c r="AK22" i="7"/>
  <c r="AJ22" i="7"/>
  <c r="AH22" i="7"/>
  <c r="AG22" i="7"/>
  <c r="AF22" i="7"/>
  <c r="AD22" i="7"/>
  <c r="AC22" i="7"/>
  <c r="AA22" i="7"/>
  <c r="Z22" i="7"/>
  <c r="X22" i="7"/>
  <c r="W22" i="7"/>
  <c r="U22" i="7"/>
  <c r="T22" i="7"/>
  <c r="R22" i="7"/>
  <c r="Q22" i="7"/>
  <c r="O22" i="7"/>
  <c r="N22" i="7"/>
  <c r="L22" i="7"/>
  <c r="K22" i="7"/>
  <c r="I22" i="7"/>
  <c r="H22" i="7"/>
  <c r="F22" i="7"/>
  <c r="E22" i="7"/>
  <c r="C22" i="7"/>
  <c r="AK21" i="7"/>
  <c r="AJ21" i="7"/>
  <c r="AH21" i="7"/>
  <c r="AG21" i="7"/>
  <c r="AF21" i="7"/>
  <c r="AD21" i="7"/>
  <c r="AC21" i="7"/>
  <c r="AA21" i="7"/>
  <c r="Z21" i="7"/>
  <c r="X21" i="7"/>
  <c r="W21" i="7"/>
  <c r="U21" i="7"/>
  <c r="T21" i="7"/>
  <c r="R21" i="7"/>
  <c r="Q21" i="7"/>
  <c r="O21" i="7"/>
  <c r="N21" i="7"/>
  <c r="L21" i="7"/>
  <c r="K21" i="7"/>
  <c r="I21" i="7"/>
  <c r="H21" i="7"/>
  <c r="F21" i="7"/>
  <c r="E21" i="7"/>
  <c r="C21" i="7"/>
  <c r="AK20" i="7"/>
  <c r="AJ20" i="7"/>
  <c r="AH20" i="7"/>
  <c r="AG20" i="7"/>
  <c r="AF20" i="7"/>
  <c r="AD20" i="7"/>
  <c r="AC20" i="7"/>
  <c r="AA20" i="7"/>
  <c r="Z20" i="7"/>
  <c r="X20" i="7"/>
  <c r="W20" i="7"/>
  <c r="U20" i="7"/>
  <c r="T20" i="7"/>
  <c r="R20" i="7"/>
  <c r="Q20" i="7"/>
  <c r="O20" i="7"/>
  <c r="N20" i="7"/>
  <c r="L20" i="7"/>
  <c r="K20" i="7"/>
  <c r="I20" i="7"/>
  <c r="H20" i="7"/>
  <c r="F20" i="7"/>
  <c r="E20" i="7"/>
  <c r="C20" i="7"/>
  <c r="AK19" i="7"/>
  <c r="AJ19" i="7"/>
  <c r="AH19" i="7"/>
  <c r="AG19" i="7"/>
  <c r="AF19" i="7"/>
  <c r="AD19" i="7"/>
  <c r="AC19" i="7"/>
  <c r="AA19" i="7"/>
  <c r="Z19" i="7"/>
  <c r="X19" i="7"/>
  <c r="W19" i="7"/>
  <c r="U19" i="7"/>
  <c r="T19" i="7"/>
  <c r="R19" i="7"/>
  <c r="Q19" i="7"/>
  <c r="O19" i="7"/>
  <c r="N19" i="7"/>
  <c r="L19" i="7"/>
  <c r="K19" i="7"/>
  <c r="I19" i="7"/>
  <c r="H19" i="7"/>
  <c r="F19" i="7"/>
  <c r="E19" i="7"/>
  <c r="C19" i="7"/>
  <c r="AK18" i="7"/>
  <c r="AJ18" i="7"/>
  <c r="AH18" i="7"/>
  <c r="AG18" i="7"/>
  <c r="AF18" i="7"/>
  <c r="AD18" i="7"/>
  <c r="AC18" i="7"/>
  <c r="AA18" i="7"/>
  <c r="Z18" i="7"/>
  <c r="X18" i="7"/>
  <c r="W18" i="7"/>
  <c r="U18" i="7"/>
  <c r="T18" i="7"/>
  <c r="R18" i="7"/>
  <c r="Q18" i="7"/>
  <c r="O18" i="7"/>
  <c r="N18" i="7"/>
  <c r="L18" i="7"/>
  <c r="K18" i="7"/>
  <c r="I18" i="7"/>
  <c r="H18" i="7"/>
  <c r="F18" i="7"/>
  <c r="E18" i="7"/>
  <c r="C18" i="7"/>
  <c r="AK17" i="7"/>
  <c r="AJ17" i="7"/>
  <c r="AH17" i="7"/>
  <c r="AG17" i="7"/>
  <c r="AF17" i="7"/>
  <c r="AD17" i="7"/>
  <c r="AC17" i="7"/>
  <c r="AA17" i="7"/>
  <c r="Z17" i="7"/>
  <c r="X17" i="7"/>
  <c r="W17" i="7"/>
  <c r="U17" i="7"/>
  <c r="T17" i="7"/>
  <c r="R17" i="7"/>
  <c r="Q17" i="7"/>
  <c r="O17" i="7"/>
  <c r="N17" i="7"/>
  <c r="L17" i="7"/>
  <c r="K17" i="7"/>
  <c r="I17" i="7"/>
  <c r="H17" i="7"/>
  <c r="F17" i="7"/>
  <c r="E17" i="7"/>
  <c r="C17" i="7"/>
  <c r="AK16" i="7"/>
  <c r="AJ16" i="7"/>
  <c r="AH16" i="7"/>
  <c r="AG16" i="7"/>
  <c r="AF16" i="7"/>
  <c r="AD16" i="7"/>
  <c r="AC16" i="7"/>
  <c r="AA16" i="7"/>
  <c r="Z16" i="7"/>
  <c r="X16" i="7"/>
  <c r="W16" i="7"/>
  <c r="U16" i="7"/>
  <c r="T16" i="7"/>
  <c r="R16" i="7"/>
  <c r="Q16" i="7"/>
  <c r="O16" i="7"/>
  <c r="N16" i="7"/>
  <c r="L16" i="7"/>
  <c r="K16" i="7"/>
  <c r="I16" i="7"/>
  <c r="H16" i="7"/>
  <c r="F16" i="7"/>
  <c r="E16" i="7"/>
  <c r="C16" i="7"/>
  <c r="AK15" i="7"/>
  <c r="AJ15" i="7"/>
  <c r="AH15" i="7"/>
  <c r="AG15" i="7"/>
  <c r="AF15" i="7"/>
  <c r="AD15" i="7"/>
  <c r="AC15" i="7"/>
  <c r="AA15" i="7"/>
  <c r="Z15" i="7"/>
  <c r="X15" i="7"/>
  <c r="W15" i="7"/>
  <c r="U15" i="7"/>
  <c r="T15" i="7"/>
  <c r="R15" i="7"/>
  <c r="Q15" i="7"/>
  <c r="O15" i="7"/>
  <c r="N15" i="7"/>
  <c r="L15" i="7"/>
  <c r="K15" i="7"/>
  <c r="I15" i="7"/>
  <c r="H15" i="7"/>
  <c r="F15" i="7"/>
  <c r="E15" i="7"/>
  <c r="C15" i="7"/>
  <c r="AK14" i="7"/>
  <c r="AJ14" i="7"/>
  <c r="AH14" i="7"/>
  <c r="AG14" i="7"/>
  <c r="AF14" i="7"/>
  <c r="AD14" i="7"/>
  <c r="AC14" i="7"/>
  <c r="AA14" i="7"/>
  <c r="Z14" i="7"/>
  <c r="X14" i="7"/>
  <c r="W14" i="7"/>
  <c r="U14" i="7"/>
  <c r="T14" i="7"/>
  <c r="R14" i="7"/>
  <c r="Q14" i="7"/>
  <c r="O14" i="7"/>
  <c r="N14" i="7"/>
  <c r="L14" i="7"/>
  <c r="K14" i="7"/>
  <c r="I14" i="7"/>
  <c r="H14" i="7"/>
  <c r="F14" i="7"/>
  <c r="E14" i="7"/>
  <c r="C14" i="7"/>
  <c r="AK13" i="7"/>
  <c r="AJ13" i="7"/>
  <c r="AH13" i="7"/>
  <c r="AG13" i="7"/>
  <c r="AF13" i="7"/>
  <c r="AD13" i="7"/>
  <c r="AC13" i="7"/>
  <c r="AA13" i="7"/>
  <c r="Z13" i="7"/>
  <c r="X13" i="7"/>
  <c r="W13" i="7"/>
  <c r="U13" i="7"/>
  <c r="T13" i="7"/>
  <c r="R13" i="7"/>
  <c r="Q13" i="7"/>
  <c r="O13" i="7"/>
  <c r="N13" i="7"/>
  <c r="L13" i="7"/>
  <c r="K13" i="7"/>
  <c r="I13" i="7"/>
  <c r="H13" i="7"/>
  <c r="F13" i="7"/>
  <c r="E13" i="7"/>
  <c r="C13" i="7"/>
  <c r="AK12" i="7"/>
  <c r="AJ12" i="7"/>
  <c r="AH12" i="7"/>
  <c r="AG12" i="7"/>
  <c r="AF12" i="7"/>
  <c r="AD12" i="7"/>
  <c r="AC12" i="7"/>
  <c r="AA12" i="7"/>
  <c r="Z12" i="7"/>
  <c r="X12" i="7"/>
  <c r="W12" i="7"/>
  <c r="U12" i="7"/>
  <c r="T12" i="7"/>
  <c r="R12" i="7"/>
  <c r="Q12" i="7"/>
  <c r="O12" i="7"/>
  <c r="N12" i="7"/>
  <c r="L12" i="7"/>
  <c r="K12" i="7"/>
  <c r="I12" i="7"/>
  <c r="H12" i="7"/>
  <c r="F12" i="7"/>
  <c r="E12" i="7"/>
  <c r="C12" i="7"/>
  <c r="AK11" i="7"/>
  <c r="AJ11" i="7"/>
  <c r="AH11" i="7"/>
  <c r="AG11" i="7"/>
  <c r="AF11" i="7"/>
  <c r="AD11" i="7"/>
  <c r="AC11" i="7"/>
  <c r="AA11" i="7"/>
  <c r="Z11" i="7"/>
  <c r="X11" i="7"/>
  <c r="W11" i="7"/>
  <c r="U11" i="7"/>
  <c r="T11" i="7"/>
  <c r="R11" i="7"/>
  <c r="Q11" i="7"/>
  <c r="O11" i="7"/>
  <c r="N11" i="7"/>
  <c r="L11" i="7"/>
  <c r="K11" i="7"/>
  <c r="I11" i="7"/>
  <c r="H11" i="7"/>
  <c r="F11" i="7"/>
  <c r="E11" i="7"/>
  <c r="C11" i="7"/>
  <c r="AK10" i="7"/>
  <c r="AJ10" i="7"/>
  <c r="AH10" i="7"/>
  <c r="AG10" i="7"/>
  <c r="AF10" i="7"/>
  <c r="AD10" i="7"/>
  <c r="AC10" i="7"/>
  <c r="AA10" i="7"/>
  <c r="Z10" i="7"/>
  <c r="X10" i="7"/>
  <c r="W10" i="7"/>
  <c r="U10" i="7"/>
  <c r="T10" i="7"/>
  <c r="R10" i="7"/>
  <c r="Q10" i="7"/>
  <c r="O10" i="7"/>
  <c r="N10" i="7"/>
  <c r="L10" i="7"/>
  <c r="K10" i="7"/>
  <c r="I10" i="7"/>
  <c r="H10" i="7"/>
  <c r="F10" i="7"/>
  <c r="E10" i="7"/>
  <c r="C10" i="7"/>
  <c r="AK9" i="7"/>
  <c r="AJ9" i="7"/>
  <c r="AH9" i="7"/>
  <c r="AG9" i="7"/>
  <c r="AF9" i="7"/>
  <c r="AD9" i="7"/>
  <c r="AC9" i="7"/>
  <c r="AA9" i="7"/>
  <c r="Z9" i="7"/>
  <c r="X9" i="7"/>
  <c r="W9" i="7"/>
  <c r="U9" i="7"/>
  <c r="T9" i="7"/>
  <c r="R9" i="7"/>
  <c r="Q9" i="7"/>
  <c r="O9" i="7"/>
  <c r="N9" i="7"/>
  <c r="L9" i="7"/>
  <c r="K9" i="7"/>
  <c r="I9" i="7"/>
  <c r="H9" i="7"/>
  <c r="F9" i="7"/>
  <c r="E9" i="7"/>
  <c r="C9" i="7"/>
  <c r="AK8" i="7"/>
  <c r="AJ8" i="7"/>
  <c r="AH8" i="7"/>
  <c r="AG8" i="7"/>
  <c r="AF8" i="7"/>
  <c r="AD8" i="7"/>
  <c r="AC8" i="7"/>
  <c r="AA8" i="7"/>
  <c r="Z8" i="7"/>
  <c r="X8" i="7"/>
  <c r="W8" i="7"/>
  <c r="U8" i="7"/>
  <c r="T8" i="7"/>
  <c r="R8" i="7"/>
  <c r="Q8" i="7"/>
  <c r="O8" i="7"/>
  <c r="N8" i="7"/>
  <c r="L8" i="7"/>
  <c r="K8" i="7"/>
  <c r="I8" i="7"/>
  <c r="H8" i="7"/>
  <c r="F8" i="7"/>
  <c r="E8" i="7"/>
  <c r="C8" i="7"/>
  <c r="AI38" i="6"/>
  <c r="AF38" i="6"/>
  <c r="AE38" i="6"/>
  <c r="AB38" i="6"/>
  <c r="Y38" i="6"/>
  <c r="V38" i="6"/>
  <c r="S38" i="6"/>
  <c r="P38" i="6"/>
  <c r="M38" i="6"/>
  <c r="J38" i="6"/>
  <c r="G38" i="6"/>
  <c r="D38" i="6"/>
  <c r="AJ36" i="6"/>
  <c r="AI36" i="6"/>
  <c r="AG36" i="6"/>
  <c r="AF36" i="6"/>
  <c r="AE36" i="6"/>
  <c r="AC36" i="6"/>
  <c r="AB36" i="6"/>
  <c r="Z36" i="6"/>
  <c r="Y36" i="6"/>
  <c r="W36" i="6"/>
  <c r="V36" i="6"/>
  <c r="T36" i="6"/>
  <c r="S36" i="6"/>
  <c r="Q36" i="6"/>
  <c r="P36" i="6"/>
  <c r="N36" i="6"/>
  <c r="M36" i="6"/>
  <c r="K36" i="6"/>
  <c r="J36" i="6"/>
  <c r="H36" i="6"/>
  <c r="G36" i="6"/>
  <c r="E36" i="6"/>
  <c r="D36" i="6"/>
  <c r="B36" i="6"/>
  <c r="AJ35" i="6"/>
  <c r="AI35" i="6"/>
  <c r="AG35" i="6"/>
  <c r="AF35" i="6"/>
  <c r="AE35" i="6"/>
  <c r="AC35" i="6"/>
  <c r="AB35" i="6"/>
  <c r="Z35" i="6"/>
  <c r="Y35" i="6"/>
  <c r="W35" i="6"/>
  <c r="V35" i="6"/>
  <c r="T35" i="6"/>
  <c r="S35" i="6"/>
  <c r="Q35" i="6"/>
  <c r="P35" i="6"/>
  <c r="N35" i="6"/>
  <c r="M35" i="6"/>
  <c r="K35" i="6"/>
  <c r="J35" i="6"/>
  <c r="H35" i="6"/>
  <c r="G35" i="6"/>
  <c r="E35" i="6"/>
  <c r="D35" i="6"/>
  <c r="B35" i="6"/>
  <c r="AJ34" i="6"/>
  <c r="AI34" i="6"/>
  <c r="AG34" i="6"/>
  <c r="AF34" i="6"/>
  <c r="AE34" i="6"/>
  <c r="AC34" i="6"/>
  <c r="AB34" i="6"/>
  <c r="Z34" i="6"/>
  <c r="Y34" i="6"/>
  <c r="W34" i="6"/>
  <c r="V34" i="6"/>
  <c r="T34" i="6"/>
  <c r="S34" i="6"/>
  <c r="Q34" i="6"/>
  <c r="P34" i="6"/>
  <c r="N34" i="6"/>
  <c r="M34" i="6"/>
  <c r="K34" i="6"/>
  <c r="J34" i="6"/>
  <c r="H34" i="6"/>
  <c r="G34" i="6"/>
  <c r="E34" i="6"/>
  <c r="D34" i="6"/>
  <c r="B34" i="6"/>
  <c r="AJ33" i="6"/>
  <c r="AI33" i="6"/>
  <c r="AG33" i="6"/>
  <c r="AF33" i="6"/>
  <c r="AE33" i="6"/>
  <c r="AC33" i="6"/>
  <c r="AB33" i="6"/>
  <c r="Z33" i="6"/>
  <c r="Y33" i="6"/>
  <c r="W33" i="6"/>
  <c r="V33" i="6"/>
  <c r="T33" i="6"/>
  <c r="S33" i="6"/>
  <c r="Q33" i="6"/>
  <c r="P33" i="6"/>
  <c r="N33" i="6"/>
  <c r="M33" i="6"/>
  <c r="K33" i="6"/>
  <c r="J33" i="6"/>
  <c r="H33" i="6"/>
  <c r="G33" i="6"/>
  <c r="E33" i="6"/>
  <c r="D33" i="6"/>
  <c r="B33" i="6"/>
  <c r="AJ32" i="6"/>
  <c r="AI32" i="6"/>
  <c r="AG32" i="6"/>
  <c r="AF32" i="6"/>
  <c r="AE32" i="6"/>
  <c r="AC32" i="6"/>
  <c r="AB32" i="6"/>
  <c r="Z32" i="6"/>
  <c r="Y32" i="6"/>
  <c r="W32" i="6"/>
  <c r="V32" i="6"/>
  <c r="T32" i="6"/>
  <c r="S32" i="6"/>
  <c r="Q32" i="6"/>
  <c r="P32" i="6"/>
  <c r="N32" i="6"/>
  <c r="M32" i="6"/>
  <c r="K32" i="6"/>
  <c r="J32" i="6"/>
  <c r="H32" i="6"/>
  <c r="G32" i="6"/>
  <c r="E32" i="6"/>
  <c r="D32" i="6"/>
  <c r="B32" i="6"/>
  <c r="AJ31" i="6"/>
  <c r="AI31" i="6"/>
  <c r="AG31" i="6"/>
  <c r="AF31" i="6"/>
  <c r="AE31" i="6"/>
  <c r="AC31" i="6"/>
  <c r="AB31" i="6"/>
  <c r="Z31" i="6"/>
  <c r="Y31" i="6"/>
  <c r="W31" i="6"/>
  <c r="V31" i="6"/>
  <c r="T31" i="6"/>
  <c r="S31" i="6"/>
  <c r="Q31" i="6"/>
  <c r="P31" i="6"/>
  <c r="N31" i="6"/>
  <c r="M31" i="6"/>
  <c r="K31" i="6"/>
  <c r="J31" i="6"/>
  <c r="H31" i="6"/>
  <c r="G31" i="6"/>
  <c r="E31" i="6"/>
  <c r="D31" i="6"/>
  <c r="B31" i="6"/>
  <c r="AJ30" i="6"/>
  <c r="AI30" i="6"/>
  <c r="AG30" i="6"/>
  <c r="AF30" i="6"/>
  <c r="AE30" i="6"/>
  <c r="AC30" i="6"/>
  <c r="AB30" i="6"/>
  <c r="Z30" i="6"/>
  <c r="Y30" i="6"/>
  <c r="W30" i="6"/>
  <c r="V30" i="6"/>
  <c r="T30" i="6"/>
  <c r="S30" i="6"/>
  <c r="Q30" i="6"/>
  <c r="P30" i="6"/>
  <c r="N30" i="6"/>
  <c r="M30" i="6"/>
  <c r="K30" i="6"/>
  <c r="J30" i="6"/>
  <c r="H30" i="6"/>
  <c r="G30" i="6"/>
  <c r="E30" i="6"/>
  <c r="D30" i="6"/>
  <c r="B30" i="6"/>
  <c r="AJ29" i="6"/>
  <c r="AI29" i="6"/>
  <c r="AG29" i="6"/>
  <c r="AF29" i="6"/>
  <c r="AE29" i="6"/>
  <c r="AC29" i="6"/>
  <c r="AB29" i="6"/>
  <c r="Z29" i="6"/>
  <c r="Y29" i="6"/>
  <c r="W29" i="6"/>
  <c r="V29" i="6"/>
  <c r="T29" i="6"/>
  <c r="S29" i="6"/>
  <c r="Q29" i="6"/>
  <c r="P29" i="6"/>
  <c r="N29" i="6"/>
  <c r="M29" i="6"/>
  <c r="K29" i="6"/>
  <c r="J29" i="6"/>
  <c r="H29" i="6"/>
  <c r="G29" i="6"/>
  <c r="E29" i="6"/>
  <c r="D29" i="6"/>
  <c r="B29" i="6"/>
  <c r="AJ28" i="6"/>
  <c r="AI28" i="6"/>
  <c r="AG28" i="6"/>
  <c r="AF28" i="6"/>
  <c r="AE28" i="6"/>
  <c r="AC28" i="6"/>
  <c r="AB28" i="6"/>
  <c r="Z28" i="6"/>
  <c r="Y28" i="6"/>
  <c r="W28" i="6"/>
  <c r="V28" i="6"/>
  <c r="T28" i="6"/>
  <c r="S28" i="6"/>
  <c r="Q28" i="6"/>
  <c r="P28" i="6"/>
  <c r="N28" i="6"/>
  <c r="M28" i="6"/>
  <c r="K28" i="6"/>
  <c r="J28" i="6"/>
  <c r="H28" i="6"/>
  <c r="G28" i="6"/>
  <c r="E28" i="6"/>
  <c r="D28" i="6"/>
  <c r="B28" i="6"/>
  <c r="AJ27" i="6"/>
  <c r="AI27" i="6"/>
  <c r="AG27" i="6"/>
  <c r="AF27" i="6"/>
  <c r="AE27" i="6"/>
  <c r="AC27" i="6"/>
  <c r="AB27" i="6"/>
  <c r="Z27" i="6"/>
  <c r="Y27" i="6"/>
  <c r="W27" i="6"/>
  <c r="V27" i="6"/>
  <c r="T27" i="6"/>
  <c r="S27" i="6"/>
  <c r="Q27" i="6"/>
  <c r="P27" i="6"/>
  <c r="N27" i="6"/>
  <c r="M27" i="6"/>
  <c r="K27" i="6"/>
  <c r="J27" i="6"/>
  <c r="H27" i="6"/>
  <c r="G27" i="6"/>
  <c r="E27" i="6"/>
  <c r="D27" i="6"/>
  <c r="B27" i="6"/>
  <c r="AJ26" i="6"/>
  <c r="AI26" i="6"/>
  <c r="AG26" i="6"/>
  <c r="AF26" i="6"/>
  <c r="AE26" i="6"/>
  <c r="AC26" i="6"/>
  <c r="AB26" i="6"/>
  <c r="Z26" i="6"/>
  <c r="Y26" i="6"/>
  <c r="W26" i="6"/>
  <c r="V26" i="6"/>
  <c r="T26" i="6"/>
  <c r="S26" i="6"/>
  <c r="Q26" i="6"/>
  <c r="P26" i="6"/>
  <c r="N26" i="6"/>
  <c r="M26" i="6"/>
  <c r="K26" i="6"/>
  <c r="J26" i="6"/>
  <c r="H26" i="6"/>
  <c r="G26" i="6"/>
  <c r="E26" i="6"/>
  <c r="D26" i="6"/>
  <c r="B26" i="6"/>
  <c r="AJ25" i="6"/>
  <c r="AI25" i="6"/>
  <c r="AG25" i="6"/>
  <c r="AF25" i="6"/>
  <c r="AE25" i="6"/>
  <c r="AC25" i="6"/>
  <c r="AB25" i="6"/>
  <c r="Z25" i="6"/>
  <c r="Y25" i="6"/>
  <c r="W25" i="6"/>
  <c r="V25" i="6"/>
  <c r="T25" i="6"/>
  <c r="S25" i="6"/>
  <c r="Q25" i="6"/>
  <c r="P25" i="6"/>
  <c r="N25" i="6"/>
  <c r="M25" i="6"/>
  <c r="K25" i="6"/>
  <c r="J25" i="6"/>
  <c r="H25" i="6"/>
  <c r="G25" i="6"/>
  <c r="E25" i="6"/>
  <c r="D25" i="6"/>
  <c r="B25" i="6"/>
  <c r="AJ24" i="6"/>
  <c r="AI24" i="6"/>
  <c r="AG24" i="6"/>
  <c r="AF24" i="6"/>
  <c r="AE24" i="6"/>
  <c r="AC24" i="6"/>
  <c r="AB24" i="6"/>
  <c r="Z24" i="6"/>
  <c r="Y24" i="6"/>
  <c r="W24" i="6"/>
  <c r="V24" i="6"/>
  <c r="T24" i="6"/>
  <c r="S24" i="6"/>
  <c r="Q24" i="6"/>
  <c r="P24" i="6"/>
  <c r="N24" i="6"/>
  <c r="M24" i="6"/>
  <c r="K24" i="6"/>
  <c r="J24" i="6"/>
  <c r="H24" i="6"/>
  <c r="G24" i="6"/>
  <c r="E24" i="6"/>
  <c r="D24" i="6"/>
  <c r="B24" i="6"/>
  <c r="AJ23" i="6"/>
  <c r="AI23" i="6"/>
  <c r="AG23" i="6"/>
  <c r="AF23" i="6"/>
  <c r="AE23" i="6"/>
  <c r="AC23" i="6"/>
  <c r="AB23" i="6"/>
  <c r="Z23" i="6"/>
  <c r="Y23" i="6"/>
  <c r="W23" i="6"/>
  <c r="V23" i="6"/>
  <c r="T23" i="6"/>
  <c r="S23" i="6"/>
  <c r="Q23" i="6"/>
  <c r="P23" i="6"/>
  <c r="N23" i="6"/>
  <c r="M23" i="6"/>
  <c r="K23" i="6"/>
  <c r="J23" i="6"/>
  <c r="H23" i="6"/>
  <c r="G23" i="6"/>
  <c r="E23" i="6"/>
  <c r="D23" i="6"/>
  <c r="B23" i="6"/>
  <c r="AJ22" i="6"/>
  <c r="AI22" i="6"/>
  <c r="AG22" i="6"/>
  <c r="AF22" i="6"/>
  <c r="AE22" i="6"/>
  <c r="AC22" i="6"/>
  <c r="AB22" i="6"/>
  <c r="Z22" i="6"/>
  <c r="Y22" i="6"/>
  <c r="W22" i="6"/>
  <c r="V22" i="6"/>
  <c r="T22" i="6"/>
  <c r="S22" i="6"/>
  <c r="Q22" i="6"/>
  <c r="P22" i="6"/>
  <c r="N22" i="6"/>
  <c r="M22" i="6"/>
  <c r="K22" i="6"/>
  <c r="J22" i="6"/>
  <c r="H22" i="6"/>
  <c r="G22" i="6"/>
  <c r="E22" i="6"/>
  <c r="D22" i="6"/>
  <c r="B22" i="6"/>
  <c r="AJ21" i="6"/>
  <c r="AI21" i="6"/>
  <c r="AG21" i="6"/>
  <c r="AF21" i="6"/>
  <c r="AE21" i="6"/>
  <c r="AC21" i="6"/>
  <c r="AB21" i="6"/>
  <c r="Z21" i="6"/>
  <c r="Y21" i="6"/>
  <c r="W21" i="6"/>
  <c r="V21" i="6"/>
  <c r="T21" i="6"/>
  <c r="S21" i="6"/>
  <c r="Q21" i="6"/>
  <c r="P21" i="6"/>
  <c r="N21" i="6"/>
  <c r="M21" i="6"/>
  <c r="K21" i="6"/>
  <c r="J21" i="6"/>
  <c r="H21" i="6"/>
  <c r="G21" i="6"/>
  <c r="E21" i="6"/>
  <c r="D21" i="6"/>
  <c r="B21" i="6"/>
  <c r="AJ20" i="6"/>
  <c r="AI20" i="6"/>
  <c r="AG20" i="6"/>
  <c r="AF20" i="6"/>
  <c r="AE20" i="6"/>
  <c r="AC20" i="6"/>
  <c r="AB20" i="6"/>
  <c r="Z20" i="6"/>
  <c r="Y20" i="6"/>
  <c r="W20" i="6"/>
  <c r="V20" i="6"/>
  <c r="T20" i="6"/>
  <c r="S20" i="6"/>
  <c r="Q20" i="6"/>
  <c r="P20" i="6"/>
  <c r="N20" i="6"/>
  <c r="M20" i="6"/>
  <c r="K20" i="6"/>
  <c r="J20" i="6"/>
  <c r="H20" i="6"/>
  <c r="G20" i="6"/>
  <c r="E20" i="6"/>
  <c r="D20" i="6"/>
  <c r="B20" i="6"/>
  <c r="AJ19" i="6"/>
  <c r="AI19" i="6"/>
  <c r="AG19" i="6"/>
  <c r="AF19" i="6"/>
  <c r="AE19" i="6"/>
  <c r="AC19" i="6"/>
  <c r="AB19" i="6"/>
  <c r="Z19" i="6"/>
  <c r="Y19" i="6"/>
  <c r="W19" i="6"/>
  <c r="V19" i="6"/>
  <c r="T19" i="6"/>
  <c r="S19" i="6"/>
  <c r="Q19" i="6"/>
  <c r="P19" i="6"/>
  <c r="N19" i="6"/>
  <c r="M19" i="6"/>
  <c r="K19" i="6"/>
  <c r="J19" i="6"/>
  <c r="H19" i="6"/>
  <c r="G19" i="6"/>
  <c r="E19" i="6"/>
  <c r="D19" i="6"/>
  <c r="B19" i="6"/>
  <c r="AJ18" i="6"/>
  <c r="AI18" i="6"/>
  <c r="AG18" i="6"/>
  <c r="AF18" i="6"/>
  <c r="AE18" i="6"/>
  <c r="AC18" i="6"/>
  <c r="AB18" i="6"/>
  <c r="Z18" i="6"/>
  <c r="Y18" i="6"/>
  <c r="W18" i="6"/>
  <c r="V18" i="6"/>
  <c r="T18" i="6"/>
  <c r="S18" i="6"/>
  <c r="Q18" i="6"/>
  <c r="P18" i="6"/>
  <c r="N18" i="6"/>
  <c r="M18" i="6"/>
  <c r="K18" i="6"/>
  <c r="J18" i="6"/>
  <c r="H18" i="6"/>
  <c r="G18" i="6"/>
  <c r="E18" i="6"/>
  <c r="D18" i="6"/>
  <c r="B18" i="6"/>
  <c r="AJ17" i="6"/>
  <c r="AI17" i="6"/>
  <c r="AG17" i="6"/>
  <c r="AF17" i="6"/>
  <c r="AE17" i="6"/>
  <c r="AC17" i="6"/>
  <c r="AB17" i="6"/>
  <c r="Z17" i="6"/>
  <c r="Y17" i="6"/>
  <c r="W17" i="6"/>
  <c r="V17" i="6"/>
  <c r="T17" i="6"/>
  <c r="S17" i="6"/>
  <c r="Q17" i="6"/>
  <c r="P17" i="6"/>
  <c r="N17" i="6"/>
  <c r="M17" i="6"/>
  <c r="K17" i="6"/>
  <c r="J17" i="6"/>
  <c r="H17" i="6"/>
  <c r="G17" i="6"/>
  <c r="E17" i="6"/>
  <c r="D17" i="6"/>
  <c r="B17" i="6"/>
  <c r="AJ16" i="6"/>
  <c r="AI16" i="6"/>
  <c r="AG16" i="6"/>
  <c r="AF16" i="6"/>
  <c r="AE16" i="6"/>
  <c r="AC16" i="6"/>
  <c r="AB16" i="6"/>
  <c r="Z16" i="6"/>
  <c r="Y16" i="6"/>
  <c r="W16" i="6"/>
  <c r="V16" i="6"/>
  <c r="T16" i="6"/>
  <c r="S16" i="6"/>
  <c r="Q16" i="6"/>
  <c r="P16" i="6"/>
  <c r="N16" i="6"/>
  <c r="M16" i="6"/>
  <c r="K16" i="6"/>
  <c r="J16" i="6"/>
  <c r="H16" i="6"/>
  <c r="G16" i="6"/>
  <c r="E16" i="6"/>
  <c r="D16" i="6"/>
  <c r="B16" i="6"/>
  <c r="AJ15" i="6"/>
  <c r="AI15" i="6"/>
  <c r="AG15" i="6"/>
  <c r="AF15" i="6"/>
  <c r="AE15" i="6"/>
  <c r="AC15" i="6"/>
  <c r="AB15" i="6"/>
  <c r="Z15" i="6"/>
  <c r="Y15" i="6"/>
  <c r="W15" i="6"/>
  <c r="V15" i="6"/>
  <c r="T15" i="6"/>
  <c r="S15" i="6"/>
  <c r="Q15" i="6"/>
  <c r="P15" i="6"/>
  <c r="N15" i="6"/>
  <c r="M15" i="6"/>
  <c r="K15" i="6"/>
  <c r="J15" i="6"/>
  <c r="H15" i="6"/>
  <c r="G15" i="6"/>
  <c r="E15" i="6"/>
  <c r="D15" i="6"/>
  <c r="B15" i="6"/>
  <c r="AJ14" i="6"/>
  <c r="AI14" i="6"/>
  <c r="AG14" i="6"/>
  <c r="AF14" i="6"/>
  <c r="AE14" i="6"/>
  <c r="AC14" i="6"/>
  <c r="AB14" i="6"/>
  <c r="Z14" i="6"/>
  <c r="Y14" i="6"/>
  <c r="W14" i="6"/>
  <c r="V14" i="6"/>
  <c r="T14" i="6"/>
  <c r="S14" i="6"/>
  <c r="Q14" i="6"/>
  <c r="P14" i="6"/>
  <c r="N14" i="6"/>
  <c r="M14" i="6"/>
  <c r="K14" i="6"/>
  <c r="J14" i="6"/>
  <c r="H14" i="6"/>
  <c r="G14" i="6"/>
  <c r="E14" i="6"/>
  <c r="D14" i="6"/>
  <c r="B14" i="6"/>
  <c r="AJ13" i="6"/>
  <c r="AI13" i="6"/>
  <c r="AG13" i="6"/>
  <c r="AF13" i="6"/>
  <c r="AE13" i="6"/>
  <c r="AC13" i="6"/>
  <c r="AB13" i="6"/>
  <c r="Z13" i="6"/>
  <c r="Y13" i="6"/>
  <c r="W13" i="6"/>
  <c r="V13" i="6"/>
  <c r="T13" i="6"/>
  <c r="S13" i="6"/>
  <c r="Q13" i="6"/>
  <c r="P13" i="6"/>
  <c r="N13" i="6"/>
  <c r="M13" i="6"/>
  <c r="K13" i="6"/>
  <c r="J13" i="6"/>
  <c r="H13" i="6"/>
  <c r="G13" i="6"/>
  <c r="E13" i="6"/>
  <c r="D13" i="6"/>
  <c r="B13" i="6"/>
  <c r="AJ12" i="6"/>
  <c r="AI12" i="6"/>
  <c r="AG12" i="6"/>
  <c r="AF12" i="6"/>
  <c r="AE12" i="6"/>
  <c r="AC12" i="6"/>
  <c r="AB12" i="6"/>
  <c r="Z12" i="6"/>
  <c r="Y12" i="6"/>
  <c r="W12" i="6"/>
  <c r="V12" i="6"/>
  <c r="T12" i="6"/>
  <c r="S12" i="6"/>
  <c r="Q12" i="6"/>
  <c r="P12" i="6"/>
  <c r="N12" i="6"/>
  <c r="M12" i="6"/>
  <c r="K12" i="6"/>
  <c r="J12" i="6"/>
  <c r="H12" i="6"/>
  <c r="G12" i="6"/>
  <c r="E12" i="6"/>
  <c r="D12" i="6"/>
  <c r="B12" i="6"/>
  <c r="AJ11" i="6"/>
  <c r="AI11" i="6"/>
  <c r="AG11" i="6"/>
  <c r="AF11" i="6"/>
  <c r="AE11" i="6"/>
  <c r="AC11" i="6"/>
  <c r="AB11" i="6"/>
  <c r="Z11" i="6"/>
  <c r="Y11" i="6"/>
  <c r="W11" i="6"/>
  <c r="V11" i="6"/>
  <c r="T11" i="6"/>
  <c r="S11" i="6"/>
  <c r="Q11" i="6"/>
  <c r="P11" i="6"/>
  <c r="N11" i="6"/>
  <c r="M11" i="6"/>
  <c r="K11" i="6"/>
  <c r="J11" i="6"/>
  <c r="H11" i="6"/>
  <c r="G11" i="6"/>
  <c r="E11" i="6"/>
  <c r="D11" i="6"/>
  <c r="B11" i="6"/>
  <c r="AJ10" i="6"/>
  <c r="AI10" i="6"/>
  <c r="AG10" i="6"/>
  <c r="AF10" i="6"/>
  <c r="AE10" i="6"/>
  <c r="AC10" i="6"/>
  <c r="AB10" i="6"/>
  <c r="Z10" i="6"/>
  <c r="Y10" i="6"/>
  <c r="W10" i="6"/>
  <c r="V10" i="6"/>
  <c r="T10" i="6"/>
  <c r="S10" i="6"/>
  <c r="Q10" i="6"/>
  <c r="P10" i="6"/>
  <c r="N10" i="6"/>
  <c r="M10" i="6"/>
  <c r="K10" i="6"/>
  <c r="J10" i="6"/>
  <c r="H10" i="6"/>
  <c r="G10" i="6"/>
  <c r="E10" i="6"/>
  <c r="D10" i="6"/>
  <c r="B10" i="6"/>
  <c r="AJ9" i="6"/>
  <c r="AI9" i="6"/>
  <c r="AG9" i="6"/>
  <c r="AF9" i="6"/>
  <c r="AE9" i="6"/>
  <c r="AC9" i="6"/>
  <c r="AB9" i="6"/>
  <c r="Z9" i="6"/>
  <c r="Y9" i="6"/>
  <c r="W9" i="6"/>
  <c r="V9" i="6"/>
  <c r="T9" i="6"/>
  <c r="S9" i="6"/>
  <c r="Q9" i="6"/>
  <c r="P9" i="6"/>
  <c r="N9" i="6"/>
  <c r="M9" i="6"/>
  <c r="K9" i="6"/>
  <c r="J9" i="6"/>
  <c r="H9" i="6"/>
  <c r="G9" i="6"/>
  <c r="E9" i="6"/>
  <c r="D9" i="6"/>
  <c r="B9" i="6"/>
  <c r="AJ8" i="6"/>
  <c r="AI8" i="6"/>
  <c r="AG8" i="6"/>
  <c r="AF8" i="6"/>
  <c r="AE8" i="6"/>
  <c r="AC8" i="6"/>
  <c r="AB8" i="6"/>
  <c r="Z8" i="6"/>
  <c r="Y8" i="6"/>
  <c r="W8" i="6"/>
  <c r="V8" i="6"/>
  <c r="T8" i="6"/>
  <c r="S8" i="6"/>
  <c r="Q8" i="6"/>
  <c r="P8" i="6"/>
  <c r="N8" i="6"/>
  <c r="M8" i="6"/>
  <c r="K8" i="6"/>
  <c r="J8" i="6"/>
  <c r="H8" i="6"/>
  <c r="G8" i="6"/>
  <c r="E8" i="6"/>
  <c r="D8" i="6"/>
  <c r="B8" i="6"/>
  <c r="AI41" i="4"/>
  <c r="AE41" i="4"/>
  <c r="AB41" i="4"/>
  <c r="Y41" i="4"/>
  <c r="V41" i="4"/>
  <c r="S41" i="4"/>
  <c r="P41" i="4"/>
  <c r="M41" i="4"/>
  <c r="J41" i="4"/>
  <c r="G41" i="4"/>
  <c r="D41" i="4"/>
  <c r="AJ40" i="4"/>
  <c r="AI40" i="4"/>
  <c r="AG40" i="4"/>
  <c r="AF40" i="4"/>
  <c r="AE40" i="4"/>
  <c r="AC40" i="4"/>
  <c r="AB40" i="4"/>
  <c r="Z40" i="4"/>
  <c r="Y40" i="4"/>
  <c r="W40" i="4"/>
  <c r="V40" i="4"/>
  <c r="T40" i="4"/>
  <c r="S40" i="4"/>
  <c r="Q40" i="4"/>
  <c r="P40" i="4"/>
  <c r="N40" i="4"/>
  <c r="M40" i="4"/>
  <c r="K40" i="4"/>
  <c r="J40" i="4"/>
  <c r="H40" i="4"/>
  <c r="G40" i="4"/>
  <c r="E40" i="4"/>
  <c r="D40" i="4"/>
  <c r="B40" i="4"/>
  <c r="AJ39" i="4"/>
  <c r="AI39" i="4"/>
  <c r="AG39" i="4"/>
  <c r="AF39" i="4"/>
  <c r="AE39" i="4"/>
  <c r="AC39" i="4"/>
  <c r="AB39" i="4"/>
  <c r="Z39" i="4"/>
  <c r="Y39" i="4"/>
  <c r="W39" i="4"/>
  <c r="V39" i="4"/>
  <c r="T39" i="4"/>
  <c r="S39" i="4"/>
  <c r="Q39" i="4"/>
  <c r="P39" i="4"/>
  <c r="N39" i="4"/>
  <c r="M39" i="4"/>
  <c r="K39" i="4"/>
  <c r="J39" i="4"/>
  <c r="H39" i="4"/>
  <c r="G39" i="4"/>
  <c r="E39" i="4"/>
  <c r="D39" i="4"/>
  <c r="B39" i="4"/>
  <c r="AJ38" i="4"/>
  <c r="AI38" i="4"/>
  <c r="AG38" i="4"/>
  <c r="AF38" i="4"/>
  <c r="AE38" i="4"/>
  <c r="AC38" i="4"/>
  <c r="AB38" i="4"/>
  <c r="Z38" i="4"/>
  <c r="Y38" i="4"/>
  <c r="W38" i="4"/>
  <c r="V38" i="4"/>
  <c r="T38" i="4"/>
  <c r="S38" i="4"/>
  <c r="Q38" i="4"/>
  <c r="P38" i="4"/>
  <c r="N38" i="4"/>
  <c r="M38" i="4"/>
  <c r="K38" i="4"/>
  <c r="J38" i="4"/>
  <c r="H38" i="4"/>
  <c r="G38" i="4"/>
  <c r="E38" i="4"/>
  <c r="D38" i="4"/>
  <c r="B38" i="4"/>
  <c r="AJ37" i="4"/>
  <c r="AI37" i="4"/>
  <c r="AG37" i="4"/>
  <c r="AF37" i="4"/>
  <c r="AE37" i="4"/>
  <c r="AC37" i="4"/>
  <c r="AB37" i="4"/>
  <c r="Z37" i="4"/>
  <c r="Y37" i="4"/>
  <c r="W37" i="4"/>
  <c r="V37" i="4"/>
  <c r="T37" i="4"/>
  <c r="S37" i="4"/>
  <c r="Q37" i="4"/>
  <c r="P37" i="4"/>
  <c r="N37" i="4"/>
  <c r="M37" i="4"/>
  <c r="K37" i="4"/>
  <c r="J37" i="4"/>
  <c r="H37" i="4"/>
  <c r="G37" i="4"/>
  <c r="E37" i="4"/>
  <c r="D37" i="4"/>
  <c r="B37" i="4"/>
  <c r="AJ36" i="4"/>
  <c r="AI36" i="4"/>
  <c r="AG36" i="4"/>
  <c r="AF36" i="4"/>
  <c r="AE36" i="4"/>
  <c r="AC36" i="4"/>
  <c r="AB36" i="4"/>
  <c r="Z36" i="4"/>
  <c r="Y36" i="4"/>
  <c r="W36" i="4"/>
  <c r="V36" i="4"/>
  <c r="T36" i="4"/>
  <c r="S36" i="4"/>
  <c r="Q36" i="4"/>
  <c r="P36" i="4"/>
  <c r="N36" i="4"/>
  <c r="M36" i="4"/>
  <c r="K36" i="4"/>
  <c r="J36" i="4"/>
  <c r="H36" i="4"/>
  <c r="G36" i="4"/>
  <c r="E36" i="4"/>
  <c r="D36" i="4"/>
  <c r="B36" i="4"/>
  <c r="AJ35" i="4"/>
  <c r="AI35" i="4"/>
  <c r="AG35" i="4"/>
  <c r="AF35" i="4"/>
  <c r="AE35" i="4"/>
  <c r="AC35" i="4"/>
  <c r="AB35" i="4"/>
  <c r="Z35" i="4"/>
  <c r="Y35" i="4"/>
  <c r="W35" i="4"/>
  <c r="V35" i="4"/>
  <c r="T35" i="4"/>
  <c r="S35" i="4"/>
  <c r="Q35" i="4"/>
  <c r="P35" i="4"/>
  <c r="N35" i="4"/>
  <c r="M35" i="4"/>
  <c r="K35" i="4"/>
  <c r="J35" i="4"/>
  <c r="H35" i="4"/>
  <c r="G35" i="4"/>
  <c r="E35" i="4"/>
  <c r="D35" i="4"/>
  <c r="B35" i="4"/>
  <c r="AJ34" i="4"/>
  <c r="AI34" i="4"/>
  <c r="AG34" i="4"/>
  <c r="AF34" i="4"/>
  <c r="AE34" i="4"/>
  <c r="AC34" i="4"/>
  <c r="AB34" i="4"/>
  <c r="Z34" i="4"/>
  <c r="Y34" i="4"/>
  <c r="W34" i="4"/>
  <c r="V34" i="4"/>
  <c r="T34" i="4"/>
  <c r="S34" i="4"/>
  <c r="Q34" i="4"/>
  <c r="P34" i="4"/>
  <c r="N34" i="4"/>
  <c r="M34" i="4"/>
  <c r="K34" i="4"/>
  <c r="J34" i="4"/>
  <c r="H34" i="4"/>
  <c r="G34" i="4"/>
  <c r="E34" i="4"/>
  <c r="D34" i="4"/>
  <c r="B34" i="4"/>
  <c r="AJ33" i="4"/>
  <c r="AI33" i="4"/>
  <c r="AG33" i="4"/>
  <c r="AF33" i="4"/>
  <c r="AE33" i="4"/>
  <c r="AC33" i="4"/>
  <c r="AB33" i="4"/>
  <c r="Z33" i="4"/>
  <c r="Y33" i="4"/>
  <c r="W33" i="4"/>
  <c r="V33" i="4"/>
  <c r="T33" i="4"/>
  <c r="S33" i="4"/>
  <c r="Q33" i="4"/>
  <c r="P33" i="4"/>
  <c r="N33" i="4"/>
  <c r="M33" i="4"/>
  <c r="K33" i="4"/>
  <c r="J33" i="4"/>
  <c r="H33" i="4"/>
  <c r="G33" i="4"/>
  <c r="E33" i="4"/>
  <c r="D33" i="4"/>
  <c r="B33" i="4"/>
  <c r="AJ32" i="4"/>
  <c r="AI32" i="4"/>
  <c r="AG32" i="4"/>
  <c r="AF32" i="4"/>
  <c r="AE32" i="4"/>
  <c r="AC32" i="4"/>
  <c r="AB32" i="4"/>
  <c r="Z32" i="4"/>
  <c r="Y32" i="4"/>
  <c r="W32" i="4"/>
  <c r="V32" i="4"/>
  <c r="T32" i="4"/>
  <c r="S32" i="4"/>
  <c r="Q32" i="4"/>
  <c r="P32" i="4"/>
  <c r="N32" i="4"/>
  <c r="M32" i="4"/>
  <c r="K32" i="4"/>
  <c r="J32" i="4"/>
  <c r="H32" i="4"/>
  <c r="G32" i="4"/>
  <c r="E32" i="4"/>
  <c r="D32" i="4"/>
  <c r="B32" i="4"/>
  <c r="AJ31" i="4"/>
  <c r="AI31" i="4"/>
  <c r="AG31" i="4"/>
  <c r="AF31" i="4"/>
  <c r="AE31" i="4"/>
  <c r="AC31" i="4"/>
  <c r="AB31" i="4"/>
  <c r="Z31" i="4"/>
  <c r="Y31" i="4"/>
  <c r="W31" i="4"/>
  <c r="V31" i="4"/>
  <c r="T31" i="4"/>
  <c r="S31" i="4"/>
  <c r="Q31" i="4"/>
  <c r="P31" i="4"/>
  <c r="N31" i="4"/>
  <c r="M31" i="4"/>
  <c r="K31" i="4"/>
  <c r="J31" i="4"/>
  <c r="H31" i="4"/>
  <c r="G31" i="4"/>
  <c r="E31" i="4"/>
  <c r="D31" i="4"/>
  <c r="B31" i="4"/>
  <c r="AJ30" i="4"/>
  <c r="AI30" i="4"/>
  <c r="AG30" i="4"/>
  <c r="AF30" i="4"/>
  <c r="AE30" i="4"/>
  <c r="AC30" i="4"/>
  <c r="AB30" i="4"/>
  <c r="Z30" i="4"/>
  <c r="Y30" i="4"/>
  <c r="W30" i="4"/>
  <c r="V30" i="4"/>
  <c r="T30" i="4"/>
  <c r="S30" i="4"/>
  <c r="Q30" i="4"/>
  <c r="P30" i="4"/>
  <c r="N30" i="4"/>
  <c r="M30" i="4"/>
  <c r="K30" i="4"/>
  <c r="J30" i="4"/>
  <c r="H30" i="4"/>
  <c r="G30" i="4"/>
  <c r="E30" i="4"/>
  <c r="D30" i="4"/>
  <c r="B30" i="4"/>
  <c r="AJ29" i="4"/>
  <c r="AI29" i="4"/>
  <c r="AG29" i="4"/>
  <c r="AF29" i="4"/>
  <c r="AE29" i="4"/>
  <c r="AC29" i="4"/>
  <c r="AB29" i="4"/>
  <c r="Z29" i="4"/>
  <c r="Y29" i="4"/>
  <c r="W29" i="4"/>
  <c r="V29" i="4"/>
  <c r="T29" i="4"/>
  <c r="S29" i="4"/>
  <c r="Q29" i="4"/>
  <c r="P29" i="4"/>
  <c r="N29" i="4"/>
  <c r="M29" i="4"/>
  <c r="K29" i="4"/>
  <c r="J29" i="4"/>
  <c r="H29" i="4"/>
  <c r="G29" i="4"/>
  <c r="E29" i="4"/>
  <c r="D29" i="4"/>
  <c r="B29" i="4"/>
  <c r="AJ28" i="4"/>
  <c r="AI28" i="4"/>
  <c r="AG28" i="4"/>
  <c r="AF28" i="4"/>
  <c r="AE28" i="4"/>
  <c r="AC28" i="4"/>
  <c r="AB28" i="4"/>
  <c r="Z28" i="4"/>
  <c r="Y28" i="4"/>
  <c r="W28" i="4"/>
  <c r="V28" i="4"/>
  <c r="T28" i="4"/>
  <c r="S28" i="4"/>
  <c r="Q28" i="4"/>
  <c r="P28" i="4"/>
  <c r="N28" i="4"/>
  <c r="M28" i="4"/>
  <c r="K28" i="4"/>
  <c r="J28" i="4"/>
  <c r="H28" i="4"/>
  <c r="G28" i="4"/>
  <c r="E28" i="4"/>
  <c r="D28" i="4"/>
  <c r="B28" i="4"/>
  <c r="AJ27" i="4"/>
  <c r="AI27" i="4"/>
  <c r="AG27" i="4"/>
  <c r="AF27" i="4"/>
  <c r="AE27" i="4"/>
  <c r="AC27" i="4"/>
  <c r="AB27" i="4"/>
  <c r="Z27" i="4"/>
  <c r="Y27" i="4"/>
  <c r="W27" i="4"/>
  <c r="V27" i="4"/>
  <c r="T27" i="4"/>
  <c r="S27" i="4"/>
  <c r="Q27" i="4"/>
  <c r="P27" i="4"/>
  <c r="N27" i="4"/>
  <c r="M27" i="4"/>
  <c r="K27" i="4"/>
  <c r="J27" i="4"/>
  <c r="H27" i="4"/>
  <c r="G27" i="4"/>
  <c r="E27" i="4"/>
  <c r="D27" i="4"/>
  <c r="B27" i="4"/>
  <c r="AJ26" i="4"/>
  <c r="AI26" i="4"/>
  <c r="AG26" i="4"/>
  <c r="AF26" i="4"/>
  <c r="AE26" i="4"/>
  <c r="AC26" i="4"/>
  <c r="AB26" i="4"/>
  <c r="Z26" i="4"/>
  <c r="Y26" i="4"/>
  <c r="W26" i="4"/>
  <c r="V26" i="4"/>
  <c r="T26" i="4"/>
  <c r="S26" i="4"/>
  <c r="Q26" i="4"/>
  <c r="P26" i="4"/>
  <c r="N26" i="4"/>
  <c r="M26" i="4"/>
  <c r="K26" i="4"/>
  <c r="J26" i="4"/>
  <c r="H26" i="4"/>
  <c r="G26" i="4"/>
  <c r="E26" i="4"/>
  <c r="D26" i="4"/>
  <c r="B26" i="4"/>
  <c r="AI25" i="4"/>
  <c r="AG25" i="4"/>
  <c r="AF25" i="4"/>
  <c r="AE25" i="4"/>
  <c r="AC25" i="4"/>
  <c r="AB25" i="4"/>
  <c r="Z25" i="4"/>
  <c r="Y25" i="4"/>
  <c r="W25" i="4"/>
  <c r="V25" i="4"/>
  <c r="T25" i="4"/>
  <c r="S25" i="4"/>
  <c r="Q25" i="4"/>
  <c r="P25" i="4"/>
  <c r="N25" i="4"/>
  <c r="M25" i="4"/>
  <c r="K25" i="4"/>
  <c r="J25" i="4"/>
  <c r="H25" i="4"/>
  <c r="G25" i="4"/>
  <c r="E25" i="4"/>
  <c r="D25" i="4"/>
  <c r="B25" i="4"/>
  <c r="AJ24" i="4"/>
  <c r="AI24" i="4"/>
  <c r="AG24" i="4"/>
  <c r="AF24" i="4"/>
  <c r="AE24" i="4"/>
  <c r="AC24" i="4"/>
  <c r="AB24" i="4"/>
  <c r="Z24" i="4"/>
  <c r="Y24" i="4"/>
  <c r="W24" i="4"/>
  <c r="V24" i="4"/>
  <c r="T24" i="4"/>
  <c r="S24" i="4"/>
  <c r="Q24" i="4"/>
  <c r="P24" i="4"/>
  <c r="M24" i="4"/>
  <c r="K24" i="4"/>
  <c r="J24" i="4"/>
  <c r="H24" i="4"/>
  <c r="G24" i="4"/>
  <c r="E24" i="4"/>
  <c r="D24" i="4"/>
  <c r="B24" i="4"/>
  <c r="AJ23" i="4"/>
  <c r="AI23" i="4"/>
  <c r="AG23" i="4"/>
  <c r="AF23" i="4"/>
  <c r="AE23" i="4"/>
  <c r="AC23" i="4"/>
  <c r="AB23" i="4"/>
  <c r="Z23" i="4"/>
  <c r="Y23" i="4"/>
  <c r="W23" i="4"/>
  <c r="V23" i="4"/>
  <c r="T23" i="4"/>
  <c r="S23" i="4"/>
  <c r="Q23" i="4"/>
  <c r="P23" i="4"/>
  <c r="M23" i="4"/>
  <c r="K23" i="4"/>
  <c r="J23" i="4"/>
  <c r="H23" i="4"/>
  <c r="G23" i="4"/>
  <c r="E23" i="4"/>
  <c r="D23" i="4"/>
  <c r="B23" i="4"/>
  <c r="AJ22" i="4"/>
  <c r="AI22" i="4"/>
  <c r="AG22" i="4"/>
  <c r="AF22" i="4"/>
  <c r="AE22" i="4"/>
  <c r="AC22" i="4"/>
  <c r="AB22" i="4"/>
  <c r="Z22" i="4"/>
  <c r="Y22" i="4"/>
  <c r="W22" i="4"/>
  <c r="V22" i="4"/>
  <c r="T22" i="4"/>
  <c r="S22" i="4"/>
  <c r="Q22" i="4"/>
  <c r="P22" i="4"/>
  <c r="N22" i="4"/>
  <c r="M22" i="4"/>
  <c r="K22" i="4"/>
  <c r="J22" i="4"/>
  <c r="H22" i="4"/>
  <c r="G22" i="4"/>
  <c r="E22" i="4"/>
  <c r="D22" i="4"/>
  <c r="B22" i="4"/>
  <c r="AJ21" i="4"/>
  <c r="AI21" i="4"/>
  <c r="AG21" i="4"/>
  <c r="AF21" i="4"/>
  <c r="AE21" i="4"/>
  <c r="AC21" i="4"/>
  <c r="AB21" i="4"/>
  <c r="Z21" i="4"/>
  <c r="Y21" i="4"/>
  <c r="W21" i="4"/>
  <c r="V21" i="4"/>
  <c r="T21" i="4"/>
  <c r="S21" i="4"/>
  <c r="Q21" i="4"/>
  <c r="P21" i="4"/>
  <c r="N21" i="4"/>
  <c r="M21" i="4"/>
  <c r="K21" i="4"/>
  <c r="J21" i="4"/>
  <c r="H21" i="4"/>
  <c r="G21" i="4"/>
  <c r="E21" i="4"/>
  <c r="D21" i="4"/>
  <c r="B21" i="4"/>
  <c r="AJ20" i="4"/>
  <c r="AI20" i="4"/>
  <c r="AG20" i="4"/>
  <c r="AF20" i="4"/>
  <c r="AE20" i="4"/>
  <c r="AC20" i="4"/>
  <c r="AB20" i="4"/>
  <c r="Z20" i="4"/>
  <c r="Y20" i="4"/>
  <c r="W20" i="4"/>
  <c r="V20" i="4"/>
  <c r="T20" i="4"/>
  <c r="S20" i="4"/>
  <c r="Q20" i="4"/>
  <c r="P20" i="4"/>
  <c r="N20" i="4"/>
  <c r="M20" i="4"/>
  <c r="K20" i="4"/>
  <c r="J20" i="4"/>
  <c r="H20" i="4"/>
  <c r="G20" i="4"/>
  <c r="E20" i="4"/>
  <c r="D20" i="4"/>
  <c r="B20" i="4"/>
  <c r="AJ19" i="4"/>
  <c r="AI19" i="4"/>
  <c r="AG19" i="4"/>
  <c r="AF19" i="4"/>
  <c r="AE19" i="4"/>
  <c r="AC19" i="4"/>
  <c r="AB19" i="4"/>
  <c r="Z19" i="4"/>
  <c r="Y19" i="4"/>
  <c r="W19" i="4"/>
  <c r="V19" i="4"/>
  <c r="T19" i="4"/>
  <c r="S19" i="4"/>
  <c r="Q19" i="4"/>
  <c r="P19" i="4"/>
  <c r="N19" i="4"/>
  <c r="M19" i="4"/>
  <c r="K19" i="4"/>
  <c r="J19" i="4"/>
  <c r="H19" i="4"/>
  <c r="G19" i="4"/>
  <c r="E19" i="4"/>
  <c r="D19" i="4"/>
  <c r="B19" i="4"/>
  <c r="AJ18" i="4"/>
  <c r="AI18" i="4"/>
  <c r="AG18" i="4"/>
  <c r="AF18" i="4"/>
  <c r="AE18" i="4"/>
  <c r="AC18" i="4"/>
  <c r="AB18" i="4"/>
  <c r="Z18" i="4"/>
  <c r="Y18" i="4"/>
  <c r="W18" i="4"/>
  <c r="V18" i="4"/>
  <c r="T18" i="4"/>
  <c r="S18" i="4"/>
  <c r="Q18" i="4"/>
  <c r="P18" i="4"/>
  <c r="N18" i="4"/>
  <c r="M18" i="4"/>
  <c r="K18" i="4"/>
  <c r="J18" i="4"/>
  <c r="H18" i="4"/>
  <c r="G18" i="4"/>
  <c r="E18" i="4"/>
  <c r="D18" i="4"/>
  <c r="B18" i="4"/>
  <c r="AJ17" i="4"/>
  <c r="AI17" i="4"/>
  <c r="AG17" i="4"/>
  <c r="AF17" i="4"/>
  <c r="AE17" i="4"/>
  <c r="AC17" i="4"/>
  <c r="AB17" i="4"/>
  <c r="Z17" i="4"/>
  <c r="Y17" i="4"/>
  <c r="W17" i="4"/>
  <c r="V17" i="4"/>
  <c r="T17" i="4"/>
  <c r="S17" i="4"/>
  <c r="Q17" i="4"/>
  <c r="P17" i="4"/>
  <c r="N17" i="4"/>
  <c r="M17" i="4"/>
  <c r="K17" i="4"/>
  <c r="J17" i="4"/>
  <c r="H17" i="4"/>
  <c r="G17" i="4"/>
  <c r="E17" i="4"/>
  <c r="D17" i="4"/>
  <c r="B17" i="4"/>
  <c r="AJ16" i="4"/>
  <c r="AI16" i="4"/>
  <c r="AG16" i="4"/>
  <c r="AF16" i="4"/>
  <c r="AE16" i="4"/>
  <c r="AC16" i="4"/>
  <c r="AB16" i="4"/>
  <c r="Z16" i="4"/>
  <c r="Y16" i="4"/>
  <c r="W16" i="4"/>
  <c r="V16" i="4"/>
  <c r="T16" i="4"/>
  <c r="S16" i="4"/>
  <c r="Q16" i="4"/>
  <c r="P16" i="4"/>
  <c r="N16" i="4"/>
  <c r="M16" i="4"/>
  <c r="K16" i="4"/>
  <c r="J16" i="4"/>
  <c r="H16" i="4"/>
  <c r="G16" i="4"/>
  <c r="E16" i="4"/>
  <c r="D16" i="4"/>
  <c r="B16" i="4"/>
  <c r="AJ15" i="4"/>
  <c r="AI15" i="4"/>
  <c r="AG15" i="4"/>
  <c r="AF15" i="4"/>
  <c r="AE15" i="4"/>
  <c r="AC15" i="4"/>
  <c r="AB15" i="4"/>
  <c r="Z15" i="4"/>
  <c r="Y15" i="4"/>
  <c r="W15" i="4"/>
  <c r="V15" i="4"/>
  <c r="T15" i="4"/>
  <c r="S15" i="4"/>
  <c r="Q15" i="4"/>
  <c r="P15" i="4"/>
  <c r="N15" i="4"/>
  <c r="M15" i="4"/>
  <c r="K15" i="4"/>
  <c r="J15" i="4"/>
  <c r="H15" i="4"/>
  <c r="G15" i="4"/>
  <c r="E15" i="4"/>
  <c r="D15" i="4"/>
  <c r="B15" i="4"/>
  <c r="AJ14" i="4"/>
  <c r="AI14" i="4"/>
  <c r="AG14" i="4"/>
  <c r="AF14" i="4"/>
  <c r="AE14" i="4"/>
  <c r="AC14" i="4"/>
  <c r="AB14" i="4"/>
  <c r="Z14" i="4"/>
  <c r="Y14" i="4"/>
  <c r="W14" i="4"/>
  <c r="V14" i="4"/>
  <c r="T14" i="4"/>
  <c r="S14" i="4"/>
  <c r="Q14" i="4"/>
  <c r="P14" i="4"/>
  <c r="N14" i="4"/>
  <c r="M14" i="4"/>
  <c r="K14" i="4"/>
  <c r="J14" i="4"/>
  <c r="H14" i="4"/>
  <c r="G14" i="4"/>
  <c r="E14" i="4"/>
  <c r="D14" i="4"/>
  <c r="B14" i="4"/>
  <c r="AJ13" i="4"/>
  <c r="AI13" i="4"/>
  <c r="AG13" i="4"/>
  <c r="AF13" i="4"/>
  <c r="AE13" i="4"/>
  <c r="AC13" i="4"/>
  <c r="AB13" i="4"/>
  <c r="Z13" i="4"/>
  <c r="Y13" i="4"/>
  <c r="W13" i="4"/>
  <c r="V13" i="4"/>
  <c r="T13" i="4"/>
  <c r="S13" i="4"/>
  <c r="Q13" i="4"/>
  <c r="P13" i="4"/>
  <c r="N13" i="4"/>
  <c r="M13" i="4"/>
  <c r="K13" i="4"/>
  <c r="J13" i="4"/>
  <c r="H13" i="4"/>
  <c r="G13" i="4"/>
  <c r="E13" i="4"/>
  <c r="D13" i="4"/>
  <c r="B13" i="4"/>
  <c r="AJ12" i="4"/>
  <c r="AI12" i="4"/>
  <c r="AG12" i="4"/>
  <c r="AF12" i="4"/>
  <c r="AE12" i="4"/>
  <c r="AC12" i="4"/>
  <c r="AB12" i="4"/>
  <c r="Z12" i="4"/>
  <c r="Y12" i="4"/>
  <c r="W12" i="4"/>
  <c r="V12" i="4"/>
  <c r="T12" i="4"/>
  <c r="S12" i="4"/>
  <c r="Q12" i="4"/>
  <c r="P12" i="4"/>
  <c r="N12" i="4"/>
  <c r="M12" i="4"/>
  <c r="K12" i="4"/>
  <c r="J12" i="4"/>
  <c r="H12" i="4"/>
  <c r="G12" i="4"/>
  <c r="E12" i="4"/>
  <c r="D12" i="4"/>
  <c r="B12" i="4"/>
  <c r="AJ11" i="4"/>
  <c r="AI11" i="4"/>
  <c r="AG11" i="4"/>
  <c r="AF11" i="4"/>
  <c r="AE11" i="4"/>
  <c r="AC11" i="4"/>
  <c r="AB11" i="4"/>
  <c r="Z11" i="4"/>
  <c r="Y11" i="4"/>
  <c r="W11" i="4"/>
  <c r="V11" i="4"/>
  <c r="T11" i="4"/>
  <c r="S11" i="4"/>
  <c r="Q11" i="4"/>
  <c r="P11" i="4"/>
  <c r="N11" i="4"/>
  <c r="M11" i="4"/>
  <c r="K11" i="4"/>
  <c r="J11" i="4"/>
  <c r="H11" i="4"/>
  <c r="G11" i="4"/>
  <c r="E11" i="4"/>
  <c r="D11" i="4"/>
  <c r="B11" i="4"/>
  <c r="AJ10" i="4"/>
  <c r="AI10" i="4"/>
  <c r="AG10" i="4"/>
  <c r="AF10" i="4"/>
  <c r="AE10" i="4"/>
  <c r="AC10" i="4"/>
  <c r="AB10" i="4"/>
  <c r="Z10" i="4"/>
  <c r="Y10" i="4"/>
  <c r="W10" i="4"/>
  <c r="V10" i="4"/>
  <c r="T10" i="4"/>
  <c r="S10" i="4"/>
  <c r="Q10" i="4"/>
  <c r="P10" i="4"/>
  <c r="N10" i="4"/>
  <c r="M10" i="4"/>
  <c r="K10" i="4"/>
  <c r="J10" i="4"/>
  <c r="H10" i="4"/>
  <c r="G10" i="4"/>
  <c r="E10" i="4"/>
  <c r="D10" i="4"/>
  <c r="B10" i="4"/>
  <c r="AJ9" i="4"/>
  <c r="AI9" i="4"/>
  <c r="AF9" i="4"/>
  <c r="AE9" i="4"/>
  <c r="AB9" i="4"/>
  <c r="Y9" i="4"/>
  <c r="V9" i="4"/>
  <c r="S9" i="4"/>
  <c r="P9" i="4"/>
  <c r="M9" i="4"/>
  <c r="J9" i="4"/>
  <c r="G9" i="4"/>
  <c r="D9" i="4"/>
  <c r="AI39" i="3"/>
  <c r="AE39" i="3"/>
  <c r="AB39" i="3"/>
  <c r="Y39" i="3"/>
  <c r="V39" i="3"/>
  <c r="S39" i="3"/>
  <c r="P39" i="3"/>
  <c r="M39" i="3"/>
  <c r="J39" i="3"/>
  <c r="G39" i="3"/>
  <c r="D39" i="3"/>
  <c r="AJ38" i="3"/>
  <c r="AI38" i="3"/>
  <c r="AG38" i="3"/>
  <c r="AF38" i="3"/>
  <c r="AE38" i="3"/>
  <c r="AC38" i="3"/>
  <c r="AB38" i="3"/>
  <c r="Y38" i="3"/>
  <c r="W38" i="3"/>
  <c r="V38" i="3"/>
  <c r="T38" i="3"/>
  <c r="S38" i="3"/>
  <c r="Q38" i="3"/>
  <c r="P38" i="3"/>
  <c r="N38" i="3"/>
  <c r="M38" i="3"/>
  <c r="K38" i="3"/>
  <c r="J38" i="3"/>
  <c r="H38" i="3"/>
  <c r="G38" i="3"/>
  <c r="E38" i="3"/>
  <c r="D38" i="3"/>
  <c r="B38" i="3"/>
  <c r="AJ37" i="3"/>
  <c r="AI37" i="3"/>
  <c r="AG37" i="3"/>
  <c r="AF37" i="3"/>
  <c r="AE37" i="3"/>
  <c r="AC37" i="3"/>
  <c r="AB37" i="3"/>
  <c r="Z37" i="3"/>
  <c r="Y37" i="3"/>
  <c r="W37" i="3"/>
  <c r="V37" i="3"/>
  <c r="T37" i="3"/>
  <c r="S37" i="3"/>
  <c r="Q37" i="3"/>
  <c r="P37" i="3"/>
  <c r="N37" i="3"/>
  <c r="M37" i="3"/>
  <c r="K37" i="3"/>
  <c r="J37" i="3"/>
  <c r="H37" i="3"/>
  <c r="G37" i="3"/>
  <c r="E37" i="3"/>
  <c r="D37" i="3"/>
  <c r="B37" i="3"/>
  <c r="AJ36" i="3"/>
  <c r="AI36" i="3"/>
  <c r="AG36" i="3"/>
  <c r="AF36" i="3"/>
  <c r="AE36" i="3"/>
  <c r="AC36" i="3"/>
  <c r="AB36" i="3"/>
  <c r="Z36" i="3"/>
  <c r="Y36" i="3"/>
  <c r="W36" i="3"/>
  <c r="V36" i="3"/>
  <c r="T36" i="3"/>
  <c r="S36" i="3"/>
  <c r="Q36" i="3"/>
  <c r="P36" i="3"/>
  <c r="N36" i="3"/>
  <c r="M36" i="3"/>
  <c r="K36" i="3"/>
  <c r="J36" i="3"/>
  <c r="H36" i="3"/>
  <c r="G36" i="3"/>
  <c r="E36" i="3"/>
  <c r="D36" i="3"/>
  <c r="AJ35" i="3"/>
  <c r="AI35" i="3"/>
  <c r="AG35" i="3"/>
  <c r="AF35" i="3"/>
  <c r="AE35" i="3"/>
  <c r="AC35" i="3"/>
  <c r="AB35" i="3"/>
  <c r="Z35" i="3"/>
  <c r="Y35" i="3"/>
  <c r="W35" i="3"/>
  <c r="V35" i="3"/>
  <c r="T35" i="3"/>
  <c r="S35" i="3"/>
  <c r="Q35" i="3"/>
  <c r="P35" i="3"/>
  <c r="N35" i="3"/>
  <c r="M35" i="3"/>
  <c r="K35" i="3"/>
  <c r="J35" i="3"/>
  <c r="H35" i="3"/>
  <c r="G35" i="3"/>
  <c r="E35" i="3"/>
  <c r="D35" i="3"/>
  <c r="B35" i="3"/>
  <c r="AJ34" i="3"/>
  <c r="AI34" i="3"/>
  <c r="AG34" i="3"/>
  <c r="AF34" i="3"/>
  <c r="AE34" i="3"/>
  <c r="AC34" i="3"/>
  <c r="AB34" i="3"/>
  <c r="Z34" i="3"/>
  <c r="Y34" i="3"/>
  <c r="W34" i="3"/>
  <c r="V34" i="3"/>
  <c r="T34" i="3"/>
  <c r="S34" i="3"/>
  <c r="Q34" i="3"/>
  <c r="P34" i="3"/>
  <c r="N34" i="3"/>
  <c r="M34" i="3"/>
  <c r="K34" i="3"/>
  <c r="J34" i="3"/>
  <c r="H34" i="3"/>
  <c r="G34" i="3"/>
  <c r="E34" i="3"/>
  <c r="D34" i="3"/>
  <c r="B34" i="3"/>
  <c r="AJ33" i="3"/>
  <c r="AI33" i="3"/>
  <c r="AG33" i="3"/>
  <c r="AF33" i="3"/>
  <c r="AE33" i="3"/>
  <c r="AC33" i="3"/>
  <c r="AB33" i="3"/>
  <c r="Z33" i="3"/>
  <c r="Y33" i="3"/>
  <c r="W33" i="3"/>
  <c r="V33" i="3"/>
  <c r="T33" i="3"/>
  <c r="S33" i="3"/>
  <c r="Q33" i="3"/>
  <c r="P33" i="3"/>
  <c r="N33" i="3"/>
  <c r="M33" i="3"/>
  <c r="K33" i="3"/>
  <c r="J33" i="3"/>
  <c r="H33" i="3"/>
  <c r="G33" i="3"/>
  <c r="E33" i="3"/>
  <c r="D33" i="3"/>
  <c r="B33" i="3"/>
  <c r="AJ32" i="3"/>
  <c r="AI32" i="3"/>
  <c r="AG32" i="3"/>
  <c r="AF32" i="3"/>
  <c r="AE32" i="3"/>
  <c r="AC32" i="3"/>
  <c r="AB32" i="3"/>
  <c r="Z32" i="3"/>
  <c r="Y32" i="3"/>
  <c r="W32" i="3"/>
  <c r="V32" i="3"/>
  <c r="T32" i="3"/>
  <c r="S32" i="3"/>
  <c r="Q32" i="3"/>
  <c r="P32" i="3"/>
  <c r="N32" i="3"/>
  <c r="M32" i="3"/>
  <c r="K32" i="3"/>
  <c r="J32" i="3"/>
  <c r="H32" i="3"/>
  <c r="G32" i="3"/>
  <c r="E32" i="3"/>
  <c r="D32" i="3"/>
  <c r="B32" i="3"/>
  <c r="AJ31" i="3"/>
  <c r="AI31" i="3"/>
  <c r="AG31" i="3"/>
  <c r="AF31" i="3"/>
  <c r="AE31" i="3"/>
  <c r="AC31" i="3"/>
  <c r="AB31" i="3"/>
  <c r="Z31" i="3"/>
  <c r="Y31" i="3"/>
  <c r="W31" i="3"/>
  <c r="V31" i="3"/>
  <c r="T31" i="3"/>
  <c r="S31" i="3"/>
  <c r="Q31" i="3"/>
  <c r="P31" i="3"/>
  <c r="N31" i="3"/>
  <c r="M31" i="3"/>
  <c r="K31" i="3"/>
  <c r="J31" i="3"/>
  <c r="H31" i="3"/>
  <c r="G31" i="3"/>
  <c r="E31" i="3"/>
  <c r="D31" i="3"/>
  <c r="B31" i="3"/>
  <c r="AJ30" i="3"/>
  <c r="AI30" i="3"/>
  <c r="AG30" i="3"/>
  <c r="AF30" i="3"/>
  <c r="AE30" i="3"/>
  <c r="AC30" i="3"/>
  <c r="AB30" i="3"/>
  <c r="Z30" i="3"/>
  <c r="Y30" i="3"/>
  <c r="W30" i="3"/>
  <c r="V30" i="3"/>
  <c r="T30" i="3"/>
  <c r="S30" i="3"/>
  <c r="Q30" i="3"/>
  <c r="P30" i="3"/>
  <c r="N30" i="3"/>
  <c r="M30" i="3"/>
  <c r="K30" i="3"/>
  <c r="J30" i="3"/>
  <c r="H30" i="3"/>
  <c r="G30" i="3"/>
  <c r="E30" i="3"/>
  <c r="D30" i="3"/>
  <c r="B30" i="3"/>
  <c r="AJ29" i="3"/>
  <c r="AI29" i="3"/>
  <c r="AG29" i="3"/>
  <c r="AF29" i="3"/>
  <c r="AE29" i="3"/>
  <c r="AC29" i="3"/>
  <c r="AB29" i="3"/>
  <c r="Z29" i="3"/>
  <c r="Y29" i="3"/>
  <c r="W29" i="3"/>
  <c r="V29" i="3"/>
  <c r="T29" i="3"/>
  <c r="S29" i="3"/>
  <c r="Q29" i="3"/>
  <c r="P29" i="3"/>
  <c r="N29" i="3"/>
  <c r="M29" i="3"/>
  <c r="K29" i="3"/>
  <c r="J29" i="3"/>
  <c r="H29" i="3"/>
  <c r="G29" i="3"/>
  <c r="E29" i="3"/>
  <c r="D29" i="3"/>
  <c r="B29" i="3"/>
  <c r="AJ28" i="3"/>
  <c r="AI28" i="3"/>
  <c r="AG28" i="3"/>
  <c r="AF28" i="3"/>
  <c r="AE28" i="3"/>
  <c r="AC28" i="3"/>
  <c r="AB28" i="3"/>
  <c r="Z28" i="3"/>
  <c r="Y28" i="3"/>
  <c r="W28" i="3"/>
  <c r="V28" i="3"/>
  <c r="T28" i="3"/>
  <c r="S28" i="3"/>
  <c r="Q28" i="3"/>
  <c r="P28" i="3"/>
  <c r="N28" i="3"/>
  <c r="M28" i="3"/>
  <c r="K28" i="3"/>
  <c r="J28" i="3"/>
  <c r="H28" i="3"/>
  <c r="G28" i="3"/>
  <c r="E28" i="3"/>
  <c r="D28" i="3"/>
  <c r="B28" i="3"/>
  <c r="AJ27" i="3"/>
  <c r="AI27" i="3"/>
  <c r="AG27" i="3"/>
  <c r="AF27" i="3"/>
  <c r="AE27" i="3"/>
  <c r="AC27" i="3"/>
  <c r="AB27" i="3"/>
  <c r="Z27" i="3"/>
  <c r="Y27" i="3"/>
  <c r="W27" i="3"/>
  <c r="V27" i="3"/>
  <c r="T27" i="3"/>
  <c r="S27" i="3"/>
  <c r="Q27" i="3"/>
  <c r="P27" i="3"/>
  <c r="N27" i="3"/>
  <c r="M27" i="3"/>
  <c r="K27" i="3"/>
  <c r="J27" i="3"/>
  <c r="H27" i="3"/>
  <c r="G27" i="3"/>
  <c r="E27" i="3"/>
  <c r="D27" i="3"/>
  <c r="B27" i="3"/>
  <c r="AJ26" i="3"/>
  <c r="AI26" i="3"/>
  <c r="AG26" i="3"/>
  <c r="AF26" i="3"/>
  <c r="AE26" i="3"/>
  <c r="AC26" i="3"/>
  <c r="AB26" i="3"/>
  <c r="Z26" i="3"/>
  <c r="Y26" i="3"/>
  <c r="W26" i="3"/>
  <c r="V26" i="3"/>
  <c r="T26" i="3"/>
  <c r="S26" i="3"/>
  <c r="Q26" i="3"/>
  <c r="P26" i="3"/>
  <c r="N26" i="3"/>
  <c r="M26" i="3"/>
  <c r="K26" i="3"/>
  <c r="J26" i="3"/>
  <c r="H26" i="3"/>
  <c r="G26" i="3"/>
  <c r="E26" i="3"/>
  <c r="D26" i="3"/>
  <c r="B26" i="3"/>
  <c r="AJ25" i="3"/>
  <c r="AI25" i="3"/>
  <c r="AG25" i="3"/>
  <c r="AF25" i="3"/>
  <c r="AE25" i="3"/>
  <c r="AC25" i="3"/>
  <c r="AB25" i="3"/>
  <c r="Z25" i="3"/>
  <c r="Y25" i="3"/>
  <c r="W25" i="3"/>
  <c r="V25" i="3"/>
  <c r="T25" i="3"/>
  <c r="S25" i="3"/>
  <c r="Q25" i="3"/>
  <c r="P25" i="3"/>
  <c r="N25" i="3"/>
  <c r="M25" i="3"/>
  <c r="K25" i="3"/>
  <c r="J25" i="3"/>
  <c r="H25" i="3"/>
  <c r="G25" i="3"/>
  <c r="E25" i="3"/>
  <c r="D25" i="3"/>
  <c r="B25" i="3"/>
  <c r="AJ24" i="3"/>
  <c r="AI24" i="3"/>
  <c r="AG24" i="3"/>
  <c r="AF24" i="3"/>
  <c r="AE24" i="3"/>
  <c r="AC24" i="3"/>
  <c r="AB24" i="3"/>
  <c r="Z24" i="3"/>
  <c r="Y24" i="3"/>
  <c r="W24" i="3"/>
  <c r="V24" i="3"/>
  <c r="T24" i="3"/>
  <c r="S24" i="3"/>
  <c r="Q24" i="3"/>
  <c r="P24" i="3"/>
  <c r="N24" i="3"/>
  <c r="M24" i="3"/>
  <c r="K24" i="3"/>
  <c r="J24" i="3"/>
  <c r="H24" i="3"/>
  <c r="G24" i="3"/>
  <c r="E24" i="3"/>
  <c r="D24" i="3"/>
  <c r="B24" i="3"/>
  <c r="AJ23" i="3"/>
  <c r="AI23" i="3"/>
  <c r="AG23" i="3"/>
  <c r="AF23" i="3"/>
  <c r="AE23" i="3"/>
  <c r="AC23" i="3"/>
  <c r="AB23" i="3"/>
  <c r="Z23" i="3"/>
  <c r="Y23" i="3"/>
  <c r="W23" i="3"/>
  <c r="V23" i="3"/>
  <c r="T23" i="3"/>
  <c r="S23" i="3"/>
  <c r="Q23" i="3"/>
  <c r="P23" i="3"/>
  <c r="N23" i="3"/>
  <c r="M23" i="3"/>
  <c r="K23" i="3"/>
  <c r="J23" i="3"/>
  <c r="H23" i="3"/>
  <c r="G23" i="3"/>
  <c r="E23" i="3"/>
  <c r="D23" i="3"/>
  <c r="B23" i="3"/>
  <c r="AJ22" i="3"/>
  <c r="AI22" i="3"/>
  <c r="AG22" i="3"/>
  <c r="AF22" i="3"/>
  <c r="AE22" i="3"/>
  <c r="AB22" i="3"/>
  <c r="Z22" i="3"/>
  <c r="Y22" i="3"/>
  <c r="W22" i="3"/>
  <c r="V22" i="3"/>
  <c r="T22" i="3"/>
  <c r="S22" i="3"/>
  <c r="Q22" i="3"/>
  <c r="P22" i="3"/>
  <c r="N22" i="3"/>
  <c r="M22" i="3"/>
  <c r="K22" i="3"/>
  <c r="J22" i="3"/>
  <c r="H22" i="3"/>
  <c r="G22" i="3"/>
  <c r="E22" i="3"/>
  <c r="D22" i="3"/>
  <c r="B22" i="3"/>
  <c r="AI21" i="3"/>
  <c r="AG21" i="3"/>
  <c r="AF21" i="3"/>
  <c r="AE21" i="3"/>
  <c r="AC21" i="3"/>
  <c r="AB21" i="3"/>
  <c r="Z21" i="3"/>
  <c r="Y21" i="3"/>
  <c r="W21" i="3"/>
  <c r="V21" i="3"/>
  <c r="T21" i="3"/>
  <c r="S21" i="3"/>
  <c r="Q21" i="3"/>
  <c r="P21" i="3"/>
  <c r="N21" i="3"/>
  <c r="M21" i="3"/>
  <c r="K21" i="3"/>
  <c r="J21" i="3"/>
  <c r="H21" i="3"/>
  <c r="G21" i="3"/>
  <c r="D21" i="3"/>
  <c r="B21" i="3"/>
  <c r="AI20" i="3"/>
  <c r="AG20" i="3"/>
  <c r="AF20" i="3"/>
  <c r="AE20" i="3"/>
  <c r="AC20" i="3"/>
  <c r="AB20" i="3"/>
  <c r="Z20" i="3"/>
  <c r="Y20" i="3"/>
  <c r="W20" i="3"/>
  <c r="V20" i="3"/>
  <c r="T20" i="3"/>
  <c r="S20" i="3"/>
  <c r="Q20" i="3"/>
  <c r="P20" i="3"/>
  <c r="N20" i="3"/>
  <c r="M20" i="3"/>
  <c r="K20" i="3"/>
  <c r="J20" i="3"/>
  <c r="H20" i="3"/>
  <c r="G20" i="3"/>
  <c r="E20" i="3"/>
  <c r="D20" i="3"/>
  <c r="B20" i="3"/>
  <c r="AJ19" i="3"/>
  <c r="AI19" i="3"/>
  <c r="AG19" i="3"/>
  <c r="AF19" i="3"/>
  <c r="AE19" i="3"/>
  <c r="AC19" i="3"/>
  <c r="AB19" i="3"/>
  <c r="Z19" i="3"/>
  <c r="Y19" i="3"/>
  <c r="W19" i="3"/>
  <c r="V19" i="3"/>
  <c r="T19" i="3"/>
  <c r="S19" i="3"/>
  <c r="Q19" i="3"/>
  <c r="P19" i="3"/>
  <c r="N19" i="3"/>
  <c r="M19" i="3"/>
  <c r="K19" i="3"/>
  <c r="J19" i="3"/>
  <c r="H19" i="3"/>
  <c r="G19" i="3"/>
  <c r="E19" i="3"/>
  <c r="D19" i="3"/>
  <c r="B19" i="3"/>
  <c r="AJ18" i="3"/>
  <c r="AI18" i="3"/>
  <c r="AG18" i="3"/>
  <c r="AF18" i="3"/>
  <c r="AE18" i="3"/>
  <c r="AC18" i="3"/>
  <c r="AB18" i="3"/>
  <c r="Z18" i="3"/>
  <c r="Y18" i="3"/>
  <c r="W18" i="3"/>
  <c r="V18" i="3"/>
  <c r="T18" i="3"/>
  <c r="S18" i="3"/>
  <c r="Q18" i="3"/>
  <c r="N18" i="3"/>
  <c r="M18" i="3"/>
  <c r="K18" i="3"/>
  <c r="J18" i="3"/>
  <c r="H18" i="3"/>
  <c r="G18" i="3"/>
  <c r="E18" i="3"/>
  <c r="D18" i="3"/>
  <c r="B18" i="3"/>
  <c r="AJ17" i="3"/>
  <c r="AI17" i="3"/>
  <c r="AG17" i="3"/>
  <c r="AF17" i="3"/>
  <c r="AE17" i="3"/>
  <c r="AC17" i="3"/>
  <c r="AB17" i="3"/>
  <c r="Z17" i="3"/>
  <c r="Y17" i="3"/>
  <c r="W17" i="3"/>
  <c r="V17" i="3"/>
  <c r="T17" i="3"/>
  <c r="S17" i="3"/>
  <c r="Q17" i="3"/>
  <c r="P17" i="3"/>
  <c r="N17" i="3"/>
  <c r="M17" i="3"/>
  <c r="K17" i="3"/>
  <c r="J17" i="3"/>
  <c r="H17" i="3"/>
  <c r="G17" i="3"/>
  <c r="E17" i="3"/>
  <c r="D17" i="3"/>
  <c r="B17" i="3"/>
  <c r="AJ16" i="3"/>
  <c r="AI16" i="3"/>
  <c r="AG16" i="3"/>
  <c r="AF16" i="3"/>
  <c r="AE16" i="3"/>
  <c r="AC16" i="3"/>
  <c r="AB16" i="3"/>
  <c r="Z16" i="3"/>
  <c r="Y16" i="3"/>
  <c r="W16" i="3"/>
  <c r="V16" i="3"/>
  <c r="T16" i="3"/>
  <c r="S16" i="3"/>
  <c r="Q16" i="3"/>
  <c r="P16" i="3"/>
  <c r="N16" i="3"/>
  <c r="M16" i="3"/>
  <c r="K16" i="3"/>
  <c r="J16" i="3"/>
  <c r="H16" i="3"/>
  <c r="G16" i="3"/>
  <c r="E16" i="3"/>
  <c r="D16" i="3"/>
  <c r="B16" i="3"/>
  <c r="AJ15" i="3"/>
  <c r="AI15" i="3"/>
  <c r="AG15" i="3"/>
  <c r="AF15" i="3"/>
  <c r="AE15" i="3"/>
  <c r="AC15" i="3"/>
  <c r="AB15" i="3"/>
  <c r="Z15" i="3"/>
  <c r="Y15" i="3"/>
  <c r="W15" i="3"/>
  <c r="V15" i="3"/>
  <c r="T15" i="3"/>
  <c r="S15" i="3"/>
  <c r="P15" i="3"/>
  <c r="N15" i="3"/>
  <c r="M15" i="3"/>
  <c r="K15" i="3"/>
  <c r="J15" i="3"/>
  <c r="H15" i="3"/>
  <c r="G15" i="3"/>
  <c r="E15" i="3"/>
  <c r="D15" i="3"/>
  <c r="B15" i="3"/>
  <c r="AJ14" i="3"/>
  <c r="AI14" i="3"/>
  <c r="AG14" i="3"/>
  <c r="AF14" i="3"/>
  <c r="AE14" i="3"/>
  <c r="AC14" i="3"/>
  <c r="AB14" i="3"/>
  <c r="Z14" i="3"/>
  <c r="Y14" i="3"/>
  <c r="W14" i="3"/>
  <c r="V14" i="3"/>
  <c r="T14" i="3"/>
  <c r="S14" i="3"/>
  <c r="Q14" i="3"/>
  <c r="P14" i="3"/>
  <c r="N14" i="3"/>
  <c r="M14" i="3"/>
  <c r="K14" i="3"/>
  <c r="J14" i="3"/>
  <c r="H14" i="3"/>
  <c r="G14" i="3"/>
  <c r="E14" i="3"/>
  <c r="D14" i="3"/>
  <c r="B14" i="3"/>
  <c r="AJ13" i="3"/>
  <c r="AI13" i="3"/>
  <c r="AG13" i="3"/>
  <c r="AF13" i="3"/>
  <c r="AE13" i="3"/>
  <c r="AC13" i="3"/>
  <c r="AB13" i="3"/>
  <c r="Z13" i="3"/>
  <c r="Y13" i="3"/>
  <c r="W13" i="3"/>
  <c r="V13" i="3"/>
  <c r="T13" i="3"/>
  <c r="S13" i="3"/>
  <c r="Q13" i="3"/>
  <c r="P13" i="3"/>
  <c r="N13" i="3"/>
  <c r="M13" i="3"/>
  <c r="K13" i="3"/>
  <c r="J13" i="3"/>
  <c r="H13" i="3"/>
  <c r="G13" i="3"/>
  <c r="E13" i="3"/>
  <c r="D13" i="3"/>
  <c r="B13" i="3"/>
  <c r="AJ12" i="3"/>
  <c r="AI12" i="3"/>
  <c r="AG12" i="3"/>
  <c r="AF12" i="3"/>
  <c r="AE12" i="3"/>
  <c r="AC12" i="3"/>
  <c r="AB12" i="3"/>
  <c r="Z12" i="3"/>
  <c r="Y12" i="3"/>
  <c r="W12" i="3"/>
  <c r="V12" i="3"/>
  <c r="T12" i="3"/>
  <c r="S12" i="3"/>
  <c r="Q12" i="3"/>
  <c r="P12" i="3"/>
  <c r="N12" i="3"/>
  <c r="M12" i="3"/>
  <c r="J12" i="3"/>
  <c r="H12" i="3"/>
  <c r="G12" i="3"/>
  <c r="E12" i="3"/>
  <c r="D12" i="3"/>
  <c r="B12" i="3"/>
  <c r="AJ11" i="3"/>
  <c r="AI11" i="3"/>
  <c r="AG11" i="3"/>
  <c r="AF11" i="3"/>
  <c r="AE11" i="3"/>
  <c r="AC11" i="3"/>
  <c r="AB11" i="3"/>
  <c r="Z11" i="3"/>
  <c r="Y11" i="3"/>
  <c r="W11" i="3"/>
  <c r="V11" i="3"/>
  <c r="T11" i="3"/>
  <c r="S11" i="3"/>
  <c r="Q11" i="3"/>
  <c r="P11" i="3"/>
  <c r="N11" i="3"/>
  <c r="M11" i="3"/>
  <c r="K11" i="3"/>
  <c r="J11" i="3"/>
  <c r="H11" i="3"/>
  <c r="G11" i="3"/>
  <c r="E11" i="3"/>
  <c r="D11" i="3"/>
  <c r="B11" i="3"/>
  <c r="AJ10" i="3"/>
  <c r="AI10" i="3"/>
  <c r="AG10" i="3"/>
  <c r="AF10" i="3"/>
  <c r="AE10" i="3"/>
  <c r="AC10" i="3"/>
  <c r="AB10" i="3"/>
  <c r="Z10" i="3"/>
  <c r="Y10" i="3"/>
  <c r="W10" i="3"/>
  <c r="V10" i="3"/>
  <c r="T10" i="3"/>
  <c r="S10" i="3"/>
  <c r="Q10" i="3"/>
  <c r="P10" i="3"/>
  <c r="N10" i="3"/>
  <c r="M10" i="3"/>
  <c r="K10" i="3"/>
  <c r="J10" i="3"/>
  <c r="H10" i="3"/>
  <c r="G10" i="3"/>
  <c r="E10" i="3"/>
  <c r="D10" i="3"/>
  <c r="B10" i="3"/>
  <c r="AJ9" i="3"/>
  <c r="AI9" i="3"/>
  <c r="AF9" i="3"/>
  <c r="AE9" i="3"/>
  <c r="AB9" i="3"/>
  <c r="Y9" i="3"/>
  <c r="V9" i="3"/>
  <c r="S9" i="3"/>
  <c r="P9" i="3"/>
  <c r="M9" i="3"/>
  <c r="J9" i="3"/>
  <c r="G9" i="3"/>
  <c r="D9" i="3"/>
  <c r="AI40" i="2"/>
  <c r="AE40" i="2"/>
  <c r="AB40" i="2"/>
  <c r="Y40" i="2"/>
  <c r="V40" i="2"/>
  <c r="S40" i="2"/>
  <c r="P40" i="2"/>
  <c r="M40" i="2"/>
  <c r="J40" i="2"/>
  <c r="G40" i="2"/>
  <c r="D40" i="2"/>
  <c r="AJ39" i="2"/>
  <c r="AI39" i="2"/>
  <c r="AG39" i="2"/>
  <c r="AF39" i="2"/>
  <c r="AE39" i="2"/>
  <c r="AC39" i="2"/>
  <c r="AB39" i="2"/>
  <c r="Z39" i="2"/>
  <c r="Y39" i="2"/>
  <c r="W39" i="2"/>
  <c r="V39" i="2"/>
  <c r="T39" i="2"/>
  <c r="S39" i="2"/>
  <c r="Q39" i="2"/>
  <c r="P39" i="2"/>
  <c r="N39" i="2"/>
  <c r="M39" i="2"/>
  <c r="K39" i="2"/>
  <c r="J39" i="2"/>
  <c r="H39" i="2"/>
  <c r="G39" i="2"/>
  <c r="E39" i="2"/>
  <c r="D39" i="2"/>
  <c r="B39" i="2"/>
  <c r="AJ38" i="2"/>
  <c r="AI38" i="2"/>
  <c r="AG38" i="2"/>
  <c r="AF38" i="2"/>
  <c r="AE38" i="2"/>
  <c r="AC38" i="2"/>
  <c r="AB38" i="2"/>
  <c r="Z38" i="2"/>
  <c r="Y38" i="2"/>
  <c r="W38" i="2"/>
  <c r="V38" i="2"/>
  <c r="T38" i="2"/>
  <c r="S38" i="2"/>
  <c r="Q38" i="2"/>
  <c r="P38" i="2"/>
  <c r="N38" i="2"/>
  <c r="M38" i="2"/>
  <c r="K38" i="2"/>
  <c r="J38" i="2"/>
  <c r="H38" i="2"/>
  <c r="G38" i="2"/>
  <c r="E38" i="2"/>
  <c r="D38" i="2"/>
  <c r="B38" i="2"/>
  <c r="AJ37" i="2"/>
  <c r="AI37" i="2"/>
  <c r="AG37" i="2"/>
  <c r="AF37" i="2"/>
  <c r="AE37" i="2"/>
  <c r="AB37" i="2"/>
  <c r="Z37" i="2"/>
  <c r="Y37" i="2"/>
  <c r="V37" i="2"/>
  <c r="T37" i="2"/>
  <c r="S37" i="2"/>
  <c r="Q37" i="2"/>
  <c r="P37" i="2"/>
  <c r="N37" i="2"/>
  <c r="M37" i="2"/>
  <c r="K37" i="2"/>
  <c r="J37" i="2"/>
  <c r="H37" i="2"/>
  <c r="G37" i="2"/>
  <c r="E37" i="2"/>
  <c r="D37" i="2"/>
  <c r="B37" i="2"/>
  <c r="AJ36" i="2"/>
  <c r="AI36" i="2"/>
  <c r="AG36" i="2"/>
  <c r="AF36" i="2"/>
  <c r="AB36" i="2"/>
  <c r="Z36" i="2"/>
  <c r="Y36" i="2"/>
  <c r="W36" i="2"/>
  <c r="V36" i="2"/>
  <c r="T36" i="2"/>
  <c r="S36" i="2"/>
  <c r="Q36" i="2"/>
  <c r="P36" i="2"/>
  <c r="N36" i="2"/>
  <c r="M36" i="2"/>
  <c r="K36" i="2"/>
  <c r="J36" i="2"/>
  <c r="H36" i="2"/>
  <c r="G36" i="2"/>
  <c r="E36" i="2"/>
  <c r="D36" i="2"/>
  <c r="B36" i="2"/>
  <c r="AJ35" i="2"/>
  <c r="AI35" i="2"/>
  <c r="AG35" i="2"/>
  <c r="AF35" i="2"/>
  <c r="AB35" i="2"/>
  <c r="Z35" i="2"/>
  <c r="Y35" i="2"/>
  <c r="W35" i="2"/>
  <c r="V35" i="2"/>
  <c r="T35" i="2"/>
  <c r="S35" i="2"/>
  <c r="Q35" i="2"/>
  <c r="P35" i="2"/>
  <c r="N35" i="2"/>
  <c r="M35" i="2"/>
  <c r="K35" i="2"/>
  <c r="J35" i="2"/>
  <c r="H35" i="2"/>
  <c r="G35" i="2"/>
  <c r="E35" i="2"/>
  <c r="D35" i="2"/>
  <c r="B35" i="2"/>
  <c r="AJ34" i="2"/>
  <c r="AI34" i="2"/>
  <c r="AG34" i="2"/>
  <c r="AF34" i="2"/>
  <c r="AB34" i="2"/>
  <c r="Z34" i="2"/>
  <c r="Y34" i="2"/>
  <c r="W34" i="2"/>
  <c r="V34" i="2"/>
  <c r="T34" i="2"/>
  <c r="S34" i="2"/>
  <c r="Q34" i="2"/>
  <c r="P34" i="2"/>
  <c r="N34" i="2"/>
  <c r="M34" i="2"/>
  <c r="K34" i="2"/>
  <c r="J34" i="2"/>
  <c r="H34" i="2"/>
  <c r="G34" i="2"/>
  <c r="E34" i="2"/>
  <c r="D34" i="2"/>
  <c r="B34" i="2"/>
  <c r="AJ33" i="2"/>
  <c r="AI33" i="2"/>
  <c r="AG33" i="2"/>
  <c r="AF33" i="2"/>
  <c r="AB33" i="2"/>
  <c r="Z33" i="2"/>
  <c r="Y33" i="2"/>
  <c r="W33" i="2"/>
  <c r="V33" i="2"/>
  <c r="T33" i="2"/>
  <c r="S33" i="2"/>
  <c r="Q33" i="2"/>
  <c r="P33" i="2"/>
  <c r="N33" i="2"/>
  <c r="M33" i="2"/>
  <c r="K33" i="2"/>
  <c r="J33" i="2"/>
  <c r="H33" i="2"/>
  <c r="G33" i="2"/>
  <c r="E33" i="2"/>
  <c r="D33" i="2"/>
  <c r="B33" i="2"/>
  <c r="AJ32" i="2"/>
  <c r="AI32" i="2"/>
  <c r="AG32" i="2"/>
  <c r="AF32" i="2"/>
  <c r="AB32" i="2"/>
  <c r="Z32" i="2"/>
  <c r="Y32" i="2"/>
  <c r="W32" i="2"/>
  <c r="V32" i="2"/>
  <c r="T32" i="2"/>
  <c r="S32" i="2"/>
  <c r="Q32" i="2"/>
  <c r="P32" i="2"/>
  <c r="N32" i="2"/>
  <c r="M32" i="2"/>
  <c r="K32" i="2"/>
  <c r="J32" i="2"/>
  <c r="H32" i="2"/>
  <c r="G32" i="2"/>
  <c r="E32" i="2"/>
  <c r="D32" i="2"/>
  <c r="B32" i="2"/>
  <c r="AJ31" i="2"/>
  <c r="AI31" i="2"/>
  <c r="AG31" i="2"/>
  <c r="AF31" i="2"/>
  <c r="AB31" i="2"/>
  <c r="Z31" i="2"/>
  <c r="Y31" i="2"/>
  <c r="W31" i="2"/>
  <c r="V31" i="2"/>
  <c r="T31" i="2"/>
  <c r="S31" i="2"/>
  <c r="Q31" i="2"/>
  <c r="P31" i="2"/>
  <c r="N31" i="2"/>
  <c r="M31" i="2"/>
  <c r="K31" i="2"/>
  <c r="J31" i="2"/>
  <c r="H31" i="2"/>
  <c r="G31" i="2"/>
  <c r="E31" i="2"/>
  <c r="D31" i="2"/>
  <c r="B31" i="2"/>
  <c r="AJ30" i="2"/>
  <c r="AI30" i="2"/>
  <c r="AG30" i="2"/>
  <c r="AF30" i="2"/>
  <c r="AB30" i="2"/>
  <c r="Z30" i="2"/>
  <c r="Y30" i="2"/>
  <c r="W30" i="2"/>
  <c r="V30" i="2"/>
  <c r="T30" i="2"/>
  <c r="S30" i="2"/>
  <c r="Q30" i="2"/>
  <c r="P30" i="2"/>
  <c r="N30" i="2"/>
  <c r="M30" i="2"/>
  <c r="K30" i="2"/>
  <c r="J30" i="2"/>
  <c r="H30" i="2"/>
  <c r="G30" i="2"/>
  <c r="E30" i="2"/>
  <c r="D30" i="2"/>
  <c r="B30" i="2"/>
  <c r="AJ29" i="2"/>
  <c r="AI29" i="2"/>
  <c r="AG29" i="2"/>
  <c r="AF29" i="2"/>
  <c r="AB29" i="2"/>
  <c r="Z29" i="2"/>
  <c r="Y29" i="2"/>
  <c r="W29" i="2"/>
  <c r="V29" i="2"/>
  <c r="T29" i="2"/>
  <c r="S29" i="2"/>
  <c r="Q29" i="2"/>
  <c r="P29" i="2"/>
  <c r="N29" i="2"/>
  <c r="M29" i="2"/>
  <c r="K29" i="2"/>
  <c r="J29" i="2"/>
  <c r="H29" i="2"/>
  <c r="G29" i="2"/>
  <c r="E29" i="2"/>
  <c r="D29" i="2"/>
  <c r="B29" i="2"/>
  <c r="AJ28" i="2"/>
  <c r="AI28" i="2"/>
  <c r="AG28" i="2"/>
  <c r="AF28" i="2"/>
  <c r="AB28" i="2"/>
  <c r="Z28" i="2"/>
  <c r="Y28" i="2"/>
  <c r="W28" i="2"/>
  <c r="V28" i="2"/>
  <c r="T28" i="2"/>
  <c r="S28" i="2"/>
  <c r="Q28" i="2"/>
  <c r="P28" i="2"/>
  <c r="N28" i="2"/>
  <c r="M28" i="2"/>
  <c r="K28" i="2"/>
  <c r="J28" i="2"/>
  <c r="H28" i="2"/>
  <c r="G28" i="2"/>
  <c r="E28" i="2"/>
  <c r="D28" i="2"/>
  <c r="B28" i="2"/>
  <c r="AJ27" i="2"/>
  <c r="AI27" i="2"/>
  <c r="AG27" i="2"/>
  <c r="AF27" i="2"/>
  <c r="AB27" i="2"/>
  <c r="Z27" i="2"/>
  <c r="Y27" i="2"/>
  <c r="W27" i="2"/>
  <c r="V27" i="2"/>
  <c r="T27" i="2"/>
  <c r="S27" i="2"/>
  <c r="Q27" i="2"/>
  <c r="P27" i="2"/>
  <c r="N27" i="2"/>
  <c r="M27" i="2"/>
  <c r="K27" i="2"/>
  <c r="J27" i="2"/>
  <c r="H27" i="2"/>
  <c r="G27" i="2"/>
  <c r="E27" i="2"/>
  <c r="D27" i="2"/>
  <c r="B27" i="2"/>
  <c r="AJ26" i="2"/>
  <c r="AI26" i="2"/>
  <c r="AG26" i="2"/>
  <c r="AF26" i="2"/>
  <c r="AB26" i="2"/>
  <c r="Z26" i="2"/>
  <c r="Y26" i="2"/>
  <c r="W26" i="2"/>
  <c r="V26" i="2"/>
  <c r="T26" i="2"/>
  <c r="S26" i="2"/>
  <c r="Q26" i="2"/>
  <c r="P26" i="2"/>
  <c r="N26" i="2"/>
  <c r="M26" i="2"/>
  <c r="K26" i="2"/>
  <c r="J26" i="2"/>
  <c r="H26" i="2"/>
  <c r="G26" i="2"/>
  <c r="E26" i="2"/>
  <c r="D26" i="2"/>
  <c r="B26" i="2"/>
  <c r="AJ25" i="2"/>
  <c r="AI25" i="2"/>
  <c r="AG25" i="2"/>
  <c r="AF25" i="2"/>
  <c r="AB25" i="2"/>
  <c r="Z25" i="2"/>
  <c r="Y25" i="2"/>
  <c r="W25" i="2"/>
  <c r="V25" i="2"/>
  <c r="T25" i="2"/>
  <c r="S25" i="2"/>
  <c r="Q25" i="2"/>
  <c r="P25" i="2"/>
  <c r="N25" i="2"/>
  <c r="M25" i="2"/>
  <c r="K25" i="2"/>
  <c r="J25" i="2"/>
  <c r="H25" i="2"/>
  <c r="G25" i="2"/>
  <c r="E25" i="2"/>
  <c r="D25" i="2"/>
  <c r="B25" i="2"/>
  <c r="AJ24" i="2"/>
  <c r="AI24" i="2"/>
  <c r="AG24" i="2"/>
  <c r="AF24" i="2"/>
  <c r="AB24" i="2"/>
  <c r="Z24" i="2"/>
  <c r="Y24" i="2"/>
  <c r="W24" i="2"/>
  <c r="V24" i="2"/>
  <c r="T24" i="2"/>
  <c r="S24" i="2"/>
  <c r="Q24" i="2"/>
  <c r="P24" i="2"/>
  <c r="N24" i="2"/>
  <c r="M24" i="2"/>
  <c r="K24" i="2"/>
  <c r="J24" i="2"/>
  <c r="H24" i="2"/>
  <c r="G24" i="2"/>
  <c r="E24" i="2"/>
  <c r="D24" i="2"/>
  <c r="AJ23" i="2"/>
  <c r="AI23" i="2"/>
  <c r="AF23" i="2"/>
  <c r="AB23" i="2"/>
  <c r="Y23" i="2"/>
  <c r="V23" i="2"/>
  <c r="S23" i="2"/>
  <c r="P23" i="2"/>
  <c r="M23" i="2"/>
  <c r="J23" i="2"/>
  <c r="G23" i="2"/>
  <c r="D23" i="2"/>
  <c r="AJ21" i="2"/>
  <c r="AI21" i="2"/>
  <c r="AG21" i="2"/>
  <c r="AF21" i="2"/>
  <c r="AB21" i="2"/>
  <c r="Z21" i="2"/>
  <c r="Y21" i="2"/>
  <c r="W21" i="2"/>
  <c r="V21" i="2"/>
  <c r="T21" i="2"/>
  <c r="S21" i="2"/>
  <c r="Q21" i="2"/>
  <c r="P21" i="2"/>
  <c r="N21" i="2"/>
  <c r="M21" i="2"/>
  <c r="K21" i="2"/>
  <c r="J21" i="2"/>
  <c r="H21" i="2"/>
  <c r="G21" i="2"/>
  <c r="E21" i="2"/>
  <c r="D21" i="2"/>
  <c r="B21" i="2"/>
  <c r="AJ20" i="2"/>
  <c r="AI20" i="2"/>
  <c r="AG20" i="2"/>
  <c r="AF20" i="2"/>
  <c r="AB20" i="2"/>
  <c r="Z20" i="2"/>
  <c r="Y20" i="2"/>
  <c r="W20" i="2"/>
  <c r="V20" i="2"/>
  <c r="T20" i="2"/>
  <c r="S20" i="2"/>
  <c r="Q20" i="2"/>
  <c r="P20" i="2"/>
  <c r="N20" i="2"/>
  <c r="M20" i="2"/>
  <c r="K20" i="2"/>
  <c r="J20" i="2"/>
  <c r="H20" i="2"/>
  <c r="G20" i="2"/>
  <c r="E20" i="2"/>
  <c r="D20" i="2"/>
  <c r="B20" i="2"/>
  <c r="AJ19" i="2"/>
  <c r="AI19" i="2"/>
  <c r="AG19" i="2"/>
  <c r="AF19" i="2"/>
  <c r="AB19" i="2"/>
  <c r="Z19" i="2"/>
  <c r="Y19" i="2"/>
  <c r="W19" i="2"/>
  <c r="V19" i="2"/>
  <c r="T19" i="2"/>
  <c r="S19" i="2"/>
  <c r="Q19" i="2"/>
  <c r="P19" i="2"/>
  <c r="N19" i="2"/>
  <c r="M19" i="2"/>
  <c r="K19" i="2"/>
  <c r="J19" i="2"/>
  <c r="H19" i="2"/>
  <c r="G19" i="2"/>
  <c r="E19" i="2"/>
  <c r="D19" i="2"/>
  <c r="B19" i="2"/>
  <c r="AJ18" i="2"/>
  <c r="AI18" i="2"/>
  <c r="AG18" i="2"/>
  <c r="AF18" i="2"/>
  <c r="AB18" i="2"/>
  <c r="Z18" i="2"/>
  <c r="Y18" i="2"/>
  <c r="W18" i="2"/>
  <c r="V18" i="2"/>
  <c r="T18" i="2"/>
  <c r="S18" i="2"/>
  <c r="Q18" i="2"/>
  <c r="P18" i="2"/>
  <c r="N18" i="2"/>
  <c r="M18" i="2"/>
  <c r="K18" i="2"/>
  <c r="J18" i="2"/>
  <c r="H18" i="2"/>
  <c r="G18" i="2"/>
  <c r="D18" i="2"/>
  <c r="B18" i="2"/>
  <c r="AJ17" i="2"/>
  <c r="AI17" i="2"/>
  <c r="AG17" i="2"/>
  <c r="AF17" i="2"/>
  <c r="AB17" i="2"/>
  <c r="Z17" i="2"/>
  <c r="Y17" i="2"/>
  <c r="W17" i="2"/>
  <c r="V17" i="2"/>
  <c r="T17" i="2"/>
  <c r="S17" i="2"/>
  <c r="Q17" i="2"/>
  <c r="P17" i="2"/>
  <c r="N17" i="2"/>
  <c r="M17" i="2"/>
  <c r="K17" i="2"/>
  <c r="J17" i="2"/>
  <c r="H17" i="2"/>
  <c r="D17" i="2"/>
  <c r="B17" i="2"/>
  <c r="AJ16" i="2"/>
  <c r="AI16" i="2"/>
  <c r="AG16" i="2"/>
  <c r="AF16" i="2"/>
  <c r="AB16" i="2"/>
  <c r="Z16" i="2"/>
  <c r="Y16" i="2"/>
  <c r="W16" i="2"/>
  <c r="V16" i="2"/>
  <c r="T16" i="2"/>
  <c r="S16" i="2"/>
  <c r="Q16" i="2"/>
  <c r="P16" i="2"/>
  <c r="N16" i="2"/>
  <c r="M16" i="2"/>
  <c r="K16" i="2"/>
  <c r="J16" i="2"/>
  <c r="H16" i="2"/>
  <c r="D16" i="2"/>
  <c r="B16" i="2"/>
  <c r="AJ15" i="2"/>
  <c r="AI15" i="2"/>
  <c r="AG15" i="2"/>
  <c r="AF15" i="2"/>
  <c r="AB15" i="2"/>
  <c r="Z15" i="2"/>
  <c r="Y15" i="2"/>
  <c r="W15" i="2"/>
  <c r="V15" i="2"/>
  <c r="T15" i="2"/>
  <c r="S15" i="2"/>
  <c r="Q15" i="2"/>
  <c r="P15" i="2"/>
  <c r="N15" i="2"/>
  <c r="M15" i="2"/>
  <c r="K15" i="2"/>
  <c r="J15" i="2"/>
  <c r="H15" i="2"/>
  <c r="D15" i="2"/>
  <c r="B15" i="2"/>
  <c r="AJ14" i="2"/>
  <c r="AI14" i="2"/>
  <c r="AG14" i="2"/>
  <c r="AF14" i="2"/>
  <c r="AB14" i="2"/>
  <c r="Z14" i="2"/>
  <c r="Y14" i="2"/>
  <c r="W14" i="2"/>
  <c r="V14" i="2"/>
  <c r="T14" i="2"/>
  <c r="S14" i="2"/>
  <c r="Q14" i="2"/>
  <c r="P14" i="2"/>
  <c r="N14" i="2"/>
  <c r="M14" i="2"/>
  <c r="K14" i="2"/>
  <c r="J14" i="2"/>
  <c r="H14" i="2"/>
  <c r="D14" i="2"/>
  <c r="B14" i="2"/>
  <c r="AJ13" i="2"/>
  <c r="AI13" i="2"/>
  <c r="AG13" i="2"/>
  <c r="AF13" i="2"/>
  <c r="AB13" i="2"/>
  <c r="Z13" i="2"/>
  <c r="Y13" i="2"/>
  <c r="W13" i="2"/>
  <c r="V13" i="2"/>
  <c r="T13" i="2"/>
  <c r="S13" i="2"/>
  <c r="Q13" i="2"/>
  <c r="P13" i="2"/>
  <c r="N13" i="2"/>
  <c r="M13" i="2"/>
  <c r="K13" i="2"/>
  <c r="J13" i="2"/>
  <c r="H13" i="2"/>
  <c r="D13" i="2"/>
  <c r="B13" i="2"/>
  <c r="AJ12" i="2"/>
  <c r="AI12" i="2"/>
  <c r="AG12" i="2"/>
  <c r="AF12" i="2"/>
  <c r="AB12" i="2"/>
  <c r="Z12" i="2"/>
  <c r="Y12" i="2"/>
  <c r="W12" i="2"/>
  <c r="V12" i="2"/>
  <c r="T12" i="2"/>
  <c r="S12" i="2"/>
  <c r="Q12" i="2"/>
  <c r="P12" i="2"/>
  <c r="N12" i="2"/>
  <c r="M12" i="2"/>
  <c r="K12" i="2"/>
  <c r="J12" i="2"/>
  <c r="H12" i="2"/>
  <c r="D12" i="2"/>
  <c r="B12" i="2"/>
  <c r="AJ11" i="2"/>
  <c r="AI11" i="2"/>
  <c r="AG11" i="2"/>
  <c r="AF11" i="2"/>
  <c r="AB11" i="2"/>
  <c r="Z11" i="2"/>
  <c r="Y11" i="2"/>
  <c r="W11" i="2"/>
  <c r="V11" i="2"/>
  <c r="T11" i="2"/>
  <c r="S11" i="2"/>
  <c r="Q11" i="2"/>
  <c r="P11" i="2"/>
  <c r="N11" i="2"/>
  <c r="M11" i="2"/>
  <c r="K11" i="2"/>
  <c r="J11" i="2"/>
  <c r="H11" i="2"/>
  <c r="D11" i="2"/>
  <c r="B11" i="2"/>
  <c r="AJ10" i="2"/>
  <c r="AI10" i="2"/>
  <c r="AG10" i="2"/>
  <c r="AF10" i="2"/>
  <c r="AB10" i="2"/>
  <c r="Z10" i="2"/>
  <c r="Y10" i="2"/>
  <c r="W10" i="2"/>
  <c r="V10" i="2"/>
  <c r="T10" i="2"/>
  <c r="S10" i="2"/>
  <c r="Q10" i="2"/>
  <c r="P10" i="2"/>
  <c r="N10" i="2"/>
  <c r="M10" i="2"/>
  <c r="K10" i="2"/>
  <c r="J10" i="2"/>
  <c r="H10" i="2"/>
  <c r="D10" i="2"/>
  <c r="B10" i="2"/>
  <c r="AJ9" i="2"/>
  <c r="AI9" i="2"/>
  <c r="AF9" i="2"/>
  <c r="AB9" i="2"/>
  <c r="Y9" i="2"/>
  <c r="V9" i="2"/>
  <c r="S9" i="2"/>
  <c r="P9" i="2"/>
  <c r="M9" i="2"/>
  <c r="J9" i="2"/>
  <c r="D9" i="2"/>
  <c r="AF40" i="1"/>
  <c r="AB40" i="1"/>
  <c r="Y40" i="1"/>
  <c r="V40" i="1"/>
  <c r="S40" i="1"/>
  <c r="P40" i="1"/>
  <c r="M40" i="1"/>
  <c r="J40" i="1"/>
  <c r="D40" i="1"/>
  <c r="AG39" i="1"/>
  <c r="AF39" i="1"/>
  <c r="AC39" i="1"/>
  <c r="AB39" i="1"/>
  <c r="Y39" i="1"/>
  <c r="V39" i="1"/>
  <c r="S39" i="1"/>
  <c r="P39" i="1"/>
  <c r="M39" i="1"/>
  <c r="J39" i="1"/>
  <c r="D39" i="1"/>
  <c r="B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N38" i="1"/>
  <c r="M38" i="1"/>
  <c r="L38" i="1"/>
  <c r="K38" i="1"/>
  <c r="J38" i="1"/>
  <c r="C38" i="1"/>
  <c r="B38" i="1"/>
  <c r="AG37" i="1"/>
  <c r="AF37" i="1"/>
  <c r="AE37" i="1"/>
  <c r="AC37" i="1"/>
  <c r="AB37" i="1"/>
  <c r="Y37" i="1"/>
  <c r="V37" i="1"/>
  <c r="S37" i="1"/>
  <c r="M37" i="1"/>
  <c r="J37" i="1"/>
  <c r="D37" i="1"/>
  <c r="AG36" i="1"/>
  <c r="AF36" i="1"/>
  <c r="AE36" i="1"/>
  <c r="AC36" i="1"/>
  <c r="AB36" i="1"/>
  <c r="AA36" i="1"/>
  <c r="Y36" i="1"/>
  <c r="X36" i="1"/>
  <c r="V36" i="1"/>
  <c r="U36" i="1"/>
  <c r="S36" i="1"/>
  <c r="R36" i="1"/>
  <c r="P36" i="1"/>
  <c r="O36" i="1"/>
  <c r="M36" i="1"/>
  <c r="L36" i="1"/>
  <c r="J36" i="1"/>
  <c r="I36" i="1"/>
  <c r="D36" i="1"/>
  <c r="C36" i="1"/>
  <c r="AG35" i="1"/>
  <c r="AF35" i="1"/>
  <c r="AC35" i="1"/>
  <c r="AB35" i="1"/>
  <c r="Y35" i="1"/>
  <c r="V35" i="1"/>
  <c r="S35" i="1"/>
  <c r="P35" i="1"/>
  <c r="M35" i="1"/>
  <c r="J35" i="1"/>
  <c r="D35" i="1"/>
  <c r="AG34" i="1"/>
  <c r="AF34" i="1"/>
  <c r="AE34" i="1"/>
  <c r="AC34" i="1"/>
  <c r="AB34" i="1"/>
  <c r="AA34" i="1"/>
  <c r="Y34" i="1"/>
  <c r="X34" i="1"/>
  <c r="V34" i="1"/>
  <c r="U34" i="1"/>
  <c r="S34" i="1"/>
  <c r="R34" i="1"/>
  <c r="P34" i="1"/>
  <c r="O34" i="1"/>
  <c r="M34" i="1"/>
  <c r="L34" i="1"/>
  <c r="J34" i="1"/>
  <c r="I34" i="1"/>
  <c r="H34" i="1"/>
  <c r="D34" i="1"/>
  <c r="C34" i="1"/>
  <c r="AG33" i="1"/>
  <c r="AF33" i="1"/>
  <c r="AE33" i="1"/>
  <c r="AC33" i="1"/>
  <c r="AB33" i="1"/>
  <c r="AA33" i="1"/>
  <c r="Y33" i="1"/>
  <c r="X33" i="1"/>
  <c r="V33" i="1"/>
  <c r="U33" i="1"/>
  <c r="S33" i="1"/>
  <c r="R33" i="1"/>
  <c r="P33" i="1"/>
  <c r="M33" i="1"/>
  <c r="L33" i="1"/>
  <c r="J33" i="1"/>
  <c r="D33" i="1"/>
  <c r="B33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N32" i="1"/>
  <c r="M32" i="1"/>
  <c r="K32" i="1"/>
  <c r="J32" i="1"/>
  <c r="I32" i="1"/>
  <c r="H32" i="1"/>
  <c r="D32" i="1"/>
  <c r="B32" i="1"/>
  <c r="AG31" i="1"/>
  <c r="AF31" i="1"/>
  <c r="AD31" i="1"/>
  <c r="AC31" i="1"/>
  <c r="AB31" i="1"/>
  <c r="Z31" i="1"/>
  <c r="Y31" i="1"/>
  <c r="W31" i="1"/>
  <c r="V31" i="1"/>
  <c r="T31" i="1"/>
  <c r="S31" i="1"/>
  <c r="Q31" i="1"/>
  <c r="P31" i="1"/>
  <c r="N31" i="1"/>
  <c r="M31" i="1"/>
  <c r="K31" i="1"/>
  <c r="J31" i="1"/>
  <c r="H31" i="1"/>
  <c r="D31" i="1"/>
  <c r="B31" i="1"/>
  <c r="AG30" i="1"/>
  <c r="AF30" i="1"/>
  <c r="AC30" i="1"/>
  <c r="AB30" i="1"/>
  <c r="Y30" i="1"/>
  <c r="V30" i="1"/>
  <c r="S30" i="1"/>
  <c r="P30" i="1"/>
  <c r="M30" i="1"/>
  <c r="J30" i="1"/>
  <c r="D30" i="1"/>
  <c r="AG29" i="1"/>
  <c r="AF29" i="1"/>
  <c r="AE29" i="1"/>
  <c r="AC29" i="1"/>
  <c r="AB29" i="1"/>
  <c r="AA29" i="1"/>
  <c r="Y29" i="1"/>
  <c r="X29" i="1"/>
  <c r="V29" i="1"/>
  <c r="U29" i="1"/>
  <c r="S29" i="1"/>
  <c r="R29" i="1"/>
  <c r="P29" i="1"/>
  <c r="O29" i="1"/>
  <c r="M29" i="1"/>
  <c r="L29" i="1"/>
  <c r="J29" i="1"/>
  <c r="I29" i="1"/>
  <c r="D29" i="1"/>
  <c r="C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D28" i="1"/>
  <c r="B28" i="1"/>
  <c r="AG27" i="1"/>
  <c r="AF27" i="1"/>
  <c r="AD27" i="1"/>
  <c r="AC27" i="1"/>
  <c r="AB27" i="1"/>
  <c r="Z27" i="1"/>
  <c r="Y27" i="1"/>
  <c r="W27" i="1"/>
  <c r="V27" i="1"/>
  <c r="T27" i="1"/>
  <c r="S27" i="1"/>
  <c r="Q27" i="1"/>
  <c r="P27" i="1"/>
  <c r="N27" i="1"/>
  <c r="M27" i="1"/>
  <c r="K27" i="1"/>
  <c r="J27" i="1"/>
  <c r="H27" i="1"/>
  <c r="D27" i="1"/>
  <c r="B27" i="1"/>
  <c r="AG26" i="1"/>
  <c r="AF26" i="1"/>
  <c r="AD26" i="1"/>
  <c r="AC26" i="1"/>
  <c r="AB26" i="1"/>
  <c r="Z26" i="1"/>
  <c r="Y26" i="1"/>
  <c r="W26" i="1"/>
  <c r="V26" i="1"/>
  <c r="T26" i="1"/>
  <c r="S26" i="1"/>
  <c r="Q26" i="1"/>
  <c r="P26" i="1"/>
  <c r="N26" i="1"/>
  <c r="M26" i="1"/>
  <c r="K26" i="1"/>
  <c r="J26" i="1"/>
  <c r="H26" i="1"/>
  <c r="D26" i="1"/>
  <c r="B26" i="1"/>
  <c r="AG25" i="1"/>
  <c r="AF25" i="1"/>
  <c r="AD25" i="1"/>
  <c r="AC25" i="1"/>
  <c r="AB25" i="1"/>
  <c r="Z25" i="1"/>
  <c r="Y25" i="1"/>
  <c r="W25" i="1"/>
  <c r="V25" i="1"/>
  <c r="T25" i="1"/>
  <c r="S25" i="1"/>
  <c r="Q25" i="1"/>
  <c r="P25" i="1"/>
  <c r="N25" i="1"/>
  <c r="M25" i="1"/>
  <c r="K25" i="1"/>
  <c r="J25" i="1"/>
  <c r="H25" i="1"/>
  <c r="D25" i="1"/>
  <c r="B25" i="1"/>
  <c r="AG24" i="1"/>
  <c r="AF24" i="1"/>
  <c r="AD24" i="1"/>
  <c r="AC24" i="1"/>
  <c r="AB24" i="1"/>
  <c r="Z24" i="1"/>
  <c r="Y24" i="1"/>
  <c r="W24" i="1"/>
  <c r="V24" i="1"/>
  <c r="T24" i="1"/>
  <c r="S24" i="1"/>
  <c r="Q24" i="1"/>
  <c r="P24" i="1"/>
  <c r="N24" i="1"/>
  <c r="M24" i="1"/>
  <c r="K24" i="1"/>
  <c r="J24" i="1"/>
  <c r="H24" i="1"/>
  <c r="D24" i="1"/>
  <c r="B24" i="1"/>
  <c r="AG23" i="1"/>
  <c r="AF23" i="1"/>
  <c r="AD23" i="1"/>
  <c r="AC23" i="1"/>
  <c r="AB23" i="1"/>
  <c r="Z23" i="1"/>
  <c r="Y23" i="1"/>
  <c r="W23" i="1"/>
  <c r="V23" i="1"/>
  <c r="T23" i="1"/>
  <c r="S23" i="1"/>
  <c r="Q23" i="1"/>
  <c r="P23" i="1"/>
  <c r="N23" i="1"/>
  <c r="M23" i="1"/>
  <c r="K23" i="1"/>
  <c r="J23" i="1"/>
  <c r="H23" i="1"/>
  <c r="D23" i="1"/>
  <c r="B23" i="1"/>
  <c r="AG22" i="1"/>
  <c r="AF22" i="1"/>
  <c r="AC22" i="1"/>
  <c r="AB22" i="1"/>
  <c r="Y22" i="1"/>
  <c r="V22" i="1"/>
  <c r="S22" i="1"/>
  <c r="P22" i="1"/>
  <c r="M22" i="1"/>
  <c r="J22" i="1"/>
  <c r="D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D21" i="1"/>
  <c r="C21" i="1"/>
  <c r="B21" i="1"/>
  <c r="AG20" i="1"/>
  <c r="AF20" i="1"/>
  <c r="AD20" i="1"/>
  <c r="AC20" i="1"/>
  <c r="AB20" i="1"/>
  <c r="Z20" i="1"/>
  <c r="Y20" i="1"/>
  <c r="W20" i="1"/>
  <c r="V20" i="1"/>
  <c r="T20" i="1"/>
  <c r="S20" i="1"/>
  <c r="Q20" i="1"/>
  <c r="P20" i="1"/>
  <c r="N20" i="1"/>
  <c r="M20" i="1"/>
  <c r="K20" i="1"/>
  <c r="J20" i="1"/>
  <c r="H20" i="1"/>
  <c r="D20" i="1"/>
  <c r="B20" i="1"/>
  <c r="AG19" i="1"/>
  <c r="AF19" i="1"/>
  <c r="AD19" i="1"/>
  <c r="AC19" i="1"/>
  <c r="AB19" i="1"/>
  <c r="Z19" i="1"/>
  <c r="Y19" i="1"/>
  <c r="W19" i="1"/>
  <c r="V19" i="1"/>
  <c r="T19" i="1"/>
  <c r="S19" i="1"/>
  <c r="Q19" i="1"/>
  <c r="P19" i="1"/>
  <c r="N19" i="1"/>
  <c r="M19" i="1"/>
  <c r="K19" i="1"/>
  <c r="J19" i="1"/>
  <c r="H19" i="1"/>
  <c r="D19" i="1"/>
  <c r="B19" i="1"/>
  <c r="AG18" i="1"/>
  <c r="AF18" i="1"/>
  <c r="AD18" i="1"/>
  <c r="AC18" i="1"/>
  <c r="AB18" i="1"/>
  <c r="Z18" i="1"/>
  <c r="Y18" i="1"/>
  <c r="W18" i="1"/>
  <c r="V18" i="1"/>
  <c r="T18" i="1"/>
  <c r="S18" i="1"/>
  <c r="Q18" i="1"/>
  <c r="P18" i="1"/>
  <c r="N18" i="1"/>
  <c r="M18" i="1"/>
  <c r="K18" i="1"/>
  <c r="J18" i="1"/>
  <c r="H18" i="1"/>
  <c r="D18" i="1"/>
  <c r="B18" i="1"/>
  <c r="AG17" i="1"/>
  <c r="AF17" i="1"/>
  <c r="AD17" i="1"/>
  <c r="AC17" i="1"/>
  <c r="AB17" i="1"/>
  <c r="Z17" i="1"/>
  <c r="Y17" i="1"/>
  <c r="W17" i="1"/>
  <c r="V17" i="1"/>
  <c r="T17" i="1"/>
  <c r="S17" i="1"/>
  <c r="Q17" i="1"/>
  <c r="P17" i="1"/>
  <c r="N17" i="1"/>
  <c r="M17" i="1"/>
  <c r="K17" i="1"/>
  <c r="J17" i="1"/>
  <c r="H17" i="1"/>
  <c r="D17" i="1"/>
  <c r="B17" i="1"/>
  <c r="AG16" i="1"/>
  <c r="AF16" i="1"/>
  <c r="AC16" i="1"/>
  <c r="AB16" i="1"/>
  <c r="Y16" i="1"/>
  <c r="V16" i="1"/>
  <c r="S16" i="1"/>
  <c r="P16" i="1"/>
  <c r="M16" i="1"/>
  <c r="J16" i="1"/>
  <c r="D16" i="1"/>
  <c r="AG15" i="1"/>
  <c r="AF15" i="1"/>
  <c r="AE15" i="1"/>
  <c r="AC15" i="1"/>
  <c r="AB15" i="1"/>
  <c r="AA15" i="1"/>
  <c r="Y15" i="1"/>
  <c r="X15" i="1"/>
  <c r="V15" i="1"/>
  <c r="U15" i="1"/>
  <c r="S15" i="1"/>
  <c r="R15" i="1"/>
  <c r="P15" i="1"/>
  <c r="O15" i="1"/>
  <c r="M15" i="1"/>
  <c r="L15" i="1"/>
  <c r="J15" i="1"/>
  <c r="I15" i="1"/>
  <c r="D15" i="1"/>
  <c r="C15" i="1"/>
  <c r="AG14" i="1"/>
  <c r="AF14" i="1"/>
  <c r="AE14" i="1"/>
  <c r="AC14" i="1"/>
  <c r="AB14" i="1"/>
  <c r="AA14" i="1"/>
  <c r="Y14" i="1"/>
  <c r="X14" i="1"/>
  <c r="V14" i="1"/>
  <c r="U14" i="1"/>
  <c r="S14" i="1"/>
  <c r="R14" i="1"/>
  <c r="P14" i="1"/>
  <c r="O14" i="1"/>
  <c r="M14" i="1"/>
  <c r="L14" i="1"/>
  <c r="J14" i="1"/>
  <c r="I14" i="1"/>
  <c r="D14" i="1"/>
  <c r="C14" i="1"/>
  <c r="AG13" i="1"/>
  <c r="AF13" i="1"/>
  <c r="AC13" i="1"/>
  <c r="AB13" i="1"/>
  <c r="Y13" i="1"/>
  <c r="V13" i="1"/>
  <c r="S13" i="1"/>
  <c r="P13" i="1"/>
  <c r="M13" i="1"/>
  <c r="J13" i="1"/>
  <c r="D13" i="1"/>
  <c r="AG12" i="1"/>
  <c r="AF12" i="1"/>
  <c r="AC12" i="1"/>
  <c r="AB12" i="1"/>
  <c r="Y12" i="1"/>
  <c r="V12" i="1"/>
  <c r="S12" i="1"/>
  <c r="P12" i="1"/>
  <c r="M12" i="1"/>
  <c r="J12" i="1"/>
  <c r="D12" i="1"/>
  <c r="AG11" i="1"/>
  <c r="AF11" i="1"/>
  <c r="AC11" i="1"/>
  <c r="AB11" i="1"/>
  <c r="Y11" i="1"/>
  <c r="V11" i="1"/>
  <c r="S11" i="1"/>
  <c r="P11" i="1"/>
  <c r="M11" i="1"/>
  <c r="J11" i="1"/>
  <c r="D11" i="1"/>
  <c r="AG10" i="1"/>
  <c r="AF10" i="1"/>
  <c r="AC10" i="1"/>
  <c r="AB10" i="1"/>
  <c r="Y10" i="1"/>
  <c r="V10" i="1"/>
  <c r="S10" i="1"/>
  <c r="P10" i="1"/>
  <c r="M10" i="1"/>
  <c r="J10" i="1"/>
  <c r="D10" i="1"/>
  <c r="AG9" i="1"/>
  <c r="AF9" i="1"/>
  <c r="AC9" i="1"/>
  <c r="AB9" i="1"/>
  <c r="Y9" i="1"/>
  <c r="V9" i="1"/>
  <c r="S9" i="1"/>
  <c r="P9" i="1"/>
  <c r="M9" i="1"/>
  <c r="J9" i="1"/>
  <c r="D9" i="1"/>
  <c r="AP18" i="26" l="1"/>
</calcChain>
</file>

<file path=xl/sharedStrings.xml><?xml version="1.0" encoding="utf-8"?>
<sst xmlns="http://schemas.openxmlformats.org/spreadsheetml/2006/main" count="2536" uniqueCount="168">
  <si>
    <t>FOR THE MONTH OF JULY 2023</t>
  </si>
  <si>
    <t>Date</t>
  </si>
  <si>
    <t>KWH REPORT FIBER BLEACHING</t>
  </si>
  <si>
    <r>
      <rPr>
        <b/>
        <sz val="14"/>
        <rFont val="Arial"/>
        <family val="2"/>
      </rPr>
      <t>BUSWAY 1</t>
    </r>
    <r>
      <rPr>
        <b/>
        <sz val="10"/>
        <rFont val="Arial"/>
        <family val="2"/>
      </rPr>
      <t xml:space="preserve"> (PRE AND POST BLOW ROOM + DRYER +BLEACHING MACHINES+ STAMP PRESS+ CAKE OPENOR+ CENTRIFUGE+ BALE PRESS)</t>
    </r>
  </si>
  <si>
    <t>BUSWAY 2</t>
  </si>
  <si>
    <r>
      <rPr>
        <b/>
        <sz val="14"/>
        <rFont val="Arial"/>
        <family val="2"/>
      </rPr>
      <t xml:space="preserve">MCC 1  </t>
    </r>
    <r>
      <rPr>
        <b/>
        <sz val="10"/>
        <rFont val="Arial"/>
        <family val="2"/>
      </rPr>
      <t xml:space="preserve"> (EXHAUST FAN+ FA FAN+ DRYER FAN+ SUBMERSIBLE PUMP +RECYCLE PUMP)</t>
    </r>
  </si>
  <si>
    <r>
      <rPr>
        <b/>
        <sz val="14"/>
        <rFont val="Arial"/>
        <family val="2"/>
      </rPr>
      <t xml:space="preserve">MCC 2 </t>
    </r>
    <r>
      <rPr>
        <b/>
        <sz val="9"/>
        <rFont val="Arial"/>
        <family val="2"/>
      </rPr>
      <t>(FA FAN +EXHAUST FAN CHEMICAL AREA+CAUSTIC FEED PUMP+WASTE WATER PUMP)</t>
    </r>
  </si>
  <si>
    <t xml:space="preserve">MCC 3 (COMPRESSOR +FA FAN+ EXHAUST FAN)+BOILER </t>
  </si>
  <si>
    <t>MCC 4 (SOFTENING PUMP+UV PUMP+FEED PUMP+ CAUSTIC PUMP+RAW WATER PUMP+ CHEMICAL AREA)</t>
  </si>
  <si>
    <t>MCC 5 (BOILER)</t>
  </si>
  <si>
    <t>LPDB 1 (PHASE 1 AND 2 LIGHTENING LOAD)</t>
  </si>
  <si>
    <t>LPDB 2 (PRE BLOW ROOM LIGHTENING LOAD)</t>
  </si>
  <si>
    <t>Opening</t>
  </si>
  <si>
    <t>Closing</t>
  </si>
  <si>
    <t>Total Units Kwh / d</t>
  </si>
  <si>
    <t>TOTAL CONSUMED</t>
  </si>
  <si>
    <t>MAIN INCOMING</t>
  </si>
  <si>
    <t>Dif b/t main LT and consum</t>
  </si>
  <si>
    <t>-</t>
  </si>
  <si>
    <t>FOR THE MONTH OF AUGUST 2023</t>
  </si>
  <si>
    <t>LPDB OFFICE</t>
  </si>
  <si>
    <t>FOR THE MONTH OF SEPTEMBER 2023</t>
  </si>
  <si>
    <t>DATE</t>
  </si>
  <si>
    <t xml:space="preserve">                         KWH Report October 2023</t>
  </si>
  <si>
    <t xml:space="preserve">                                                   KWH reading of the Month of October 2023</t>
  </si>
  <si>
    <r>
      <rPr>
        <b/>
        <sz val="14"/>
        <rFont val="Calibri"/>
        <family val="2"/>
        <scheme val="minor"/>
      </rPr>
      <t>Busway 1</t>
    </r>
    <r>
      <rPr>
        <b/>
        <sz val="10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(PRE AND POST BLOW ROOM + DRYER +BLEACHING MACHINES+ STAMP PRESS+ CAKE OPENOR+ CENTRIFUGE+ BALE PRESS)</t>
    </r>
  </si>
  <si>
    <r>
      <rPr>
        <b/>
        <sz val="14"/>
        <rFont val="Calibri"/>
        <family val="2"/>
        <scheme val="minor"/>
      </rPr>
      <t>Busway 2</t>
    </r>
    <r>
      <rPr>
        <sz val="10"/>
        <rFont val="Calibri"/>
        <family val="2"/>
        <scheme val="minor"/>
      </rPr>
      <t xml:space="preserve"> (PRE AND POST BLOW ROOM + DRYER +BLEACHING MACHINES+ STAMP PRESS+ CAKE OPENOR+ CENTRIFUGE+ BALE PRESS+ LAWER)</t>
    </r>
  </si>
  <si>
    <r>
      <rPr>
        <b/>
        <sz val="14"/>
        <rFont val="Calibri"/>
        <family val="2"/>
        <scheme val="minor"/>
      </rPr>
      <t>MCC-1</t>
    </r>
    <r>
      <rPr>
        <sz val="10"/>
        <rFont val="Calibri"/>
        <family val="2"/>
        <scheme val="minor"/>
      </rPr>
      <t>(EXHAUST FAN+ FA FAN+ DRYER FAN+ SUBMERSIBLE PUMP +RECYCLE PUMP)</t>
    </r>
  </si>
  <si>
    <r>
      <rPr>
        <b/>
        <sz val="14"/>
        <rFont val="Calibri"/>
        <family val="2"/>
        <scheme val="minor"/>
      </rPr>
      <t xml:space="preserve">MCC-2 </t>
    </r>
    <r>
      <rPr>
        <sz val="10"/>
        <rFont val="Calibri"/>
        <family val="2"/>
        <scheme val="minor"/>
      </rPr>
      <t>(FA FAN +EXHAUST FAN CHEMICAL AREA+CAUSTIC FEED PUMP+WASTE WATER PUMP)</t>
    </r>
  </si>
  <si>
    <r>
      <rPr>
        <b/>
        <sz val="14"/>
        <rFont val="Calibri"/>
        <family val="2"/>
        <scheme val="minor"/>
      </rPr>
      <t xml:space="preserve">MCC-3 </t>
    </r>
    <r>
      <rPr>
        <sz val="9"/>
        <rFont val="Calibri"/>
        <family val="2"/>
        <scheme val="minor"/>
      </rPr>
      <t>(</t>
    </r>
    <r>
      <rPr>
        <sz val="10"/>
        <rFont val="Calibri"/>
        <family val="2"/>
        <scheme val="minor"/>
      </rPr>
      <t>COMPRESSOR +FA FAN+ EXHAUST FAN)+BOILER)</t>
    </r>
  </si>
  <si>
    <r>
      <rPr>
        <b/>
        <sz val="14"/>
        <rFont val="Calibri"/>
        <family val="2"/>
        <scheme val="minor"/>
      </rPr>
      <t>MCC-4</t>
    </r>
    <r>
      <rPr>
        <b/>
        <sz val="8"/>
        <rFont val="Calibri"/>
        <family val="2"/>
        <scheme val="minor"/>
      </rPr>
      <t xml:space="preserve"> </t>
    </r>
    <r>
      <rPr>
        <sz val="10"/>
        <rFont val="Calibri"/>
        <family val="2"/>
        <scheme val="minor"/>
      </rPr>
      <t>(SOFTENING PUMP+UV PUMP+FEED PUMP+ CAUSTIC PUMP+RAW WATER PUMP+ CHEMICAL AREA)</t>
    </r>
  </si>
  <si>
    <r>
      <rPr>
        <b/>
        <sz val="14"/>
        <rFont val="Calibri"/>
        <family val="2"/>
        <scheme val="minor"/>
      </rPr>
      <t xml:space="preserve">MCC-5 </t>
    </r>
    <r>
      <rPr>
        <sz val="14"/>
        <rFont val="Calibri"/>
        <family val="2"/>
        <scheme val="minor"/>
      </rPr>
      <t>(Boiler)</t>
    </r>
  </si>
  <si>
    <r>
      <rPr>
        <b/>
        <sz val="14"/>
        <rFont val="Calibri"/>
        <family val="2"/>
        <scheme val="minor"/>
      </rPr>
      <t xml:space="preserve">LPDB-1 </t>
    </r>
    <r>
      <rPr>
        <sz val="11"/>
        <rFont val="Calibri"/>
        <family val="2"/>
        <scheme val="minor"/>
      </rPr>
      <t>(PHASE 1 AND 2 LIGHTENING LOAD)</t>
    </r>
  </si>
  <si>
    <r>
      <rPr>
        <b/>
        <sz val="14"/>
        <rFont val="Calibri"/>
        <family val="2"/>
        <scheme val="minor"/>
      </rPr>
      <t>LPDB-2</t>
    </r>
    <r>
      <rPr>
        <sz val="12"/>
        <rFont val="Calibri"/>
        <family val="2"/>
        <scheme val="minor"/>
      </rPr>
      <t xml:space="preserve"> (PRE BLOW ROOM LIGHTENING LOAD)</t>
    </r>
  </si>
  <si>
    <t>Total Units Kwh / day</t>
  </si>
  <si>
    <t>Total Units Kwh /day</t>
  </si>
  <si>
    <t>Total consumed</t>
  </si>
  <si>
    <t>Main Incoming</t>
  </si>
  <si>
    <t>Diff b/w main LT and consumption</t>
  </si>
  <si>
    <t>Total KWH</t>
  </si>
  <si>
    <t xml:space="preserve">                         KWH Report November 2023</t>
  </si>
  <si>
    <t xml:space="preserve">                                                   KWH reading of the Month of November 2023</t>
  </si>
  <si>
    <r>
      <rPr>
        <b/>
        <sz val="14"/>
        <color theme="9" tint="-0.499984740745262"/>
        <rFont val="Calibri"/>
        <family val="2"/>
        <scheme val="minor"/>
      </rPr>
      <t>Busway 1</t>
    </r>
    <r>
      <rPr>
        <b/>
        <sz val="10"/>
        <color theme="9" tint="-0.499984740745262"/>
        <rFont val="Calibri"/>
        <family val="2"/>
        <scheme val="minor"/>
      </rPr>
      <t xml:space="preserve"> </t>
    </r>
    <r>
      <rPr>
        <sz val="10"/>
        <color theme="9" tint="-0.499984740745262"/>
        <rFont val="Calibri"/>
        <family val="2"/>
        <scheme val="minor"/>
      </rPr>
      <t>(PRE AND POST BLOW ROOM + DRYER +BLEACHING MACHINES+ STAMP PRESS+ CAKE OPENOR+ CENTRIFUGE+ BALE PRESS)</t>
    </r>
  </si>
  <si>
    <r>
      <rPr>
        <b/>
        <sz val="14"/>
        <color theme="9" tint="-0.499984740745262"/>
        <rFont val="Calibri"/>
        <family val="2"/>
        <scheme val="minor"/>
      </rPr>
      <t>Busway 2</t>
    </r>
    <r>
      <rPr>
        <sz val="10"/>
        <color theme="9" tint="-0.499984740745262"/>
        <rFont val="Calibri"/>
        <family val="2"/>
        <scheme val="minor"/>
      </rPr>
      <t xml:space="preserve"> (PRE AND POST BLOW ROOM + DRYER +BLEACHING MACHINES+ STAMP PRESS+ CAKE OPENOR+ CENTRIFUGE+ BALE PRESS+ LAWER)</t>
    </r>
  </si>
  <si>
    <r>
      <rPr>
        <b/>
        <sz val="14"/>
        <color theme="9" tint="-0.499984740745262"/>
        <rFont val="Calibri"/>
        <family val="2"/>
        <scheme val="minor"/>
      </rPr>
      <t>MCC-1</t>
    </r>
    <r>
      <rPr>
        <sz val="10"/>
        <color theme="9" tint="-0.499984740745262"/>
        <rFont val="Calibri"/>
        <family val="2"/>
        <scheme val="minor"/>
      </rPr>
      <t>(EXHAUST FAN+ FA FAN+ DRYER FAN+ SUBMERSIBLE PUMP +RECYCLE PUMP)</t>
    </r>
  </si>
  <si>
    <r>
      <rPr>
        <b/>
        <sz val="14"/>
        <color theme="9" tint="-0.499984740745262"/>
        <rFont val="Calibri"/>
        <family val="2"/>
        <scheme val="minor"/>
      </rPr>
      <t xml:space="preserve">MCC-2 </t>
    </r>
    <r>
      <rPr>
        <sz val="10"/>
        <color theme="9" tint="-0.499984740745262"/>
        <rFont val="Calibri"/>
        <family val="2"/>
        <scheme val="minor"/>
      </rPr>
      <t>(FA FAN +EXHAUST FAN CHEMICAL AREA+CAUSTIC FEED PUMP+WASTE WATER PUMP)</t>
    </r>
  </si>
  <si>
    <r>
      <rPr>
        <b/>
        <sz val="14"/>
        <color theme="9" tint="-0.499984740745262"/>
        <rFont val="Calibri"/>
        <family val="2"/>
        <scheme val="minor"/>
      </rPr>
      <t xml:space="preserve">MCC-3 </t>
    </r>
    <r>
      <rPr>
        <sz val="9"/>
        <color theme="9" tint="-0.499984740745262"/>
        <rFont val="Calibri"/>
        <family val="2"/>
        <scheme val="minor"/>
      </rPr>
      <t>(</t>
    </r>
    <r>
      <rPr>
        <sz val="10"/>
        <color theme="9" tint="-0.499984740745262"/>
        <rFont val="Calibri"/>
        <family val="2"/>
        <scheme val="minor"/>
      </rPr>
      <t>COMPRESSOR +FA FAN+ EXHAUST FAN)+BOILER)</t>
    </r>
  </si>
  <si>
    <r>
      <rPr>
        <b/>
        <sz val="14"/>
        <color theme="9" tint="-0.499984740745262"/>
        <rFont val="Calibri"/>
        <family val="2"/>
        <scheme val="minor"/>
      </rPr>
      <t>MCC-4</t>
    </r>
    <r>
      <rPr>
        <b/>
        <sz val="8"/>
        <color theme="9" tint="-0.499984740745262"/>
        <rFont val="Calibri"/>
        <family val="2"/>
        <scheme val="minor"/>
      </rPr>
      <t xml:space="preserve"> </t>
    </r>
    <r>
      <rPr>
        <sz val="10"/>
        <color theme="9" tint="-0.499984740745262"/>
        <rFont val="Calibri"/>
        <family val="2"/>
        <scheme val="minor"/>
      </rPr>
      <t>(SOFTENING PUMP+UV PUMP+FEED PUMP+ CAUSTIC PUMP+RAW WATER PUMP+ CHEMICAL AREA)</t>
    </r>
  </si>
  <si>
    <r>
      <rPr>
        <b/>
        <sz val="14"/>
        <color theme="9" tint="-0.499984740745262"/>
        <rFont val="Calibri"/>
        <family val="2"/>
        <scheme val="minor"/>
      </rPr>
      <t xml:space="preserve">MCC-5 </t>
    </r>
    <r>
      <rPr>
        <sz val="14"/>
        <color theme="9" tint="-0.499984740745262"/>
        <rFont val="Calibri"/>
        <family val="2"/>
        <scheme val="minor"/>
      </rPr>
      <t>(Boiler)</t>
    </r>
  </si>
  <si>
    <r>
      <rPr>
        <b/>
        <sz val="14"/>
        <color theme="9" tint="-0.499984740745262"/>
        <rFont val="Calibri"/>
        <family val="2"/>
        <scheme val="minor"/>
      </rPr>
      <t xml:space="preserve">LPDB-1 </t>
    </r>
    <r>
      <rPr>
        <sz val="11"/>
        <color theme="9" tint="-0.499984740745262"/>
        <rFont val="Calibri"/>
        <family val="2"/>
        <scheme val="minor"/>
      </rPr>
      <t>(PHASE 1 AND 2 LIGHTENING LOAD)</t>
    </r>
  </si>
  <si>
    <r>
      <rPr>
        <b/>
        <sz val="14"/>
        <color theme="9" tint="-0.499984740745262"/>
        <rFont val="Calibri"/>
        <family val="2"/>
        <scheme val="minor"/>
      </rPr>
      <t>LPDB-2</t>
    </r>
    <r>
      <rPr>
        <sz val="12"/>
        <color theme="9" tint="-0.499984740745262"/>
        <rFont val="Calibri"/>
        <family val="2"/>
        <scheme val="minor"/>
      </rPr>
      <t xml:space="preserve"> (PRE BLOW ROOM LIGHTENING LOAD)</t>
    </r>
  </si>
  <si>
    <t xml:space="preserve">                         KWH Report December 2023</t>
  </si>
  <si>
    <t xml:space="preserve">                                                   KWH reading of the Month of December 2023</t>
  </si>
  <si>
    <t xml:space="preserve">                         KWH Report January 2024</t>
  </si>
  <si>
    <r>
      <rPr>
        <b/>
        <sz val="14"/>
        <rFont val="Calibri"/>
        <family val="2"/>
        <scheme val="minor"/>
      </rPr>
      <t xml:space="preserve">Booster Pump </t>
    </r>
    <r>
      <rPr>
        <sz val="14"/>
        <rFont val="Calibri"/>
        <family val="2"/>
        <scheme val="minor"/>
      </rPr>
      <t>(Boiler)</t>
    </r>
  </si>
  <si>
    <t xml:space="preserve"> Kwh / day</t>
  </si>
  <si>
    <t>Total Kwh / day</t>
  </si>
  <si>
    <t xml:space="preserve">                         KWH Report February 2024</t>
  </si>
  <si>
    <t>Total</t>
  </si>
  <si>
    <t xml:space="preserve">                         KWH Report March 2024</t>
  </si>
  <si>
    <t>GULAHMED TEXTILE MILLS LIMITED</t>
  </si>
  <si>
    <t>POWER KWH REPORT OF APRIL-24</t>
  </si>
  <si>
    <t>FIBER BLEACHING SEGMENT</t>
  </si>
  <si>
    <r>
      <rPr>
        <b/>
        <sz val="14"/>
        <rFont val="Cambria"/>
        <family val="1"/>
      </rPr>
      <t xml:space="preserve">Busway 1 </t>
    </r>
    <r>
      <rPr>
        <sz val="14"/>
        <rFont val="Cambria"/>
        <family val="1"/>
      </rPr>
      <t>(PRE AND POST BLOW ROOM + DRYER +BLEACHING MACHINES+ STAMP PRESS+ CAKE OPENOR+ CENTRIFUGE+ BALE PRESS)</t>
    </r>
  </si>
  <si>
    <r>
      <rPr>
        <b/>
        <sz val="14"/>
        <rFont val="Cambria"/>
        <family val="1"/>
      </rPr>
      <t>Busway 2</t>
    </r>
    <r>
      <rPr>
        <sz val="14"/>
        <rFont val="Cambria"/>
        <family val="1"/>
      </rPr>
      <t xml:space="preserve"> (PRE AND POST BLOW ROOM + DRYER +BLEACHING MACHINES+ STAMP PRESS+ CAKE OPENOR+ CENTRIFUGE+ BALE PRESS+ LAWER)</t>
    </r>
  </si>
  <si>
    <r>
      <rPr>
        <b/>
        <sz val="14"/>
        <rFont val="Cambria"/>
        <family val="1"/>
      </rPr>
      <t>MCC-1</t>
    </r>
    <r>
      <rPr>
        <sz val="14"/>
        <rFont val="Cambria"/>
        <family val="1"/>
      </rPr>
      <t>(EXHAUST FAN+ FA FAN+ DRYER FAN+ SUBMERSIBLE PUMP +RECYCLE PUMP)</t>
    </r>
  </si>
  <si>
    <r>
      <rPr>
        <b/>
        <sz val="14"/>
        <rFont val="Cambria"/>
        <family val="1"/>
      </rPr>
      <t xml:space="preserve">MCC-2 </t>
    </r>
    <r>
      <rPr>
        <sz val="14"/>
        <rFont val="Cambria"/>
        <family val="1"/>
      </rPr>
      <t>(FA FAN +EXHAUST FAN CHEMICAL AREA+CAUSTIC FEED PUMP+WASTE WATER PUMP)</t>
    </r>
  </si>
  <si>
    <r>
      <rPr>
        <b/>
        <sz val="14"/>
        <rFont val="Cambria"/>
        <family val="1"/>
      </rPr>
      <t xml:space="preserve">MCC-3 </t>
    </r>
    <r>
      <rPr>
        <sz val="14"/>
        <rFont val="Cambria"/>
        <family val="1"/>
      </rPr>
      <t>(COMPRESSOR +FA FAN+ EXHAUST FAN)+BOILER)</t>
    </r>
  </si>
  <si>
    <r>
      <rPr>
        <b/>
        <sz val="14"/>
        <rFont val="Cambria"/>
        <family val="1"/>
      </rPr>
      <t xml:space="preserve">MCC-4 </t>
    </r>
    <r>
      <rPr>
        <sz val="14"/>
        <rFont val="Cambria"/>
        <family val="1"/>
      </rPr>
      <t>(SOFTENING PUMP+UV PUMP+FEED PUMP+ CAUSTIC PUMP+RAW WATER PUMP+ CHEMICAL AREA)</t>
    </r>
  </si>
  <si>
    <r>
      <rPr>
        <b/>
        <sz val="14"/>
        <rFont val="Cambria"/>
        <family val="1"/>
      </rPr>
      <t xml:space="preserve">MCC-5 </t>
    </r>
    <r>
      <rPr>
        <sz val="14"/>
        <rFont val="Cambria"/>
        <family val="1"/>
      </rPr>
      <t>(Boiler)</t>
    </r>
  </si>
  <si>
    <r>
      <rPr>
        <b/>
        <sz val="14"/>
        <rFont val="Cambria"/>
        <family val="1"/>
      </rPr>
      <t xml:space="preserve">LPDB-1 </t>
    </r>
    <r>
      <rPr>
        <sz val="14"/>
        <rFont val="Cambria"/>
        <family val="1"/>
      </rPr>
      <t>(PHASE 1 AND 2 LIGHTENING LOAD)</t>
    </r>
  </si>
  <si>
    <r>
      <rPr>
        <b/>
        <sz val="14"/>
        <rFont val="Cambria"/>
        <family val="1"/>
      </rPr>
      <t>LPDB-2</t>
    </r>
    <r>
      <rPr>
        <sz val="14"/>
        <rFont val="Cambria"/>
        <family val="1"/>
      </rPr>
      <t xml:space="preserve"> (PRE BLOW ROOM LIGHTENING LOAD)</t>
    </r>
  </si>
  <si>
    <r>
      <rPr>
        <b/>
        <sz val="14"/>
        <rFont val="Cambria"/>
        <family val="1"/>
      </rPr>
      <t xml:space="preserve">Booster Pump </t>
    </r>
    <r>
      <rPr>
        <sz val="14"/>
        <rFont val="Cambria"/>
        <family val="1"/>
      </rPr>
      <t>(Boiler)</t>
    </r>
  </si>
  <si>
    <t xml:space="preserve"> KWH / day</t>
  </si>
  <si>
    <t>Total KWh / day</t>
  </si>
  <si>
    <t>0..00</t>
  </si>
  <si>
    <t>EID HOLIDAYS</t>
  </si>
  <si>
    <t>POWER KWH REPORT OF MAY-2024</t>
  </si>
  <si>
    <r>
      <rPr>
        <b/>
        <sz val="14"/>
        <rFont val="Times New Roman"/>
        <family val="1"/>
      </rPr>
      <t>LPDB-1</t>
    </r>
    <r>
      <rPr>
        <sz val="14"/>
        <rFont val="Times New Roman"/>
        <family val="1"/>
      </rPr>
      <t xml:space="preserve"> (PHASE 1 AND 2 LIGHTENING LOAD)</t>
    </r>
  </si>
  <si>
    <r>
      <rPr>
        <b/>
        <sz val="14"/>
        <rFont val="Times New Roman"/>
        <family val="1"/>
      </rPr>
      <t>LPDB-2</t>
    </r>
    <r>
      <rPr>
        <sz val="14"/>
        <rFont val="Times New Roman"/>
        <family val="1"/>
      </rPr>
      <t xml:space="preserve"> (PRE BLOW ROOM LIGHTENING LOAD)</t>
    </r>
  </si>
  <si>
    <t>Diff  b/w main LT and consumption</t>
  </si>
  <si>
    <t>POWER KWH REPORT OF JUNE-2024</t>
  </si>
  <si>
    <t xml:space="preserve">Eid Holidays </t>
  </si>
  <si>
    <t>POWER KWH REPORT OF JULY-2024</t>
  </si>
  <si>
    <t>Holiday 9th and 10th Muharam</t>
  </si>
  <si>
    <t>POWER KWH REPORT OF AUGUST-2024</t>
  </si>
  <si>
    <r>
      <rPr>
        <b/>
        <sz val="14"/>
        <rFont val="Cambria"/>
        <family val="1"/>
      </rPr>
      <t xml:space="preserve">MCC-3 </t>
    </r>
    <r>
      <rPr>
        <sz val="14"/>
        <rFont val="Cambria"/>
        <family val="1"/>
      </rPr>
      <t>(COMPRESSOR +FA FAN+ EXHAUST FAN+BOILER)</t>
    </r>
  </si>
  <si>
    <t>Indepndence day 14-August</t>
  </si>
  <si>
    <t>POWER KWH REPORT OF SEPTEMBER-2024</t>
  </si>
  <si>
    <t>All Panels Consumption (KWH)</t>
  </si>
  <si>
    <t>Total KWH Consumed by FB</t>
  </si>
  <si>
    <t>Plant OFF on account of Eid Milad-UN-Nabi</t>
  </si>
  <si>
    <t>POWER KWH REPORT OF OCTOBER-2024</t>
  </si>
  <si>
    <t>Plant Stopped</t>
  </si>
  <si>
    <t>POWER KWH REPORT OF NOVEMBER-2024</t>
  </si>
  <si>
    <r>
      <rPr>
        <b/>
        <sz val="14"/>
        <rFont val="Cambria"/>
        <family val="1"/>
      </rPr>
      <t xml:space="preserve">Busway 1 </t>
    </r>
    <r>
      <rPr>
        <sz val="10"/>
        <rFont val="Cambria"/>
        <family val="1"/>
      </rPr>
      <t>(PRE AND POST BLOW ROOM + DRYER +BLEACHING MACHINES+ STAMP PRESS+ CAKE OPENOR+ CENTRIFUGE+ BALE PRESS)</t>
    </r>
  </si>
  <si>
    <r>
      <rPr>
        <b/>
        <sz val="14"/>
        <rFont val="Cambria"/>
        <family val="1"/>
      </rPr>
      <t>Busway 2</t>
    </r>
    <r>
      <rPr>
        <sz val="10"/>
        <rFont val="Cambria"/>
        <family val="1"/>
      </rPr>
      <t xml:space="preserve"> (PRE AND POST BLOW ROOM + DRYER +BLEACHING MACHINES+ STAMP PRESS+ CAKE OPENOR+ CENTRIFUGE+ BALE PRESS+ LAWER)</t>
    </r>
  </si>
  <si>
    <r>
      <rPr>
        <b/>
        <sz val="10"/>
        <rFont val="Times New Roman"/>
        <family val="1"/>
      </rPr>
      <t>LPDB-1</t>
    </r>
    <r>
      <rPr>
        <sz val="10"/>
        <rFont val="Times New Roman"/>
        <family val="1"/>
      </rPr>
      <t xml:space="preserve"> (PHASE 1 AND 2 LIGHTENING LOAD)</t>
    </r>
  </si>
  <si>
    <r>
      <rPr>
        <b/>
        <sz val="10"/>
        <rFont val="Times New Roman"/>
        <family val="1"/>
      </rPr>
      <t>LPDB-2</t>
    </r>
    <r>
      <rPr>
        <sz val="10"/>
        <rFont val="Times New Roman"/>
        <family val="1"/>
      </rPr>
      <t xml:space="preserve"> (PRE BLOW ROOM LIGHTENING LOAD)</t>
    </r>
  </si>
  <si>
    <r>
      <rPr>
        <b/>
        <sz val="14"/>
        <rFont val="Cambria"/>
        <family val="1"/>
      </rPr>
      <t>MCC-1</t>
    </r>
    <r>
      <rPr>
        <sz val="10"/>
        <rFont val="Cambria"/>
        <family val="1"/>
      </rPr>
      <t>(EXHAUST FAN+ FA FAN+ DRYER FAN+ SUBMERSIBLE PUMP +RECYCLE PUMP)</t>
    </r>
  </si>
  <si>
    <r>
      <rPr>
        <b/>
        <sz val="14"/>
        <rFont val="Cambria"/>
        <family val="1"/>
      </rPr>
      <t xml:space="preserve">MCC-2 </t>
    </r>
    <r>
      <rPr>
        <sz val="10"/>
        <rFont val="Cambria"/>
        <family val="1"/>
      </rPr>
      <t>(FA FAN +EXHAUST FAN CHEMICAL AREA+CAUSTIC FEED PUMP+WASTE WATER PUMP)</t>
    </r>
  </si>
  <si>
    <r>
      <rPr>
        <b/>
        <sz val="14"/>
        <rFont val="Cambria"/>
        <family val="1"/>
      </rPr>
      <t xml:space="preserve">MCC-3 </t>
    </r>
    <r>
      <rPr>
        <sz val="10"/>
        <rFont val="Cambria"/>
        <family val="1"/>
      </rPr>
      <t>(COMPRESSOR +FA FAN+ EXHAUST FAN+BOILER)</t>
    </r>
  </si>
  <si>
    <r>
      <rPr>
        <b/>
        <sz val="14"/>
        <rFont val="Cambria"/>
        <family val="1"/>
      </rPr>
      <t xml:space="preserve">MCC-4 </t>
    </r>
    <r>
      <rPr>
        <sz val="10"/>
        <rFont val="Cambria"/>
        <family val="1"/>
      </rPr>
      <t>(SOFTENING PUMP+UV PUMP+FEED PUMP+ CAUSTIC PUMP+RAW WATER PUMP+ CHEMICAL AREA)</t>
    </r>
  </si>
  <si>
    <r>
      <rPr>
        <b/>
        <sz val="14"/>
        <rFont val="Cambria"/>
        <family val="1"/>
      </rPr>
      <t xml:space="preserve">MCC-5 </t>
    </r>
    <r>
      <rPr>
        <sz val="10"/>
        <rFont val="Cambria"/>
        <family val="1"/>
      </rPr>
      <t>(Boiler)</t>
    </r>
  </si>
  <si>
    <r>
      <rPr>
        <b/>
        <sz val="14"/>
        <rFont val="Cambria"/>
        <family val="1"/>
      </rPr>
      <t xml:space="preserve">Booster Pump </t>
    </r>
    <r>
      <rPr>
        <sz val="10"/>
        <rFont val="Cambria"/>
        <family val="1"/>
      </rPr>
      <t>(Boiler)</t>
    </r>
  </si>
  <si>
    <t>Plant OFF on Sunday</t>
  </si>
  <si>
    <t>Plant Off on Iqbal day</t>
  </si>
  <si>
    <t>POWER KWH REPORT OF DECEMBER-2024</t>
  </si>
  <si>
    <t>Line OFF on 25th December</t>
  </si>
  <si>
    <t>POWER KWH REPORT OF JANUARY-2025</t>
  </si>
  <si>
    <t>POWER KWH REPORT OF FEBRUARY-2025</t>
  </si>
  <si>
    <t>LV Reading</t>
  </si>
  <si>
    <t>MV Reading</t>
  </si>
  <si>
    <t>LV Total KWh / day</t>
  </si>
  <si>
    <t>MV Total KWh / day</t>
  </si>
  <si>
    <t>Losses (MV-LV)</t>
  </si>
  <si>
    <t>Plant OFF on Kashmir day</t>
  </si>
  <si>
    <t>EID HOLIDAY</t>
  </si>
  <si>
    <t>POWER KWH REPORT OF APRIL-2025</t>
  </si>
  <si>
    <t>PLANT OFF ON EID HOLIDAYS</t>
  </si>
  <si>
    <t>POWER KWH REPORT OF MAY -2025</t>
  </si>
  <si>
    <t>POWER KWH REPORT OF MAY-2025</t>
  </si>
  <si>
    <t>Plant Off on account of Kashmir day</t>
  </si>
  <si>
    <t>….</t>
  </si>
  <si>
    <t>POWER KWH REPORT OF JUNE -2025</t>
  </si>
  <si>
    <t>POWER KWH REPORT OF JUNE-2025</t>
  </si>
  <si>
    <t>Plant OFF on EID UL Azha Holidays</t>
  </si>
  <si>
    <t>POWER KWH REPORT OF JULY -2025</t>
  </si>
  <si>
    <t>POWER KWH REPORT OF JULY-2025</t>
  </si>
  <si>
    <r>
      <rPr>
        <b/>
        <sz val="14"/>
        <rFont val="Cambria"/>
        <family val="1"/>
      </rPr>
      <t>Busway 1</t>
    </r>
    <r>
      <rPr>
        <b/>
        <sz val="16"/>
        <rFont val="Cambria"/>
        <family val="1"/>
      </rPr>
      <t xml:space="preserve"> </t>
    </r>
    <r>
      <rPr>
        <sz val="14"/>
        <rFont val="Cambria"/>
        <family val="1"/>
      </rPr>
      <t>(PRE AND POST BLOW ROOM +Filters+ DRYER +BLEACHING MACHINES+ STAMP PRESS+ CAKE OPENOR+ CENTRIFUGE+ BALE PRESS)</t>
    </r>
  </si>
  <si>
    <r>
      <rPr>
        <b/>
        <sz val="14"/>
        <rFont val="Cambria"/>
        <family val="1"/>
      </rPr>
      <t>Busway 2</t>
    </r>
    <r>
      <rPr>
        <sz val="12"/>
        <rFont val="Cambria"/>
        <family val="1"/>
      </rPr>
      <t xml:space="preserve"> </t>
    </r>
    <r>
      <rPr>
        <sz val="14"/>
        <rFont val="Cambria"/>
        <family val="1"/>
      </rPr>
      <t>(PRE AND POST BLOW ROOM + DRYER +BLEACHING MACHINES+ STAMP PRESS+ CAKE OPENOR+ CENTRIFUGE+ BALE PRESS+ LAWER)</t>
    </r>
  </si>
  <si>
    <r>
      <rPr>
        <b/>
        <sz val="14"/>
        <rFont val="Times New Roman"/>
        <family val="1"/>
      </rPr>
      <t>LPDB-1</t>
    </r>
    <r>
      <rPr>
        <sz val="10"/>
        <rFont val="Times New Roman"/>
        <family val="1"/>
      </rPr>
      <t xml:space="preserve"> </t>
    </r>
    <r>
      <rPr>
        <sz val="14"/>
        <rFont val="Cambria"/>
        <family val="1"/>
      </rPr>
      <t>(PHASE 1 AND 2 LIGHTENING LOAD)</t>
    </r>
  </si>
  <si>
    <r>
      <rPr>
        <b/>
        <sz val="16"/>
        <rFont val="Cambria"/>
        <family val="1"/>
      </rPr>
      <t>MCC-1</t>
    </r>
    <r>
      <rPr>
        <sz val="16"/>
        <rFont val="Cambria"/>
        <family val="1"/>
      </rPr>
      <t>(EXHAUST FAN+ FA FAN+ DRYER FAN+ SUBMERSIBLE PUMP +RECYCLE PUMP)</t>
    </r>
  </si>
  <si>
    <r>
      <rPr>
        <b/>
        <sz val="16"/>
        <rFont val="Cambria"/>
        <family val="1"/>
      </rPr>
      <t xml:space="preserve">MCC-2 </t>
    </r>
    <r>
      <rPr>
        <sz val="16"/>
        <rFont val="Cambria"/>
        <family val="1"/>
      </rPr>
      <t>(FA FAN +EXHAUST FAN CHEMICAL AREA+CAUSTIC FEED PUMP+WASTE WATER PUMP)</t>
    </r>
  </si>
  <si>
    <r>
      <rPr>
        <b/>
        <sz val="16"/>
        <rFont val="Cambria"/>
        <family val="1"/>
      </rPr>
      <t xml:space="preserve">MCC-3 </t>
    </r>
    <r>
      <rPr>
        <sz val="16"/>
        <rFont val="Cambria"/>
        <family val="1"/>
      </rPr>
      <t>(COMPRESSOR +FA FAN+ EXHAUST FAN+BOILER)</t>
    </r>
  </si>
  <si>
    <r>
      <rPr>
        <b/>
        <sz val="14"/>
        <rFont val="Cambria"/>
        <family val="1"/>
      </rPr>
      <t>MCC-5</t>
    </r>
    <r>
      <rPr>
        <b/>
        <sz val="16"/>
        <rFont val="Cambria"/>
        <family val="1"/>
      </rPr>
      <t xml:space="preserve"> </t>
    </r>
    <r>
      <rPr>
        <sz val="16"/>
        <rFont val="Cambria"/>
        <family val="1"/>
      </rPr>
      <t>(Boiler)</t>
    </r>
  </si>
  <si>
    <t>Solar Reading</t>
  </si>
  <si>
    <t>LV  KWh / day</t>
  </si>
  <si>
    <t>MV KWh / day</t>
  </si>
  <si>
    <t>Solar KWH/day</t>
  </si>
  <si>
    <t>Plant OFF On Ashura</t>
  </si>
  <si>
    <t>19429.60</t>
  </si>
  <si>
    <t>POWER KWH REPORT OF AUGUST -2025</t>
  </si>
  <si>
    <t>POWER KWH REPORT OF AUGUST-2025</t>
  </si>
  <si>
    <t>Solar Export To Power House</t>
  </si>
  <si>
    <t>MV Kwh / day</t>
  </si>
  <si>
    <t>Solar Kwh/day</t>
  </si>
  <si>
    <t>Per day export</t>
  </si>
  <si>
    <t>Total Kwh Consumed by FB</t>
  </si>
  <si>
    <t>27845.0</t>
  </si>
  <si>
    <t>POWER KWH REPORT OF SEPTEMBER -2025</t>
  </si>
  <si>
    <t>POWER KWH REPORT OF SEPTEMBER-2025</t>
  </si>
  <si>
    <t>Production is OFF</t>
  </si>
  <si>
    <t>Plant OFF ON Sunday</t>
  </si>
  <si>
    <t>POWER KWH REPORT OF OCTOBER -2025</t>
  </si>
  <si>
    <t>POWER KWH REPORT OF OCTOBER-2025</t>
  </si>
  <si>
    <r>
      <rPr>
        <b/>
        <sz val="14"/>
        <rFont val="Cambria"/>
        <family val="1"/>
      </rPr>
      <t xml:space="preserve">LPDB </t>
    </r>
    <r>
      <rPr>
        <sz val="14"/>
        <rFont val="Cambria"/>
        <family val="1"/>
      </rPr>
      <t>(OFFICE)</t>
    </r>
  </si>
  <si>
    <t>Fiber Bleaching reading</t>
  </si>
  <si>
    <t>POWER KWH REPORT OF NOVEMBER -2025</t>
  </si>
  <si>
    <t>POWER KWH REPORT OF NOVEMBER-2025</t>
  </si>
  <si>
    <t>POWER KWH REPORT OF DECEMBER -2025</t>
  </si>
  <si>
    <t>POWER KWH REPORT OF -2026</t>
  </si>
  <si>
    <t>POWER KWH REPORT OF-2026</t>
  </si>
  <si>
    <t>s</t>
  </si>
  <si>
    <t xml:space="preserve">Pland off due Aushura Holiday </t>
  </si>
  <si>
    <t>A</t>
  </si>
  <si>
    <t>Solar Kwh/day #1</t>
  </si>
  <si>
    <t>Solar Kwh/day#2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</si>
</sst>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.0_);_(* \(#,##0.0\);_(* &quot;-&quot;_);_(@_)"/>
    <numFmt numFmtId="168" formatCode="_(* #,##0_);_(* \(#,##0\);_(* &quot;-&quot;??_);_(@_)"/>
    <numFmt numFmtId="169" formatCode="[$-409]d\-mmm\-yy;@"/>
    <numFmt numFmtId="170" formatCode="_(* #,##0.000_);_(* \(#,##0.000\);_(* &quot;-&quot;_);_(@_)"/>
    <numFmt numFmtId="171" formatCode="[$-409]d/mmm/yy;@"/>
  </numFmts>
  <fonts count="88">
    <font>
      <sz val="10"/>
      <name val="Arial"/>
      <charset val="134"/>
    </font>
    <font>
      <sz val="10"/>
      <name val="Times New Roman"/>
      <family val="1"/>
    </font>
    <font>
      <sz val="14"/>
      <name val="Times New Roman"/>
      <family val="1"/>
    </font>
    <font>
      <b/>
      <sz val="16"/>
      <color theme="1"/>
      <name val="Cambria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b/>
      <sz val="16"/>
      <name val="Cambria"/>
      <family val="1"/>
    </font>
    <font>
      <b/>
      <sz val="14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b/>
      <sz val="12"/>
      <color theme="1"/>
      <name val="Cambria"/>
      <family val="1"/>
    </font>
    <font>
      <b/>
      <sz val="12"/>
      <name val="Calibri"/>
      <family val="2"/>
      <scheme val="minor"/>
    </font>
    <font>
      <b/>
      <sz val="16"/>
      <name val="Calisto MT"/>
      <charset val="134"/>
    </font>
    <font>
      <b/>
      <sz val="14"/>
      <name val="Calibri"/>
      <family val="2"/>
      <scheme val="minor"/>
    </font>
    <font>
      <sz val="22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b/>
      <sz val="16"/>
      <name val="Calibri"/>
      <family val="2"/>
      <scheme val="minor"/>
    </font>
    <font>
      <b/>
      <u/>
      <sz val="20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b/>
      <sz val="20"/>
      <color theme="1"/>
      <name val="Aptos"/>
      <charset val="134"/>
    </font>
    <font>
      <b/>
      <sz val="22"/>
      <color theme="1"/>
      <name val="Aptos"/>
      <charset val="134"/>
    </font>
    <font>
      <sz val="22"/>
      <name val="Aptos"/>
      <charset val="134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8"/>
      <color theme="5" tint="-0.499984740745262"/>
      <name val="Calibri"/>
      <family val="2"/>
      <scheme val="minor"/>
    </font>
    <font>
      <sz val="10"/>
      <name val="Calibri Light"/>
      <family val="2"/>
      <scheme val="major"/>
    </font>
    <font>
      <b/>
      <sz val="22"/>
      <name val="Calibri"/>
      <family val="2"/>
      <scheme val="minor"/>
    </font>
    <font>
      <b/>
      <sz val="12"/>
      <name val="Tub"/>
      <charset val="134"/>
    </font>
    <font>
      <b/>
      <sz val="26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mbria"/>
      <family val="1"/>
    </font>
    <font>
      <b/>
      <sz val="10"/>
      <name val="Times New Roman"/>
      <family val="1"/>
    </font>
    <font>
      <sz val="14"/>
      <name val="Calibri"/>
      <family val="2"/>
      <scheme val="minor"/>
    </font>
    <font>
      <b/>
      <sz val="28"/>
      <name val="Calibri"/>
      <family val="2"/>
      <scheme val="minor"/>
    </font>
    <font>
      <b/>
      <sz val="18"/>
      <name val="Calibri"/>
      <family val="2"/>
      <scheme val="minor"/>
    </font>
    <font>
      <b/>
      <sz val="8"/>
      <name val="Calibri"/>
      <family val="2"/>
      <scheme val="minor"/>
    </font>
    <font>
      <b/>
      <sz val="28"/>
      <name val="Times New Roman"/>
      <family val="1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24"/>
      <color theme="9" tint="-0.249977111117893"/>
      <name val="Times New Roman"/>
      <family val="1"/>
    </font>
    <font>
      <b/>
      <sz val="12"/>
      <color theme="9" tint="-0.499984740745262"/>
      <name val="Calibri"/>
      <family val="2"/>
      <scheme val="minor"/>
    </font>
    <font>
      <b/>
      <sz val="8"/>
      <color theme="9" tint="-0.499984740745262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sz val="10"/>
      <color indexed="8"/>
      <name val="Times New Roman"/>
      <family val="1"/>
    </font>
    <font>
      <sz val="14"/>
      <color theme="9" tint="-0.499984740745262"/>
      <name val="Times New Roman"/>
      <family val="1"/>
    </font>
    <font>
      <b/>
      <sz val="12"/>
      <color indexed="8"/>
      <name val="Calibri"/>
      <family val="2"/>
      <scheme val="minor"/>
    </font>
    <font>
      <b/>
      <sz val="9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9" tint="-0.499984740745262"/>
      <name val="Times New Roman"/>
      <family val="1"/>
    </font>
    <font>
      <b/>
      <sz val="12"/>
      <color theme="1"/>
      <name val="Times New Roman"/>
      <family val="1"/>
    </font>
    <font>
      <b/>
      <sz val="36"/>
      <name val="Calibri"/>
      <family val="2"/>
      <scheme val="minor"/>
    </font>
    <font>
      <b/>
      <sz val="20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u/>
      <sz val="20"/>
      <name val="Arial"/>
      <family val="2"/>
    </font>
    <font>
      <sz val="22"/>
      <name val="Arial"/>
      <family val="2"/>
    </font>
    <font>
      <b/>
      <u/>
      <sz val="14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Arial Black"/>
      <family val="2"/>
    </font>
    <font>
      <b/>
      <sz val="8"/>
      <name val="Arial"/>
      <family val="2"/>
    </font>
    <font>
      <b/>
      <sz val="11"/>
      <name val="Arial"/>
      <family val="2"/>
    </font>
    <font>
      <sz val="10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sz val="10"/>
      <color theme="9" tint="-0.499984740745262"/>
      <name val="Calibri"/>
      <family val="2"/>
      <scheme val="minor"/>
    </font>
    <font>
      <sz val="14"/>
      <name val="Cambria"/>
      <family val="1"/>
    </font>
    <font>
      <sz val="16"/>
      <name val="Cambria"/>
      <family val="1"/>
    </font>
    <font>
      <sz val="14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sz val="9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mbria"/>
      <family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5" fontId="87" fillId="0" borderId="0" applyFont="0" applyFill="0" applyBorder="0" applyAlignment="0" applyProtection="0"/>
  </cellStyleXfs>
  <cellXfs count="60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165" fontId="8" fillId="2" borderId="2" xfId="0" applyNumberFormat="1" applyFont="1" applyFill="1" applyBorder="1" applyAlignment="1">
      <alignment horizontal="center" vertical="center" wrapText="1"/>
    </xf>
    <xf numFmtId="166" fontId="8" fillId="2" borderId="2" xfId="0" applyNumberFormat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vertical="center"/>
    </xf>
    <xf numFmtId="169" fontId="10" fillId="0" borderId="2" xfId="0" applyNumberFormat="1" applyFont="1" applyBorder="1" applyAlignment="1">
      <alignment horizontal="center" vertical="center"/>
    </xf>
    <xf numFmtId="166" fontId="11" fillId="0" borderId="2" xfId="1" applyNumberFormat="1" applyFont="1" applyFill="1" applyBorder="1" applyAlignment="1">
      <alignment horizontal="center" vertical="center"/>
    </xf>
    <xf numFmtId="166" fontId="11" fillId="3" borderId="2" xfId="1" applyNumberFormat="1" applyFont="1" applyFill="1" applyBorder="1" applyAlignment="1">
      <alignment vertical="center"/>
    </xf>
    <xf numFmtId="166" fontId="11" fillId="3" borderId="2" xfId="1" applyNumberFormat="1" applyFont="1" applyFill="1" applyBorder="1" applyAlignment="1">
      <alignment horizontal="center" vertical="center"/>
    </xf>
    <xf numFmtId="166" fontId="12" fillId="2" borderId="2" xfId="1" applyNumberFormat="1" applyFont="1" applyFill="1" applyBorder="1" applyAlignment="1">
      <alignment horizontal="center" vertical="center"/>
    </xf>
    <xf numFmtId="167" fontId="13" fillId="2" borderId="2" xfId="1" applyNumberFormat="1" applyFont="1" applyFill="1" applyBorder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4" fontId="1" fillId="0" borderId="0" xfId="1" applyNumberFormat="1" applyFont="1" applyFill="1" applyAlignment="1">
      <alignment horizontal="center" vertical="center"/>
    </xf>
    <xf numFmtId="165" fontId="1" fillId="0" borderId="0" xfId="1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168" fontId="8" fillId="2" borderId="2" xfId="0" applyNumberFormat="1" applyFont="1" applyFill="1" applyBorder="1" applyAlignment="1">
      <alignment horizontal="center" vertical="center" wrapText="1"/>
    </xf>
    <xf numFmtId="166" fontId="13" fillId="0" borderId="2" xfId="1" applyNumberFormat="1" applyFont="1" applyFill="1" applyBorder="1" applyAlignment="1">
      <alignment horizontal="center" vertical="center"/>
    </xf>
    <xf numFmtId="168" fontId="13" fillId="2" borderId="2" xfId="1" applyNumberFormat="1" applyFont="1" applyFill="1" applyBorder="1" applyAlignment="1">
      <alignment horizontal="center" vertical="center"/>
    </xf>
    <xf numFmtId="168" fontId="1" fillId="0" borderId="0" xfId="1" applyNumberFormat="1" applyFont="1" applyFill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3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166" fontId="11" fillId="3" borderId="2" xfId="1" applyNumberFormat="1" applyFont="1" applyFill="1" applyBorder="1" applyAlignment="1">
      <alignment horizontal="left" vertical="center"/>
    </xf>
    <xf numFmtId="166" fontId="11" fillId="2" borderId="2" xfId="1" applyNumberFormat="1" applyFont="1" applyFill="1" applyBorder="1" applyAlignment="1">
      <alignment horizontal="left" vertical="center"/>
    </xf>
    <xf numFmtId="166" fontId="13" fillId="0" borderId="2" xfId="1" applyNumberFormat="1" applyFont="1" applyFill="1" applyBorder="1" applyAlignment="1">
      <alignment horizontal="left" vertical="center"/>
    </xf>
    <xf numFmtId="49" fontId="13" fillId="2" borderId="2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3" fontId="2" fillId="2" borderId="0" xfId="0" applyNumberFormat="1" applyFont="1" applyFill="1" applyAlignment="1">
      <alignment horizontal="center" vertical="center"/>
    </xf>
    <xf numFmtId="43" fontId="1" fillId="2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6" fontId="13" fillId="2" borderId="2" xfId="1" applyNumberFormat="1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2" fontId="11" fillId="0" borderId="2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6" fontId="11" fillId="0" borderId="6" xfId="1" applyNumberFormat="1" applyFont="1" applyFill="1" applyBorder="1" applyAlignment="1">
      <alignment horizontal="center" vertical="center"/>
    </xf>
    <xf numFmtId="166" fontId="11" fillId="0" borderId="2" xfId="1" applyNumberFormat="1" applyFont="1" applyFill="1" applyBorder="1" applyAlignment="1">
      <alignment vertical="center"/>
    </xf>
    <xf numFmtId="166" fontId="11" fillId="2" borderId="2" xfId="1" applyNumberFormat="1" applyFont="1" applyFill="1" applyBorder="1" applyAlignment="1">
      <alignment horizontal="center" vertical="center"/>
    </xf>
    <xf numFmtId="169" fontId="10" fillId="0" borderId="7" xfId="0" applyNumberFormat="1" applyFont="1" applyBorder="1" applyAlignment="1">
      <alignment horizontal="center" vertical="center"/>
    </xf>
    <xf numFmtId="166" fontId="11" fillId="3" borderId="0" xfId="1" applyNumberFormat="1" applyFont="1" applyFill="1" applyBorder="1" applyAlignment="1">
      <alignment vertical="center"/>
    </xf>
    <xf numFmtId="166" fontId="11" fillId="0" borderId="0" xfId="1" applyNumberFormat="1" applyFont="1" applyFill="1" applyBorder="1" applyAlignment="1">
      <alignment vertical="center"/>
    </xf>
    <xf numFmtId="166" fontId="11" fillId="3" borderId="6" xfId="1" applyNumberFormat="1" applyFont="1" applyFill="1" applyBorder="1" applyAlignment="1">
      <alignment vertical="center"/>
    </xf>
    <xf numFmtId="169" fontId="10" fillId="4" borderId="7" xfId="0" applyNumberFormat="1" applyFont="1" applyFill="1" applyBorder="1" applyAlignment="1">
      <alignment horizontal="center" vertical="center"/>
    </xf>
    <xf numFmtId="166" fontId="11" fillId="4" borderId="6" xfId="1" applyNumberFormat="1" applyFont="1" applyFill="1" applyBorder="1" applyAlignment="1">
      <alignment horizontal="center" vertical="center"/>
    </xf>
    <xf numFmtId="166" fontId="11" fillId="4" borderId="0" xfId="1" applyNumberFormat="1" applyFont="1" applyFill="1" applyBorder="1" applyAlignment="1">
      <alignment vertical="center"/>
    </xf>
    <xf numFmtId="167" fontId="13" fillId="2" borderId="8" xfId="1" applyNumberFormat="1" applyFont="1" applyFill="1" applyBorder="1" applyAlignment="1">
      <alignment horizontal="center" vertical="center"/>
    </xf>
    <xf numFmtId="166" fontId="11" fillId="3" borderId="9" xfId="1" applyNumberFormat="1" applyFont="1" applyFill="1" applyBorder="1" applyAlignment="1">
      <alignment vertical="center"/>
    </xf>
    <xf numFmtId="166" fontId="11" fillId="4" borderId="9" xfId="1" applyNumberFormat="1" applyFont="1" applyFill="1" applyBorder="1" applyAlignment="1">
      <alignment vertical="center"/>
    </xf>
    <xf numFmtId="166" fontId="13" fillId="0" borderId="8" xfId="1" applyNumberFormat="1" applyFont="1" applyFill="1" applyBorder="1" applyAlignment="1">
      <alignment horizontal="center" vertical="center"/>
    </xf>
    <xf numFmtId="168" fontId="13" fillId="2" borderId="8" xfId="1" applyNumberFormat="1" applyFont="1" applyFill="1" applyBorder="1" applyAlignment="1">
      <alignment horizontal="center" vertical="center"/>
    </xf>
    <xf numFmtId="166" fontId="11" fillId="3" borderId="7" xfId="1" applyNumberFormat="1" applyFont="1" applyFill="1" applyBorder="1" applyAlignment="1">
      <alignment vertical="center"/>
    </xf>
    <xf numFmtId="166" fontId="11" fillId="3" borderId="0" xfId="1" applyNumberFormat="1" applyFont="1" applyFill="1" applyBorder="1" applyAlignment="1">
      <alignment horizontal="left" vertical="center"/>
    </xf>
    <xf numFmtId="166" fontId="11" fillId="0" borderId="7" xfId="1" applyNumberFormat="1" applyFont="1" applyFill="1" applyBorder="1" applyAlignment="1">
      <alignment horizontal="center" vertical="center"/>
    </xf>
    <xf numFmtId="166" fontId="11" fillId="4" borderId="7" xfId="1" applyNumberFormat="1" applyFont="1" applyFill="1" applyBorder="1" applyAlignment="1">
      <alignment vertical="center"/>
    </xf>
    <xf numFmtId="166" fontId="11" fillId="4" borderId="0" xfId="1" applyNumberFormat="1" applyFont="1" applyFill="1" applyBorder="1" applyAlignment="1">
      <alignment horizontal="left" vertical="center"/>
    </xf>
    <xf numFmtId="166" fontId="11" fillId="3" borderId="6" xfId="1" applyNumberFormat="1" applyFont="1" applyFill="1" applyBorder="1" applyAlignment="1">
      <alignment horizontal="left" vertical="center"/>
    </xf>
    <xf numFmtId="166" fontId="11" fillId="4" borderId="7" xfId="1" applyNumberFormat="1" applyFont="1" applyFill="1" applyBorder="1" applyAlignment="1">
      <alignment horizontal="center" vertical="center"/>
    </xf>
    <xf numFmtId="166" fontId="11" fillId="4" borderId="6" xfId="1" applyNumberFormat="1" applyFont="1" applyFill="1" applyBorder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166" fontId="11" fillId="3" borderId="10" xfId="1" applyNumberFormat="1" applyFont="1" applyFill="1" applyBorder="1" applyAlignment="1">
      <alignment horizontal="left" vertical="center"/>
    </xf>
    <xf numFmtId="167" fontId="13" fillId="2" borderId="11" xfId="1" applyNumberFormat="1" applyFont="1" applyFill="1" applyBorder="1" applyAlignment="1">
      <alignment horizontal="center" vertical="center"/>
    </xf>
    <xf numFmtId="166" fontId="11" fillId="2" borderId="12" xfId="1" applyNumberFormat="1" applyFont="1" applyFill="1" applyBorder="1" applyAlignment="1">
      <alignment horizontal="left" vertical="center"/>
    </xf>
    <xf numFmtId="166" fontId="13" fillId="0" borderId="13" xfId="1" applyNumberFormat="1" applyFont="1" applyFill="1" applyBorder="1" applyAlignment="1">
      <alignment horizontal="left" vertical="center"/>
    </xf>
    <xf numFmtId="49" fontId="13" fillId="2" borderId="8" xfId="1" applyNumberFormat="1" applyFont="1" applyFill="1" applyBorder="1" applyAlignment="1">
      <alignment horizontal="center" vertical="center"/>
    </xf>
    <xf numFmtId="166" fontId="13" fillId="2" borderId="12" xfId="1" applyNumberFormat="1" applyFont="1" applyFill="1" applyBorder="1" applyAlignment="1">
      <alignment horizontal="left" vertical="center"/>
    </xf>
    <xf numFmtId="166" fontId="13" fillId="2" borderId="13" xfId="1" applyNumberFormat="1" applyFont="1" applyFill="1" applyBorder="1" applyAlignment="1">
      <alignment horizontal="left" vertical="center"/>
    </xf>
    <xf numFmtId="167" fontId="13" fillId="2" borderId="3" xfId="1" applyNumberFormat="1" applyFont="1" applyFill="1" applyBorder="1" applyAlignment="1">
      <alignment horizontal="center" vertical="center"/>
    </xf>
    <xf numFmtId="167" fontId="13" fillId="0" borderId="2" xfId="1" applyNumberFormat="1" applyFont="1" applyFill="1" applyBorder="1" applyAlignment="1">
      <alignment horizontal="left" vertical="center"/>
    </xf>
    <xf numFmtId="166" fontId="13" fillId="2" borderId="4" xfId="1" applyNumberFormat="1" applyFont="1" applyFill="1" applyBorder="1" applyAlignment="1">
      <alignment horizontal="left" vertical="center"/>
    </xf>
    <xf numFmtId="166" fontId="11" fillId="0" borderId="14" xfId="1" applyNumberFormat="1" applyFont="1" applyFill="1" applyBorder="1" applyAlignment="1">
      <alignment vertical="center"/>
    </xf>
    <xf numFmtId="166" fontId="11" fillId="2" borderId="6" xfId="1" applyNumberFormat="1" applyFont="1" applyFill="1" applyBorder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166" fontId="11" fillId="3" borderId="8" xfId="1" applyNumberFormat="1" applyFont="1" applyFill="1" applyBorder="1" applyAlignment="1">
      <alignment horizontal="left" vertical="center"/>
    </xf>
    <xf numFmtId="166" fontId="11" fillId="0" borderId="10" xfId="1" applyNumberFormat="1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165" fontId="8" fillId="2" borderId="10" xfId="0" applyNumberFormat="1" applyFont="1" applyFill="1" applyBorder="1" applyAlignment="1">
      <alignment horizontal="center" vertical="center" wrapText="1"/>
    </xf>
    <xf numFmtId="166" fontId="11" fillId="0" borderId="10" xfId="1" applyNumberFormat="1" applyFont="1" applyFill="1" applyBorder="1" applyAlignment="1">
      <alignment horizontal="left" vertical="center"/>
    </xf>
    <xf numFmtId="166" fontId="11" fillId="0" borderId="6" xfId="1" applyNumberFormat="1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167" fontId="11" fillId="2" borderId="2" xfId="1" applyNumberFormat="1" applyFont="1" applyFill="1" applyBorder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166" fontId="11" fillId="3" borderId="15" xfId="1" applyNumberFormat="1" applyFont="1" applyFill="1" applyBorder="1" applyAlignment="1">
      <alignment horizontal="left" vertical="center"/>
    </xf>
    <xf numFmtId="43" fontId="19" fillId="0" borderId="10" xfId="0" applyNumberFormat="1" applyFont="1" applyBorder="1" applyAlignment="1">
      <alignment vertical="center"/>
    </xf>
    <xf numFmtId="43" fontId="19" fillId="0" borderId="6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49" fontId="13" fillId="2" borderId="3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9" fontId="10" fillId="3" borderId="7" xfId="0" applyNumberFormat="1" applyFont="1" applyFill="1" applyBorder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166" fontId="11" fillId="3" borderId="9" xfId="1" applyNumberFormat="1" applyFont="1" applyFill="1" applyBorder="1" applyAlignment="1">
      <alignment horizontal="left" vertical="center"/>
    </xf>
    <xf numFmtId="166" fontId="11" fillId="0" borderId="8" xfId="1" applyNumberFormat="1" applyFont="1" applyFill="1" applyBorder="1" applyAlignment="1">
      <alignment horizontal="left" vertical="center"/>
    </xf>
    <xf numFmtId="166" fontId="11" fillId="0" borderId="6" xfId="1" applyNumberFormat="1" applyFont="1" applyFill="1" applyBorder="1" applyAlignment="1">
      <alignment vertical="center"/>
    </xf>
    <xf numFmtId="166" fontId="11" fillId="3" borderId="7" xfId="1" applyNumberFormat="1" applyFont="1" applyFill="1" applyBorder="1" applyAlignment="1">
      <alignment horizontal="left" vertical="center"/>
    </xf>
    <xf numFmtId="165" fontId="13" fillId="2" borderId="3" xfId="1" applyFont="1" applyFill="1" applyBorder="1" applyAlignment="1">
      <alignment horizontal="center" vertical="center"/>
    </xf>
    <xf numFmtId="166" fontId="13" fillId="2" borderId="3" xfId="1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9" fillId="2" borderId="10" xfId="1" applyNumberFormat="1" applyFont="1" applyFill="1" applyBorder="1" applyAlignment="1">
      <alignment vertical="center"/>
    </xf>
    <xf numFmtId="169" fontId="10" fillId="3" borderId="10" xfId="0" applyNumberFormat="1" applyFont="1" applyFill="1" applyBorder="1" applyAlignment="1">
      <alignment horizontal="center" vertical="center"/>
    </xf>
    <xf numFmtId="166" fontId="11" fillId="3" borderId="10" xfId="1" applyNumberFormat="1" applyFont="1" applyFill="1" applyBorder="1" applyAlignment="1">
      <alignment vertical="center"/>
    </xf>
    <xf numFmtId="169" fontId="10" fillId="3" borderId="6" xfId="0" applyNumberFormat="1" applyFont="1" applyFill="1" applyBorder="1" applyAlignment="1">
      <alignment horizontal="center" vertical="center"/>
    </xf>
    <xf numFmtId="166" fontId="25" fillId="0" borderId="0" xfId="1" applyNumberFormat="1" applyFont="1" applyFill="1" applyBorder="1" applyAlignment="1">
      <alignment vertical="center"/>
    </xf>
    <xf numFmtId="166" fontId="11" fillId="2" borderId="16" xfId="1" applyNumberFormat="1" applyFont="1" applyFill="1" applyBorder="1" applyAlignment="1">
      <alignment horizontal="center" vertical="center"/>
    </xf>
    <xf numFmtId="165" fontId="8" fillId="2" borderId="8" xfId="0" applyNumberFormat="1" applyFont="1" applyFill="1" applyBorder="1" applyAlignment="1">
      <alignment horizontal="center" vertical="center" wrapText="1"/>
    </xf>
    <xf numFmtId="166" fontId="11" fillId="2" borderId="3" xfId="1" applyNumberFormat="1" applyFont="1" applyFill="1" applyBorder="1" applyAlignment="1">
      <alignment horizontal="center" vertical="center"/>
    </xf>
    <xf numFmtId="166" fontId="11" fillId="2" borderId="4" xfId="1" applyNumberFormat="1" applyFont="1" applyFill="1" applyBorder="1" applyAlignment="1">
      <alignment horizontal="center" vertical="center"/>
    </xf>
    <xf numFmtId="166" fontId="11" fillId="2" borderId="10" xfId="1" applyNumberFormat="1" applyFont="1" applyFill="1" applyBorder="1" applyAlignment="1">
      <alignment horizontal="center" vertical="center"/>
    </xf>
    <xf numFmtId="166" fontId="11" fillId="2" borderId="0" xfId="1" applyNumberFormat="1" applyFont="1" applyFill="1" applyBorder="1" applyAlignment="1">
      <alignment horizontal="center" vertical="center"/>
    </xf>
    <xf numFmtId="166" fontId="11" fillId="2" borderId="8" xfId="1" applyNumberFormat="1" applyFont="1" applyFill="1" applyBorder="1" applyAlignment="1">
      <alignment horizontal="center" vertical="center"/>
    </xf>
    <xf numFmtId="166" fontId="11" fillId="2" borderId="7" xfId="1" applyNumberFormat="1" applyFont="1" applyFill="1" applyBorder="1" applyAlignment="1">
      <alignment horizontal="center" vertical="center"/>
    </xf>
    <xf numFmtId="166" fontId="11" fillId="2" borderId="15" xfId="1" applyNumberFormat="1" applyFont="1" applyFill="1" applyBorder="1" applyAlignment="1">
      <alignment horizontal="center" vertical="center"/>
    </xf>
    <xf numFmtId="166" fontId="11" fillId="2" borderId="9" xfId="1" applyNumberFormat="1" applyFont="1" applyFill="1" applyBorder="1" applyAlignment="1">
      <alignment horizontal="center" vertical="center"/>
    </xf>
    <xf numFmtId="166" fontId="11" fillId="2" borderId="5" xfId="1" applyNumberFormat="1" applyFont="1" applyFill="1" applyBorder="1" applyAlignment="1">
      <alignment horizontal="center" vertical="center"/>
    </xf>
    <xf numFmtId="166" fontId="11" fillId="2" borderId="17" xfId="1" applyNumberFormat="1" applyFont="1" applyFill="1" applyBorder="1" applyAlignment="1">
      <alignment horizontal="center" vertical="center"/>
    </xf>
    <xf numFmtId="166" fontId="25" fillId="2" borderId="2" xfId="1" applyNumberFormat="1" applyFont="1" applyFill="1" applyBorder="1" applyAlignment="1">
      <alignment vertical="center"/>
    </xf>
    <xf numFmtId="166" fontId="11" fillId="2" borderId="2" xfId="1" applyNumberFormat="1" applyFont="1" applyFill="1" applyBorder="1" applyAlignment="1">
      <alignment vertical="center"/>
    </xf>
    <xf numFmtId="169" fontId="10" fillId="3" borderId="11" xfId="0" applyNumberFormat="1" applyFont="1" applyFill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8" fontId="11" fillId="2" borderId="8" xfId="1" applyNumberFormat="1" applyFont="1" applyFill="1" applyBorder="1" applyAlignment="1">
      <alignment horizontal="center" vertical="center"/>
    </xf>
    <xf numFmtId="168" fontId="11" fillId="2" borderId="6" xfId="1" applyNumberFormat="1" applyFont="1" applyFill="1" applyBorder="1" applyAlignment="1">
      <alignment horizontal="center" vertical="center"/>
    </xf>
    <xf numFmtId="168" fontId="11" fillId="2" borderId="10" xfId="1" applyNumberFormat="1" applyFont="1" applyFill="1" applyBorder="1" applyAlignment="1">
      <alignment horizontal="center" vertical="center"/>
    </xf>
    <xf numFmtId="164" fontId="11" fillId="2" borderId="2" xfId="1" applyNumberFormat="1" applyFont="1" applyFill="1" applyBorder="1" applyAlignment="1">
      <alignment vertical="center"/>
    </xf>
    <xf numFmtId="166" fontId="11" fillId="2" borderId="6" xfId="1" applyNumberFormat="1" applyFont="1" applyFill="1" applyBorder="1" applyAlignment="1">
      <alignment vertical="center"/>
    </xf>
    <xf numFmtId="165" fontId="8" fillId="2" borderId="6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69" fontId="10" fillId="0" borderId="10" xfId="0" applyNumberFormat="1" applyFont="1" applyBorder="1" applyAlignment="1">
      <alignment horizontal="center" vertical="center"/>
    </xf>
    <xf numFmtId="169" fontId="10" fillId="0" borderId="6" xfId="0" applyNumberFormat="1" applyFont="1" applyBorder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9" fontId="10" fillId="3" borderId="16" xfId="0" applyNumberFormat="1" applyFont="1" applyFill="1" applyBorder="1" applyAlignment="1">
      <alignment horizontal="center" vertical="center"/>
    </xf>
    <xf numFmtId="166" fontId="13" fillId="2" borderId="2" xfId="1" applyNumberFormat="1" applyFont="1" applyFill="1" applyBorder="1" applyAlignment="1">
      <alignment horizontal="center" vertical="center"/>
    </xf>
    <xf numFmtId="166" fontId="25" fillId="2" borderId="4" xfId="1" applyNumberFormat="1" applyFont="1" applyFill="1" applyBorder="1" applyAlignment="1">
      <alignment vertical="center"/>
    </xf>
    <xf numFmtId="168" fontId="11" fillId="2" borderId="2" xfId="1" applyNumberFormat="1" applyFont="1" applyFill="1" applyBorder="1" applyAlignment="1">
      <alignment horizontal="center" vertical="center"/>
    </xf>
    <xf numFmtId="166" fontId="11" fillId="3" borderId="16" xfId="1" applyNumberFormat="1" applyFont="1" applyFill="1" applyBorder="1" applyAlignment="1">
      <alignment vertical="center"/>
    </xf>
    <xf numFmtId="166" fontId="11" fillId="2" borderId="3" xfId="1" applyNumberFormat="1" applyFont="1" applyFill="1" applyBorder="1" applyAlignment="1">
      <alignment vertical="center"/>
    </xf>
    <xf numFmtId="169" fontId="10" fillId="3" borderId="8" xfId="0" applyNumberFormat="1" applyFont="1" applyFill="1" applyBorder="1" applyAlignment="1">
      <alignment horizontal="center" vertical="center"/>
    </xf>
    <xf numFmtId="166" fontId="11" fillId="3" borderId="8" xfId="1" applyNumberFormat="1" applyFont="1" applyFill="1" applyBorder="1" applyAlignment="1">
      <alignment vertical="center"/>
    </xf>
    <xf numFmtId="165" fontId="1" fillId="0" borderId="2" xfId="0" applyNumberFormat="1" applyFont="1" applyBorder="1" applyAlignment="1">
      <alignment horizontal="center" vertical="center"/>
    </xf>
    <xf numFmtId="169" fontId="10" fillId="3" borderId="2" xfId="0" applyNumberFormat="1" applyFont="1" applyFill="1" applyBorder="1" applyAlignment="1">
      <alignment horizontal="center" vertical="center"/>
    </xf>
    <xf numFmtId="2" fontId="11" fillId="2" borderId="2" xfId="1" applyNumberFormat="1" applyFont="1" applyFill="1" applyBorder="1" applyAlignment="1">
      <alignment horizontal="center" vertical="center"/>
    </xf>
    <xf numFmtId="2" fontId="11" fillId="2" borderId="6" xfId="1" applyNumberFormat="1" applyFont="1" applyFill="1" applyBorder="1" applyAlignment="1">
      <alignment horizontal="center" vertical="center"/>
    </xf>
    <xf numFmtId="2" fontId="11" fillId="2" borderId="10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166" fontId="11" fillId="2" borderId="16" xfId="1" applyNumberFormat="1" applyFont="1" applyFill="1" applyBorder="1" applyAlignment="1">
      <alignment vertical="center"/>
    </xf>
    <xf numFmtId="166" fontId="11" fillId="2" borderId="13" xfId="1" applyNumberFormat="1" applyFont="1" applyFill="1" applyBorder="1" applyAlignment="1">
      <alignment horizontal="center" vertical="center"/>
    </xf>
    <xf numFmtId="166" fontId="11" fillId="2" borderId="11" xfId="1" applyNumberFormat="1" applyFont="1" applyFill="1" applyBorder="1" applyAlignment="1">
      <alignment horizontal="center" vertical="center"/>
    </xf>
    <xf numFmtId="2" fontId="11" fillId="2" borderId="8" xfId="1" applyNumberFormat="1" applyFont="1" applyFill="1" applyBorder="1" applyAlignment="1">
      <alignment horizontal="center" vertical="center"/>
    </xf>
    <xf numFmtId="169" fontId="10" fillId="0" borderId="8" xfId="0" applyNumberFormat="1" applyFont="1" applyBorder="1" applyAlignment="1">
      <alignment horizontal="center" vertical="center"/>
    </xf>
    <xf numFmtId="167" fontId="11" fillId="3" borderId="2" xfId="1" applyNumberFormat="1" applyFont="1" applyFill="1" applyBorder="1" applyAlignment="1">
      <alignment horizontal="center" vertical="center"/>
    </xf>
    <xf numFmtId="168" fontId="11" fillId="2" borderId="10" xfId="1" applyNumberFormat="1" applyFont="1" applyFill="1" applyBorder="1" applyAlignment="1">
      <alignment horizontal="right" vertical="center"/>
    </xf>
    <xf numFmtId="167" fontId="11" fillId="3" borderId="8" xfId="1" applyNumberFormat="1" applyFont="1" applyFill="1" applyBorder="1" applyAlignment="1">
      <alignment horizontal="center" vertical="center"/>
    </xf>
    <xf numFmtId="166" fontId="11" fillId="3" borderId="16" xfId="1" applyNumberFormat="1" applyFont="1" applyFill="1" applyBorder="1" applyAlignment="1">
      <alignment horizontal="center" vertical="center"/>
    </xf>
    <xf numFmtId="166" fontId="11" fillId="3" borderId="10" xfId="1" applyNumberFormat="1" applyFont="1" applyFill="1" applyBorder="1" applyAlignment="1">
      <alignment horizontal="center" vertical="center"/>
    </xf>
    <xf numFmtId="166" fontId="11" fillId="3" borderId="7" xfId="1" applyNumberFormat="1" applyFont="1" applyFill="1" applyBorder="1" applyAlignment="1">
      <alignment horizontal="center" vertical="center"/>
    </xf>
    <xf numFmtId="166" fontId="11" fillId="3" borderId="6" xfId="1" applyNumberFormat="1" applyFont="1" applyFill="1" applyBorder="1" applyAlignment="1">
      <alignment horizontal="center" vertical="center"/>
    </xf>
    <xf numFmtId="166" fontId="11" fillId="3" borderId="11" xfId="1" applyNumberFormat="1" applyFont="1" applyFill="1" applyBorder="1" applyAlignment="1">
      <alignment horizontal="center" vertical="center"/>
    </xf>
    <xf numFmtId="166" fontId="11" fillId="3" borderId="8" xfId="1" applyNumberFormat="1" applyFont="1" applyFill="1" applyBorder="1" applyAlignment="1">
      <alignment horizontal="center" vertical="center"/>
    </xf>
    <xf numFmtId="167" fontId="11" fillId="2" borderId="8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9" fontId="8" fillId="3" borderId="10" xfId="0" applyNumberFormat="1" applyFont="1" applyFill="1" applyBorder="1" applyAlignment="1">
      <alignment horizontal="center" vertical="center"/>
    </xf>
    <xf numFmtId="166" fontId="11" fillId="2" borderId="10" xfId="1" applyNumberFormat="1" applyFont="1" applyFill="1" applyBorder="1" applyAlignment="1">
      <alignment vertical="center"/>
    </xf>
    <xf numFmtId="169" fontId="8" fillId="3" borderId="6" xfId="0" applyNumberFormat="1" applyFont="1" applyFill="1" applyBorder="1" applyAlignment="1">
      <alignment horizontal="center" vertical="center"/>
    </xf>
    <xf numFmtId="169" fontId="8" fillId="3" borderId="8" xfId="0" applyNumberFormat="1" applyFont="1" applyFill="1" applyBorder="1" applyAlignment="1">
      <alignment horizontal="center" vertical="center"/>
    </xf>
    <xf numFmtId="165" fontId="11" fillId="2" borderId="2" xfId="0" applyNumberFormat="1" applyFont="1" applyFill="1" applyBorder="1" applyAlignment="1">
      <alignment horizontal="center" vertical="center"/>
    </xf>
    <xf numFmtId="166" fontId="11" fillId="2" borderId="10" xfId="1" applyNumberFormat="1" applyFont="1" applyFill="1" applyBorder="1" applyAlignment="1">
      <alignment horizontal="left" vertical="center"/>
    </xf>
    <xf numFmtId="166" fontId="11" fillId="2" borderId="8" xfId="1" applyNumberFormat="1" applyFont="1" applyFill="1" applyBorder="1" applyAlignment="1">
      <alignment horizontal="left" vertical="center"/>
    </xf>
    <xf numFmtId="166" fontId="11" fillId="2" borderId="8" xfId="1" applyNumberFormat="1" applyFont="1" applyFill="1" applyBorder="1" applyAlignment="1">
      <alignment vertical="center"/>
    </xf>
    <xf numFmtId="165" fontId="11" fillId="2" borderId="10" xfId="0" applyNumberFormat="1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 wrapText="1"/>
    </xf>
    <xf numFmtId="166" fontId="7" fillId="2" borderId="2" xfId="0" applyNumberFormat="1" applyFont="1" applyFill="1" applyBorder="1" applyAlignment="1">
      <alignment horizontal="center" vertical="center" wrapText="1"/>
    </xf>
    <xf numFmtId="169" fontId="11" fillId="3" borderId="10" xfId="0" applyNumberFormat="1" applyFont="1" applyFill="1" applyBorder="1" applyAlignment="1">
      <alignment horizontal="center" vertical="center"/>
    </xf>
    <xf numFmtId="169" fontId="11" fillId="3" borderId="6" xfId="0" applyNumberFormat="1" applyFont="1" applyFill="1" applyBorder="1" applyAlignment="1">
      <alignment horizontal="center" vertical="center"/>
    </xf>
    <xf numFmtId="169" fontId="11" fillId="3" borderId="8" xfId="0" applyNumberFormat="1" applyFont="1" applyFill="1" applyBorder="1" applyAlignment="1">
      <alignment horizontal="center" vertical="center"/>
    </xf>
    <xf numFmtId="164" fontId="13" fillId="2" borderId="2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168" fontId="7" fillId="2" borderId="2" xfId="0" applyNumberFormat="1" applyFont="1" applyFill="1" applyBorder="1" applyAlignment="1">
      <alignment horizontal="center" vertical="center" wrapText="1"/>
    </xf>
    <xf numFmtId="166" fontId="11" fillId="3" borderId="0" xfId="1" applyNumberFormat="1" applyFont="1" applyFill="1" applyBorder="1" applyAlignment="1">
      <alignment horizontal="center" vertical="center"/>
    </xf>
    <xf numFmtId="164" fontId="35" fillId="2" borderId="2" xfId="1" applyNumberFormat="1" applyFont="1" applyFill="1" applyBorder="1" applyAlignment="1">
      <alignment horizontal="center" vertical="center"/>
    </xf>
    <xf numFmtId="2" fontId="13" fillId="2" borderId="2" xfId="1" applyNumberFormat="1" applyFont="1" applyFill="1" applyBorder="1" applyAlignment="1">
      <alignment horizontal="center" vertical="center"/>
    </xf>
    <xf numFmtId="165" fontId="13" fillId="2" borderId="2" xfId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165" fontId="11" fillId="6" borderId="2" xfId="0" applyNumberFormat="1" applyFont="1" applyFill="1" applyBorder="1" applyAlignment="1">
      <alignment horizontal="center" vertical="center" wrapText="1"/>
    </xf>
    <xf numFmtId="166" fontId="11" fillId="6" borderId="2" xfId="0" applyNumberFormat="1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/>
    </xf>
    <xf numFmtId="168" fontId="11" fillId="6" borderId="2" xfId="0" applyNumberFormat="1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165" fontId="19" fillId="6" borderId="2" xfId="0" applyNumberFormat="1" applyFont="1" applyFill="1" applyBorder="1" applyAlignment="1">
      <alignment horizontal="center" vertical="center" wrapText="1"/>
    </xf>
    <xf numFmtId="166" fontId="11" fillId="6" borderId="2" xfId="1" applyNumberFormat="1" applyFont="1" applyFill="1" applyBorder="1" applyAlignment="1">
      <alignment horizontal="center" vertical="center"/>
    </xf>
    <xf numFmtId="169" fontId="11" fillId="3" borderId="0" xfId="0" applyNumberFormat="1" applyFont="1" applyFill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165" fontId="11" fillId="7" borderId="2" xfId="0" applyNumberFormat="1" applyFont="1" applyFill="1" applyBorder="1" applyAlignment="1">
      <alignment horizontal="center" vertical="center" wrapText="1"/>
    </xf>
    <xf numFmtId="166" fontId="11" fillId="7" borderId="2" xfId="0" applyNumberFormat="1" applyFont="1" applyFill="1" applyBorder="1" applyAlignment="1">
      <alignment horizontal="center" vertical="center" wrapText="1"/>
    </xf>
    <xf numFmtId="168" fontId="13" fillId="7" borderId="2" xfId="1" applyNumberFormat="1" applyFont="1" applyFill="1" applyBorder="1" applyAlignment="1">
      <alignment horizontal="center" vertical="center"/>
    </xf>
    <xf numFmtId="164" fontId="13" fillId="7" borderId="2" xfId="1" applyNumberFormat="1" applyFont="1" applyFill="1" applyBorder="1" applyAlignment="1">
      <alignment horizontal="center" vertical="center"/>
    </xf>
    <xf numFmtId="166" fontId="13" fillId="7" borderId="2" xfId="1" applyNumberFormat="1" applyFont="1" applyFill="1" applyBorder="1" applyAlignment="1">
      <alignment horizontal="center" vertical="center"/>
    </xf>
    <xf numFmtId="167" fontId="13" fillId="7" borderId="2" xfId="1" applyNumberFormat="1" applyFont="1" applyFill="1" applyBorder="1" applyAlignment="1">
      <alignment horizontal="center" vertical="center"/>
    </xf>
    <xf numFmtId="164" fontId="11" fillId="2" borderId="2" xfId="1" applyNumberFormat="1" applyFont="1" applyFill="1" applyBorder="1" applyAlignment="1">
      <alignment horizontal="center" vertical="center"/>
    </xf>
    <xf numFmtId="164" fontId="11" fillId="2" borderId="10" xfId="1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 wrapText="1"/>
    </xf>
    <xf numFmtId="165" fontId="19" fillId="7" borderId="2" xfId="0" applyNumberFormat="1" applyFont="1" applyFill="1" applyBorder="1" applyAlignment="1">
      <alignment horizontal="center" vertical="center" wrapText="1"/>
    </xf>
    <xf numFmtId="170" fontId="11" fillId="2" borderId="2" xfId="1" applyNumberFormat="1" applyFont="1" applyFill="1" applyBorder="1" applyAlignment="1">
      <alignment horizontal="center" vertical="center"/>
    </xf>
    <xf numFmtId="2" fontId="11" fillId="2" borderId="2" xfId="0" applyNumberFormat="1" applyFont="1" applyFill="1" applyBorder="1" applyAlignment="1">
      <alignment horizontal="center" vertical="center"/>
    </xf>
    <xf numFmtId="166" fontId="11" fillId="7" borderId="2" xfId="1" applyNumberFormat="1" applyFont="1" applyFill="1" applyBorder="1" applyAlignment="1">
      <alignment horizontal="center" vertical="center"/>
    </xf>
    <xf numFmtId="164" fontId="35" fillId="7" borderId="2" xfId="1" applyNumberFormat="1" applyFont="1" applyFill="1" applyBorder="1" applyAlignment="1">
      <alignment horizontal="center" vertical="center"/>
    </xf>
    <xf numFmtId="2" fontId="13" fillId="7" borderId="2" xfId="1" applyNumberFormat="1" applyFont="1" applyFill="1" applyBorder="1" applyAlignment="1">
      <alignment horizontal="center" vertical="center"/>
    </xf>
    <xf numFmtId="0" fontId="46" fillId="8" borderId="2" xfId="0" applyFont="1" applyFill="1" applyBorder="1" applyAlignment="1">
      <alignment horizontal="center" vertical="center" wrapText="1"/>
    </xf>
    <xf numFmtId="165" fontId="46" fillId="8" borderId="2" xfId="0" applyNumberFormat="1" applyFont="1" applyFill="1" applyBorder="1" applyAlignment="1">
      <alignment horizontal="center" vertical="center" wrapText="1"/>
    </xf>
    <xf numFmtId="166" fontId="46" fillId="8" borderId="2" xfId="0" applyNumberFormat="1" applyFont="1" applyFill="1" applyBorder="1" applyAlignment="1">
      <alignment horizontal="center" vertical="center" wrapText="1"/>
    </xf>
    <xf numFmtId="164" fontId="47" fillId="2" borderId="2" xfId="1" applyNumberFormat="1" applyFont="1" applyFill="1" applyBorder="1" applyAlignment="1">
      <alignment horizontal="center" vertical="center"/>
    </xf>
    <xf numFmtId="164" fontId="48" fillId="2" borderId="2" xfId="1" applyNumberFormat="1" applyFont="1" applyFill="1" applyBorder="1" applyAlignment="1">
      <alignment horizontal="center" vertical="center"/>
    </xf>
    <xf numFmtId="169" fontId="25" fillId="3" borderId="0" xfId="0" applyNumberFormat="1" applyFont="1" applyFill="1" applyAlignment="1">
      <alignment horizontal="center" vertical="center"/>
    </xf>
    <xf numFmtId="164" fontId="11" fillId="2" borderId="2" xfId="1" applyNumberFormat="1" applyFont="1" applyFill="1" applyBorder="1" applyAlignment="1">
      <alignment horizontal="left" vertical="center"/>
    </xf>
    <xf numFmtId="166" fontId="49" fillId="2" borderId="2" xfId="1" applyNumberFormat="1" applyFont="1" applyFill="1" applyBorder="1" applyAlignment="1">
      <alignment vertical="center"/>
    </xf>
    <xf numFmtId="166" fontId="49" fillId="2" borderId="2" xfId="1" applyNumberFormat="1" applyFont="1" applyFill="1" applyBorder="1" applyAlignment="1">
      <alignment horizontal="center" vertical="center"/>
    </xf>
    <xf numFmtId="168" fontId="13" fillId="8" borderId="2" xfId="1" applyNumberFormat="1" applyFont="1" applyFill="1" applyBorder="1" applyAlignment="1">
      <alignment horizontal="center" vertical="center"/>
    </xf>
    <xf numFmtId="164" fontId="13" fillId="8" borderId="2" xfId="1" applyNumberFormat="1" applyFont="1" applyFill="1" applyBorder="1" applyAlignment="1">
      <alignment horizontal="center" vertical="center"/>
    </xf>
    <xf numFmtId="166" fontId="13" fillId="8" borderId="2" xfId="1" applyNumberFormat="1" applyFont="1" applyFill="1" applyBorder="1" applyAlignment="1">
      <alignment horizontal="center" vertical="center"/>
    </xf>
    <xf numFmtId="166" fontId="48" fillId="2" borderId="2" xfId="1" applyNumberFormat="1" applyFont="1" applyFill="1" applyBorder="1" applyAlignment="1">
      <alignment horizontal="center" vertical="center"/>
    </xf>
    <xf numFmtId="164" fontId="48" fillId="2" borderId="2" xfId="0" applyNumberFormat="1" applyFont="1" applyFill="1" applyBorder="1" applyAlignment="1">
      <alignment horizontal="center" vertical="center"/>
    </xf>
    <xf numFmtId="167" fontId="13" fillId="8" borderId="2" xfId="1" applyNumberFormat="1" applyFont="1" applyFill="1" applyBorder="1" applyAlignment="1">
      <alignment horizontal="center" vertical="center"/>
    </xf>
    <xf numFmtId="0" fontId="53" fillId="8" borderId="2" xfId="0" applyFont="1" applyFill="1" applyBorder="1" applyAlignment="1">
      <alignment horizontal="center" vertical="center" wrapText="1"/>
    </xf>
    <xf numFmtId="165" fontId="53" fillId="8" borderId="2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66" fontId="25" fillId="3" borderId="0" xfId="1" applyNumberFormat="1" applyFont="1" applyFill="1" applyBorder="1" applyAlignment="1">
      <alignment horizontal="center" vertical="center"/>
    </xf>
    <xf numFmtId="164" fontId="25" fillId="8" borderId="2" xfId="1" applyNumberFormat="1" applyFont="1" applyFill="1" applyBorder="1" applyAlignment="1">
      <alignment horizontal="center" vertical="center"/>
    </xf>
    <xf numFmtId="169" fontId="25" fillId="8" borderId="18" xfId="0" applyNumberFormat="1" applyFont="1" applyFill="1" applyBorder="1" applyAlignment="1">
      <alignment horizontal="center" vertical="center"/>
    </xf>
    <xf numFmtId="164" fontId="11" fillId="2" borderId="2" xfId="1" applyNumberFormat="1" applyFont="1" applyFill="1" applyBorder="1" applyAlignment="1">
      <alignment horizontal="center" vertical="top"/>
    </xf>
    <xf numFmtId="166" fontId="11" fillId="2" borderId="2" xfId="1" applyNumberFormat="1" applyFont="1" applyFill="1" applyBorder="1" applyAlignment="1">
      <alignment horizontal="center" vertical="top"/>
    </xf>
    <xf numFmtId="169" fontId="25" fillId="8" borderId="1" xfId="0" applyNumberFormat="1" applyFont="1" applyFill="1" applyBorder="1" applyAlignment="1">
      <alignment horizontal="center" vertical="center"/>
    </xf>
    <xf numFmtId="164" fontId="13" fillId="8" borderId="2" xfId="1" applyNumberFormat="1" applyFont="1" applyFill="1" applyBorder="1" applyAlignment="1">
      <alignment horizontal="center" vertical="top"/>
    </xf>
    <xf numFmtId="166" fontId="25" fillId="8" borderId="2" xfId="1" applyNumberFormat="1" applyFont="1" applyFill="1" applyBorder="1" applyAlignment="1">
      <alignment horizontal="center" vertical="center"/>
    </xf>
    <xf numFmtId="166" fontId="54" fillId="2" borderId="0" xfId="1" applyNumberFormat="1" applyFont="1" applyFill="1" applyBorder="1" applyAlignment="1">
      <alignment horizontal="center" vertical="center"/>
    </xf>
    <xf numFmtId="164" fontId="11" fillId="8" borderId="2" xfId="1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165" fontId="11" fillId="9" borderId="2" xfId="0" applyNumberFormat="1" applyFont="1" applyFill="1" applyBorder="1" applyAlignment="1">
      <alignment horizontal="center" vertical="center" wrapText="1"/>
    </xf>
    <xf numFmtId="166" fontId="11" fillId="9" borderId="2" xfId="0" applyNumberFormat="1" applyFont="1" applyFill="1" applyBorder="1" applyAlignment="1">
      <alignment horizontal="center" vertical="center" wrapText="1"/>
    </xf>
    <xf numFmtId="166" fontId="57" fillId="2" borderId="2" xfId="1" applyNumberFormat="1" applyFont="1" applyFill="1" applyBorder="1" applyAlignment="1">
      <alignment horizontal="center" vertical="center"/>
    </xf>
    <xf numFmtId="171" fontId="11" fillId="10" borderId="18" xfId="0" applyNumberFormat="1" applyFont="1" applyFill="1" applyBorder="1" applyAlignment="1">
      <alignment horizontal="center" vertical="center"/>
    </xf>
    <xf numFmtId="164" fontId="15" fillId="2" borderId="2" xfId="1" applyNumberFormat="1" applyFont="1" applyFill="1" applyBorder="1" applyAlignment="1">
      <alignment horizontal="center" vertical="center"/>
    </xf>
    <xf numFmtId="166" fontId="15" fillId="2" borderId="2" xfId="1" applyNumberFormat="1" applyFont="1" applyFill="1" applyBorder="1" applyAlignment="1">
      <alignment horizontal="center" vertical="center"/>
    </xf>
    <xf numFmtId="166" fontId="58" fillId="2" borderId="2" xfId="1" applyNumberFormat="1" applyFont="1" applyFill="1" applyBorder="1" applyAlignment="1">
      <alignment horizontal="center" vertical="center"/>
    </xf>
    <xf numFmtId="164" fontId="58" fillId="2" borderId="2" xfId="1" applyNumberFormat="1" applyFont="1" applyFill="1" applyBorder="1" applyAlignment="1">
      <alignment horizontal="center" vertical="center"/>
    </xf>
    <xf numFmtId="164" fontId="15" fillId="2" borderId="10" xfId="1" applyNumberFormat="1" applyFont="1" applyFill="1" applyBorder="1" applyAlignment="1">
      <alignment horizontal="center" vertical="center"/>
    </xf>
    <xf numFmtId="166" fontId="15" fillId="2" borderId="10" xfId="1" applyNumberFormat="1" applyFont="1" applyFill="1" applyBorder="1" applyAlignment="1">
      <alignment horizontal="center" vertical="center"/>
    </xf>
    <xf numFmtId="164" fontId="59" fillId="2" borderId="2" xfId="1" applyNumberFormat="1" applyFont="1" applyFill="1" applyBorder="1" applyAlignment="1">
      <alignment horizontal="center" vertical="center"/>
    </xf>
    <xf numFmtId="166" fontId="59" fillId="2" borderId="2" xfId="1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8" fontId="59" fillId="2" borderId="2" xfId="1" applyNumberFormat="1" applyFont="1" applyFill="1" applyBorder="1" applyAlignment="1">
      <alignment horizontal="center" vertical="center"/>
    </xf>
    <xf numFmtId="167" fontId="59" fillId="2" borderId="2" xfId="1" applyNumberFormat="1" applyFont="1" applyFill="1" applyBorder="1" applyAlignment="1">
      <alignment horizontal="center" vertical="center"/>
    </xf>
    <xf numFmtId="164" fontId="2" fillId="2" borderId="2" xfId="1" applyNumberFormat="1" applyFont="1" applyFill="1" applyBorder="1" applyAlignment="1">
      <alignment horizontal="center" vertical="center"/>
    </xf>
    <xf numFmtId="1" fontId="15" fillId="2" borderId="2" xfId="0" applyNumberFormat="1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165" fontId="19" fillId="9" borderId="2" xfId="0" applyNumberFormat="1" applyFont="1" applyFill="1" applyBorder="1" applyAlignment="1">
      <alignment horizontal="center" vertical="center" wrapText="1"/>
    </xf>
    <xf numFmtId="166" fontId="15" fillId="10" borderId="2" xfId="1" applyNumberFormat="1" applyFont="1" applyFill="1" applyBorder="1" applyAlignment="1">
      <alignment horizontal="center" vertical="center"/>
    </xf>
    <xf numFmtId="164" fontId="15" fillId="11" borderId="2" xfId="1" applyNumberFormat="1" applyFont="1" applyFill="1" applyBorder="1" applyAlignment="1">
      <alignment horizontal="center" vertical="center"/>
    </xf>
    <xf numFmtId="0" fontId="60" fillId="0" borderId="0" xfId="0" applyFont="1"/>
    <xf numFmtId="0" fontId="0" fillId="0" borderId="0" xfId="0" applyFont="1"/>
    <xf numFmtId="0" fontId="0" fillId="2" borderId="0" xfId="0" applyFill="1"/>
    <xf numFmtId="164" fontId="0" fillId="0" borderId="0" xfId="0" applyNumberFormat="1" applyFont="1" applyAlignment="1">
      <alignment horizontal="center"/>
    </xf>
    <xf numFmtId="164" fontId="0" fillId="0" borderId="0" xfId="0" applyNumberFormat="1" applyFont="1"/>
    <xf numFmtId="166" fontId="0" fillId="0" borderId="0" xfId="0" applyNumberFormat="1" applyFont="1"/>
    <xf numFmtId="167" fontId="0" fillId="0" borderId="0" xfId="0" applyNumberFormat="1" applyFont="1"/>
    <xf numFmtId="165" fontId="0" fillId="0" borderId="0" xfId="0" applyNumberFormat="1" applyFont="1"/>
    <xf numFmtId="164" fontId="0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left"/>
    </xf>
    <xf numFmtId="0" fontId="62" fillId="0" borderId="0" xfId="0" applyFont="1" applyAlignment="1">
      <alignment horizontal="center"/>
    </xf>
    <xf numFmtId="0" fontId="62" fillId="0" borderId="0" xfId="0" applyFont="1"/>
    <xf numFmtId="166" fontId="62" fillId="0" borderId="0" xfId="0" applyNumberFormat="1" applyFont="1"/>
    <xf numFmtId="0" fontId="0" fillId="0" borderId="0" xfId="0" applyFont="1" applyAlignment="1">
      <alignment horizontal="center"/>
    </xf>
    <xf numFmtId="0" fontId="66" fillId="12" borderId="9" xfId="0" applyFont="1" applyFill="1" applyBorder="1" applyAlignment="1">
      <alignment horizontal="center" vertical="center" wrapText="1"/>
    </xf>
    <xf numFmtId="0" fontId="66" fillId="12" borderId="6" xfId="0" applyFont="1" applyFill="1" applyBorder="1" applyAlignment="1">
      <alignment horizontal="center" vertical="center" wrapText="1"/>
    </xf>
    <xf numFmtId="165" fontId="66" fillId="12" borderId="6" xfId="0" applyNumberFormat="1" applyFont="1" applyFill="1" applyBorder="1" applyAlignment="1">
      <alignment horizontal="center" vertical="center" wrapText="1"/>
    </xf>
    <xf numFmtId="0" fontId="66" fillId="12" borderId="10" xfId="0" applyFont="1" applyFill="1" applyBorder="1" applyAlignment="1">
      <alignment horizontal="center" vertical="center" wrapText="1"/>
    </xf>
    <xf numFmtId="165" fontId="66" fillId="12" borderId="10" xfId="0" applyNumberFormat="1" applyFont="1" applyFill="1" applyBorder="1" applyAlignment="1">
      <alignment horizontal="center" vertical="center" wrapText="1"/>
    </xf>
    <xf numFmtId="166" fontId="66" fillId="12" borderId="10" xfId="0" applyNumberFormat="1" applyFont="1" applyFill="1" applyBorder="1" applyAlignment="1">
      <alignment horizontal="center" vertical="center" wrapText="1"/>
    </xf>
    <xf numFmtId="171" fontId="0" fillId="8" borderId="31" xfId="0" applyNumberFormat="1" applyFont="1" applyFill="1" applyBorder="1" applyAlignment="1">
      <alignment horizontal="center"/>
    </xf>
    <xf numFmtId="164" fontId="67" fillId="2" borderId="32" xfId="1" applyNumberFormat="1" applyFont="1" applyFill="1" applyBorder="1" applyAlignment="1">
      <alignment horizontal="center"/>
    </xf>
    <xf numFmtId="164" fontId="0" fillId="2" borderId="33" xfId="1" applyNumberFormat="1" applyFont="1" applyFill="1" applyBorder="1" applyAlignment="1">
      <alignment horizontal="center"/>
    </xf>
    <xf numFmtId="164" fontId="0" fillId="2" borderId="34" xfId="1" applyNumberFormat="1" applyFont="1" applyFill="1" applyBorder="1" applyAlignment="1">
      <alignment horizontal="center"/>
    </xf>
    <xf numFmtId="164" fontId="67" fillId="2" borderId="35" xfId="1" applyNumberFormat="1" applyFont="1" applyFill="1" applyBorder="1" applyAlignment="1">
      <alignment horizontal="center"/>
    </xf>
    <xf numFmtId="166" fontId="68" fillId="2" borderId="35" xfId="1" applyNumberFormat="1" applyFont="1" applyFill="1" applyBorder="1" applyAlignment="1">
      <alignment horizontal="center" vertical="center"/>
    </xf>
    <xf numFmtId="171" fontId="0" fillId="8" borderId="36" xfId="0" applyNumberFormat="1" applyFont="1" applyFill="1" applyBorder="1" applyAlignment="1">
      <alignment horizontal="center"/>
    </xf>
    <xf numFmtId="164" fontId="0" fillId="2" borderId="5" xfId="1" applyNumberFormat="1" applyFont="1" applyFill="1" applyBorder="1" applyAlignment="1">
      <alignment horizontal="center"/>
    </xf>
    <xf numFmtId="166" fontId="0" fillId="2" borderId="2" xfId="1" applyNumberFormat="1" applyFont="1" applyFill="1" applyBorder="1" applyAlignment="1">
      <alignment horizontal="center"/>
    </xf>
    <xf numFmtId="164" fontId="0" fillId="2" borderId="37" xfId="1" applyNumberFormat="1" applyFont="1" applyFill="1" applyBorder="1" applyAlignment="1">
      <alignment horizontal="center"/>
    </xf>
    <xf numFmtId="166" fontId="67" fillId="2" borderId="38" xfId="1" applyNumberFormat="1" applyFont="1" applyFill="1" applyBorder="1" applyAlignment="1">
      <alignment horizontal="center"/>
    </xf>
    <xf numFmtId="166" fontId="0" fillId="2" borderId="37" xfId="1" applyNumberFormat="1" applyFont="1" applyFill="1" applyBorder="1" applyAlignment="1">
      <alignment horizontal="center"/>
    </xf>
    <xf numFmtId="166" fontId="0" fillId="2" borderId="5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6" fontId="0" fillId="2" borderId="38" xfId="1" applyNumberFormat="1" applyFont="1" applyFill="1" applyBorder="1" applyAlignment="1">
      <alignment horizontal="center"/>
    </xf>
    <xf numFmtId="166" fontId="0" fillId="2" borderId="8" xfId="1" applyNumberFormat="1" applyFont="1" applyFill="1" applyBorder="1" applyAlignment="1">
      <alignment horizontal="center"/>
    </xf>
    <xf numFmtId="164" fontId="67" fillId="2" borderId="38" xfId="1" applyNumberFormat="1" applyFont="1" applyFill="1" applyBorder="1" applyAlignment="1">
      <alignment horizontal="center"/>
    </xf>
    <xf numFmtId="171" fontId="0" fillId="8" borderId="30" xfId="0" applyNumberFormat="1" applyFont="1" applyFill="1" applyBorder="1" applyAlignment="1">
      <alignment horizontal="center"/>
    </xf>
    <xf numFmtId="168" fontId="66" fillId="0" borderId="27" xfId="1" applyNumberFormat="1" applyFont="1" applyFill="1" applyBorder="1"/>
    <xf numFmtId="164" fontId="66" fillId="13" borderId="12" xfId="1" applyNumberFormat="1" applyFont="1" applyFill="1" applyBorder="1" applyAlignment="1">
      <alignment horizontal="center"/>
    </xf>
    <xf numFmtId="164" fontId="66" fillId="13" borderId="12" xfId="1" applyNumberFormat="1" applyFont="1" applyFill="1" applyBorder="1"/>
    <xf numFmtId="166" fontId="66" fillId="13" borderId="12" xfId="1" applyNumberFormat="1" applyFont="1" applyFill="1" applyBorder="1"/>
    <xf numFmtId="0" fontId="66" fillId="0" borderId="0" xfId="0" applyFont="1"/>
    <xf numFmtId="0" fontId="0" fillId="0" borderId="0" xfId="0" applyFont="1" applyAlignment="1">
      <alignment horizontal="center" vertical="center"/>
    </xf>
    <xf numFmtId="167" fontId="0" fillId="0" borderId="0" xfId="0" applyNumberFormat="1" applyFont="1" applyAlignment="1">
      <alignment horizontal="center" vertical="center"/>
    </xf>
    <xf numFmtId="166" fontId="0" fillId="0" borderId="0" xfId="0" applyNumberFormat="1" applyFont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5" fontId="66" fillId="12" borderId="2" xfId="0" applyNumberFormat="1" applyFont="1" applyFill="1" applyBorder="1" applyAlignment="1">
      <alignment horizontal="center" vertical="center" wrapText="1"/>
    </xf>
    <xf numFmtId="0" fontId="66" fillId="12" borderId="2" xfId="0" applyFon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/>
    </xf>
    <xf numFmtId="164" fontId="0" fillId="2" borderId="3" xfId="1" applyNumberFormat="1" applyFont="1" applyFill="1" applyBorder="1" applyAlignment="1">
      <alignment horizontal="center"/>
    </xf>
    <xf numFmtId="164" fontId="0" fillId="2" borderId="35" xfId="0" applyNumberFormat="1" applyFill="1" applyBorder="1" applyAlignment="1">
      <alignment horizontal="center"/>
    </xf>
    <xf numFmtId="168" fontId="66" fillId="13" borderId="12" xfId="1" applyNumberFormat="1" applyFont="1" applyFill="1" applyBorder="1"/>
    <xf numFmtId="167" fontId="66" fillId="13" borderId="12" xfId="1" applyNumberFormat="1" applyFont="1" applyFill="1" applyBorder="1"/>
    <xf numFmtId="164" fontId="0" fillId="2" borderId="27" xfId="1" applyNumberFormat="1" applyFont="1" applyFill="1" applyBorder="1" applyAlignment="1"/>
    <xf numFmtId="164" fontId="0" fillId="0" borderId="0" xfId="1" applyNumberFormat="1" applyFont="1" applyFill="1"/>
    <xf numFmtId="168" fontId="0" fillId="0" borderId="0" xfId="1" applyNumberFormat="1" applyFont="1" applyFill="1"/>
    <xf numFmtId="165" fontId="0" fillId="0" borderId="0" xfId="1" applyFont="1" applyFill="1"/>
    <xf numFmtId="164" fontId="0" fillId="2" borderId="41" xfId="1" applyNumberFormat="1" applyFont="1" applyFill="1" applyBorder="1" applyAlignment="1">
      <alignment horizontal="center"/>
    </xf>
    <xf numFmtId="164" fontId="0" fillId="2" borderId="31" xfId="0" applyNumberFormat="1" applyFill="1" applyBorder="1" applyAlignment="1">
      <alignment horizontal="center"/>
    </xf>
    <xf numFmtId="1" fontId="0" fillId="2" borderId="42" xfId="0" applyNumberFormat="1" applyFill="1" applyBorder="1" applyAlignment="1">
      <alignment horizontal="center"/>
    </xf>
    <xf numFmtId="168" fontId="66" fillId="13" borderId="30" xfId="1" applyNumberFormat="1" applyFont="1" applyFill="1" applyBorder="1"/>
    <xf numFmtId="0" fontId="0" fillId="0" borderId="0" xfId="0" applyAlignment="1">
      <alignment horizontal="center" vertical="center"/>
    </xf>
    <xf numFmtId="0" fontId="66" fillId="12" borderId="32" xfId="0" applyFont="1" applyFill="1" applyBorder="1" applyAlignment="1">
      <alignment horizontal="center" vertical="center" wrapText="1"/>
    </xf>
    <xf numFmtId="0" fontId="66" fillId="12" borderId="33" xfId="0" applyFont="1" applyFill="1" applyBorder="1" applyAlignment="1">
      <alignment horizontal="center" vertical="center" wrapText="1"/>
    </xf>
    <xf numFmtId="165" fontId="66" fillId="14" borderId="41" xfId="0" applyNumberFormat="1" applyFont="1" applyFill="1" applyBorder="1" applyAlignment="1">
      <alignment horizontal="center" vertical="center" wrapText="1"/>
    </xf>
    <xf numFmtId="166" fontId="0" fillId="14" borderId="3" xfId="1" applyNumberFormat="1" applyFont="1" applyFill="1" applyBorder="1" applyAlignment="1">
      <alignment horizontal="center" vertical="center"/>
    </xf>
    <xf numFmtId="164" fontId="0" fillId="2" borderId="42" xfId="1" applyNumberFormat="1" applyFont="1" applyFill="1" applyBorder="1" applyAlignment="1">
      <alignment horizontal="center"/>
    </xf>
    <xf numFmtId="166" fontId="0" fillId="13" borderId="27" xfId="1" applyNumberFormat="1" applyFont="1" applyFill="1" applyBorder="1" applyAlignment="1">
      <alignment horizontal="center" vertical="center"/>
    </xf>
    <xf numFmtId="171" fontId="0" fillId="8" borderId="18" xfId="0" applyNumberFormat="1" applyFont="1" applyFill="1" applyBorder="1" applyAlignment="1">
      <alignment horizontal="left"/>
    </xf>
    <xf numFmtId="164" fontId="0" fillId="2" borderId="38" xfId="1" applyNumberFormat="1" applyFont="1" applyFill="1" applyBorder="1" applyAlignment="1">
      <alignment horizontal="center"/>
    </xf>
    <xf numFmtId="170" fontId="0" fillId="2" borderId="37" xfId="1" applyNumberFormat="1" applyFont="1" applyFill="1" applyBorder="1" applyAlignment="1">
      <alignment horizontal="center"/>
    </xf>
    <xf numFmtId="167" fontId="0" fillId="2" borderId="3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/>
    <xf numFmtId="166" fontId="67" fillId="2" borderId="38" xfId="1" applyNumberFormat="1" applyFont="1" applyFill="1" applyBorder="1" applyAlignment="1"/>
    <xf numFmtId="166" fontId="0" fillId="2" borderId="8" xfId="1" applyNumberFormat="1" applyFont="1" applyFill="1" applyBorder="1" applyAlignment="1"/>
    <xf numFmtId="164" fontId="0" fillId="2" borderId="38" xfId="1" applyNumberFormat="1" applyFont="1" applyFill="1" applyBorder="1" applyAlignment="1"/>
    <xf numFmtId="164" fontId="0" fillId="2" borderId="37" xfId="1" applyNumberFormat="1" applyFont="1" applyFill="1" applyBorder="1" applyAlignment="1"/>
    <xf numFmtId="164" fontId="0" fillId="2" borderId="5" xfId="1" applyNumberFormat="1" applyFont="1" applyFill="1" applyBorder="1" applyAlignment="1"/>
    <xf numFmtId="164" fontId="0" fillId="2" borderId="3" xfId="1" applyNumberFormat="1" applyFont="1" applyFill="1" applyBorder="1" applyAlignment="1"/>
    <xf numFmtId="166" fontId="0" fillId="2" borderId="38" xfId="1" applyNumberFormat="1" applyFont="1" applyFill="1" applyBorder="1" applyAlignment="1"/>
    <xf numFmtId="166" fontId="0" fillId="2" borderId="5" xfId="1" applyNumberFormat="1" applyFont="1" applyFill="1" applyBorder="1" applyAlignment="1"/>
    <xf numFmtId="166" fontId="0" fillId="2" borderId="2" xfId="1" applyNumberFormat="1" applyFont="1" applyFill="1" applyBorder="1" applyAlignment="1"/>
    <xf numFmtId="164" fontId="0" fillId="2" borderId="42" xfId="1" applyNumberFormat="1" applyFont="1" applyFill="1" applyBorder="1" applyAlignment="1"/>
    <xf numFmtId="164" fontId="67" fillId="2" borderId="35" xfId="1" applyNumberFormat="1" applyFont="1" applyFill="1" applyBorder="1" applyAlignment="1"/>
    <xf numFmtId="164" fontId="0" fillId="2" borderId="33" xfId="1" applyNumberFormat="1" applyFont="1" applyFill="1" applyBorder="1" applyAlignment="1"/>
    <xf numFmtId="164" fontId="0" fillId="2" borderId="34" xfId="1" applyNumberFormat="1" applyFont="1" applyFill="1" applyBorder="1" applyAlignment="1"/>
    <xf numFmtId="166" fontId="68" fillId="2" borderId="38" xfId="1" applyNumberFormat="1" applyFont="1" applyFill="1" applyBorder="1" applyAlignment="1">
      <alignment horizontal="center" vertical="center"/>
    </xf>
    <xf numFmtId="164" fontId="67" fillId="2" borderId="38" xfId="1" applyNumberFormat="1" applyFont="1" applyFill="1" applyBorder="1" applyAlignment="1"/>
    <xf numFmtId="164" fontId="0" fillId="2" borderId="8" xfId="1" applyNumberFormat="1" applyFont="1" applyFill="1" applyBorder="1" applyAlignment="1"/>
    <xf numFmtId="164" fontId="0" fillId="2" borderId="47" xfId="1" applyNumberFormat="1" applyFont="1" applyFill="1" applyBorder="1" applyAlignment="1"/>
    <xf numFmtId="166" fontId="67" fillId="2" borderId="48" xfId="1" applyNumberFormat="1" applyFont="1" applyFill="1" applyBorder="1" applyAlignment="1"/>
    <xf numFmtId="166" fontId="0" fillId="2" borderId="49" xfId="1" applyNumberFormat="1" applyFont="1" applyFill="1" applyBorder="1" applyAlignment="1"/>
    <xf numFmtId="166" fontId="68" fillId="2" borderId="48" xfId="1" applyNumberFormat="1" applyFont="1" applyFill="1" applyBorder="1" applyAlignment="1">
      <alignment horizontal="center" vertical="center"/>
    </xf>
    <xf numFmtId="166" fontId="0" fillId="2" borderId="37" xfId="1" applyNumberFormat="1" applyFont="1" applyFill="1" applyBorder="1" applyAlignment="1"/>
    <xf numFmtId="166" fontId="0" fillId="2" borderId="2" xfId="0" applyNumberFormat="1" applyFill="1" applyBorder="1" applyAlignment="1">
      <alignment horizontal="center"/>
    </xf>
    <xf numFmtId="166" fontId="0" fillId="2" borderId="38" xfId="0" applyNumberFormat="1" applyFill="1" applyBorder="1" applyAlignment="1">
      <alignment horizontal="center"/>
    </xf>
    <xf numFmtId="164" fontId="0" fillId="2" borderId="38" xfId="0" applyNumberFormat="1" applyFill="1" applyBorder="1" applyAlignment="1">
      <alignment horizontal="center"/>
    </xf>
    <xf numFmtId="164" fontId="0" fillId="2" borderId="50" xfId="1" applyNumberFormat="1" applyFont="1" applyFill="1" applyBorder="1" applyAlignment="1"/>
    <xf numFmtId="166" fontId="0" fillId="2" borderId="48" xfId="0" applyNumberFormat="1" applyFill="1" applyBorder="1" applyAlignment="1">
      <alignment horizontal="center"/>
    </xf>
    <xf numFmtId="164" fontId="0" fillId="2" borderId="41" xfId="1" applyNumberFormat="1" applyFont="1" applyFill="1" applyBorder="1" applyAlignment="1"/>
    <xf numFmtId="166" fontId="67" fillId="2" borderId="5" xfId="1" applyNumberFormat="1" applyFont="1" applyFill="1" applyBorder="1" applyAlignment="1"/>
    <xf numFmtId="167" fontId="0" fillId="14" borderId="3" xfId="1" applyNumberFormat="1" applyFont="1" applyFill="1" applyBorder="1" applyAlignment="1">
      <alignment horizontal="center" vertical="center"/>
    </xf>
    <xf numFmtId="164" fontId="0" fillId="2" borderId="51" xfId="1" applyNumberFormat="1" applyFont="1" applyFill="1" applyBorder="1" applyAlignment="1"/>
    <xf numFmtId="1" fontId="0" fillId="2" borderId="52" xfId="0" applyNumberFormat="1" applyFill="1" applyBorder="1" applyAlignment="1">
      <alignment horizontal="center"/>
    </xf>
    <xf numFmtId="166" fontId="67" fillId="2" borderId="53" xfId="1" applyNumberFormat="1" applyFont="1" applyFill="1" applyBorder="1" applyAlignment="1"/>
    <xf numFmtId="167" fontId="0" fillId="14" borderId="51" xfId="1" applyNumberFormat="1" applyFont="1" applyFill="1" applyBorder="1" applyAlignment="1">
      <alignment horizontal="center" vertical="center"/>
    </xf>
    <xf numFmtId="164" fontId="0" fillId="13" borderId="27" xfId="1" applyNumberFormat="1" applyFont="1" applyFill="1" applyBorder="1" applyAlignment="1">
      <alignment horizontal="center" vertical="center"/>
    </xf>
    <xf numFmtId="164" fontId="0" fillId="2" borderId="52" xfId="1" applyNumberFormat="1" applyFont="1" applyFill="1" applyBorder="1" applyAlignment="1"/>
    <xf numFmtId="0" fontId="63" fillId="0" borderId="0" xfId="0" applyFont="1" applyAlignment="1">
      <alignment horizontal="center"/>
    </xf>
    <xf numFmtId="0" fontId="66" fillId="12" borderId="29" xfId="0" applyFont="1" applyFill="1" applyBorder="1" applyAlignment="1">
      <alignment horizontal="center" vertical="center" wrapText="1"/>
    </xf>
    <xf numFmtId="0" fontId="66" fillId="12" borderId="0" xfId="0" applyFont="1" applyFill="1" applyAlignment="1">
      <alignment horizontal="center" vertical="center" wrapText="1"/>
    </xf>
    <xf numFmtId="0" fontId="66" fillId="12" borderId="28" xfId="0" applyFont="1" applyFill="1" applyBorder="1" applyAlignment="1">
      <alignment horizontal="center" vertical="center" wrapText="1"/>
    </xf>
    <xf numFmtId="0" fontId="65" fillId="12" borderId="29" xfId="0" applyFont="1" applyFill="1" applyBorder="1" applyAlignment="1">
      <alignment horizontal="center" vertical="center" wrapText="1"/>
    </xf>
    <xf numFmtId="0" fontId="65" fillId="12" borderId="0" xfId="0" applyFont="1" applyFill="1" applyAlignment="1">
      <alignment horizontal="center" vertical="center" wrapText="1"/>
    </xf>
    <xf numFmtId="0" fontId="65" fillId="12" borderId="28" xfId="0" applyFont="1" applyFill="1" applyBorder="1" applyAlignment="1">
      <alignment horizontal="center" vertical="center" wrapText="1"/>
    </xf>
    <xf numFmtId="0" fontId="69" fillId="12" borderId="29" xfId="0" applyFont="1" applyFill="1" applyBorder="1" applyAlignment="1">
      <alignment horizontal="center" vertical="center" wrapText="1"/>
    </xf>
    <xf numFmtId="0" fontId="69" fillId="12" borderId="0" xfId="0" applyFont="1" applyFill="1" applyAlignment="1">
      <alignment horizontal="center" vertical="center" wrapText="1"/>
    </xf>
    <xf numFmtId="0" fontId="69" fillId="12" borderId="28" xfId="0" applyFont="1" applyFill="1" applyBorder="1" applyAlignment="1">
      <alignment horizontal="center" vertical="center" wrapText="1"/>
    </xf>
    <xf numFmtId="0" fontId="65" fillId="12" borderId="29" xfId="0" applyFont="1" applyFill="1" applyBorder="1" applyAlignment="1">
      <alignment horizontal="center" vertical="center"/>
    </xf>
    <xf numFmtId="0" fontId="65" fillId="12" borderId="0" xfId="0" applyFont="1" applyFill="1" applyAlignment="1">
      <alignment horizontal="center" vertical="center"/>
    </xf>
    <xf numFmtId="0" fontId="65" fillId="12" borderId="28" xfId="0" applyFont="1" applyFill="1" applyBorder="1" applyAlignment="1">
      <alignment horizontal="center" vertical="center"/>
    </xf>
    <xf numFmtId="0" fontId="65" fillId="12" borderId="10" xfId="0" applyFont="1" applyFill="1" applyBorder="1" applyAlignment="1">
      <alignment horizontal="center" vertical="center" wrapText="1"/>
    </xf>
    <xf numFmtId="0" fontId="65" fillId="12" borderId="16" xfId="0" applyFont="1" applyFill="1" applyBorder="1" applyAlignment="1">
      <alignment horizontal="center" vertical="center" wrapText="1"/>
    </xf>
    <xf numFmtId="0" fontId="64" fillId="12" borderId="19" xfId="0" applyFont="1" applyFill="1" applyBorder="1" applyAlignment="1">
      <alignment horizontal="left" vertical="center"/>
    </xf>
    <xf numFmtId="0" fontId="64" fillId="12" borderId="22" xfId="0" applyFont="1" applyFill="1" applyBorder="1" applyAlignment="1">
      <alignment horizontal="left" vertical="center"/>
    </xf>
    <xf numFmtId="0" fontId="64" fillId="12" borderId="23" xfId="0" applyFont="1" applyFill="1" applyBorder="1" applyAlignment="1">
      <alignment horizontal="left" vertical="center"/>
    </xf>
    <xf numFmtId="165" fontId="66" fillId="12" borderId="31" xfId="0" applyNumberFormat="1" applyFont="1" applyFill="1" applyBorder="1" applyAlignment="1">
      <alignment horizontal="center" vertical="center" wrapText="1"/>
    </xf>
    <xf numFmtId="165" fontId="66" fillId="12" borderId="42" xfId="0" applyNumberFormat="1" applyFont="1" applyFill="1" applyBorder="1" applyAlignment="1">
      <alignment horizontal="center" vertical="center" wrapText="1"/>
    </xf>
    <xf numFmtId="0" fontId="65" fillId="12" borderId="20" xfId="0" applyFont="1" applyFill="1" applyBorder="1" applyAlignment="1">
      <alignment horizontal="center" vertical="center" wrapText="1"/>
    </xf>
    <xf numFmtId="0" fontId="65" fillId="12" borderId="21" xfId="0" applyFont="1" applyFill="1" applyBorder="1" applyAlignment="1">
      <alignment horizontal="center" vertical="center" wrapText="1"/>
    </xf>
    <xf numFmtId="0" fontId="65" fillId="12" borderId="39" xfId="0" applyFont="1" applyFill="1" applyBorder="1" applyAlignment="1">
      <alignment horizontal="center" vertical="center" wrapText="1"/>
    </xf>
    <xf numFmtId="0" fontId="65" fillId="12" borderId="23" xfId="0" applyFont="1" applyFill="1" applyBorder="1" applyAlignment="1">
      <alignment horizontal="center" vertical="center" wrapText="1"/>
    </xf>
    <xf numFmtId="0" fontId="65" fillId="12" borderId="24" xfId="0" applyFont="1" applyFill="1" applyBorder="1" applyAlignment="1">
      <alignment horizontal="center" vertical="center" wrapText="1"/>
    </xf>
    <xf numFmtId="0" fontId="65" fillId="12" borderId="43" xfId="0" applyFont="1" applyFill="1" applyBorder="1" applyAlignment="1">
      <alignment horizontal="center" vertical="center" wrapText="1"/>
    </xf>
    <xf numFmtId="0" fontId="70" fillId="12" borderId="20" xfId="0" applyFont="1" applyFill="1" applyBorder="1" applyAlignment="1">
      <alignment horizontal="center" vertical="center" wrapText="1"/>
    </xf>
    <xf numFmtId="0" fontId="70" fillId="12" borderId="21" xfId="0" applyFont="1" applyFill="1" applyBorder="1" applyAlignment="1">
      <alignment horizontal="center" vertical="center" wrapText="1"/>
    </xf>
    <xf numFmtId="0" fontId="70" fillId="12" borderId="39" xfId="0" applyFont="1" applyFill="1" applyBorder="1" applyAlignment="1">
      <alignment horizontal="center" vertical="center" wrapText="1"/>
    </xf>
    <xf numFmtId="0" fontId="71" fillId="12" borderId="29" xfId="0" applyFont="1" applyFill="1" applyBorder="1" applyAlignment="1">
      <alignment horizontal="center" vertical="center" wrapText="1"/>
    </xf>
    <xf numFmtId="0" fontId="71" fillId="12" borderId="0" xfId="0" applyFont="1" applyFill="1" applyAlignment="1">
      <alignment horizontal="center" vertical="center" wrapText="1"/>
    </xf>
    <xf numFmtId="0" fontId="71" fillId="12" borderId="28" xfId="0" applyFont="1" applyFill="1" applyBorder="1" applyAlignment="1">
      <alignment horizontal="center" vertical="center" wrapText="1"/>
    </xf>
    <xf numFmtId="0" fontId="72" fillId="12" borderId="29" xfId="0" applyFont="1" applyFill="1" applyBorder="1" applyAlignment="1">
      <alignment horizontal="center" vertical="center" wrapText="1"/>
    </xf>
    <xf numFmtId="0" fontId="72" fillId="12" borderId="0" xfId="0" applyFont="1" applyFill="1" applyAlignment="1">
      <alignment horizontal="center" vertical="center" wrapText="1"/>
    </xf>
    <xf numFmtId="0" fontId="72" fillId="12" borderId="28" xfId="0" applyFont="1" applyFill="1" applyBorder="1" applyAlignment="1">
      <alignment horizontal="center" vertical="center" wrapText="1"/>
    </xf>
    <xf numFmtId="0" fontId="72" fillId="12" borderId="20" xfId="0" applyFont="1" applyFill="1" applyBorder="1" applyAlignment="1">
      <alignment horizontal="center" vertical="center" wrapText="1"/>
    </xf>
    <xf numFmtId="0" fontId="72" fillId="12" borderId="21" xfId="0" applyFont="1" applyFill="1" applyBorder="1" applyAlignment="1">
      <alignment horizontal="center" vertical="center" wrapText="1"/>
    </xf>
    <xf numFmtId="0" fontId="72" fillId="12" borderId="39" xfId="0" applyFont="1" applyFill="1" applyBorder="1" applyAlignment="1">
      <alignment horizontal="center" vertical="center" wrapText="1"/>
    </xf>
    <xf numFmtId="0" fontId="66" fillId="12" borderId="46" xfId="0" applyFont="1" applyFill="1" applyBorder="1" applyAlignment="1">
      <alignment horizontal="center" vertical="center" wrapText="1"/>
    </xf>
    <xf numFmtId="0" fontId="66" fillId="12" borderId="26" xfId="0" applyFont="1" applyFill="1" applyBorder="1" applyAlignment="1">
      <alignment horizontal="center" vertical="center" wrapText="1"/>
    </xf>
    <xf numFmtId="0" fontId="66" fillId="12" borderId="27" xfId="0" applyFont="1" applyFill="1" applyBorder="1" applyAlignment="1">
      <alignment horizontal="center" vertical="center" wrapText="1"/>
    </xf>
    <xf numFmtId="0" fontId="64" fillId="12" borderId="30" xfId="0" applyFont="1" applyFill="1" applyBorder="1" applyAlignment="1">
      <alignment horizontal="left" vertical="center"/>
    </xf>
    <xf numFmtId="0" fontId="66" fillId="12" borderId="25" xfId="0" applyFont="1" applyFill="1" applyBorder="1" applyAlignment="1">
      <alignment horizontal="center" vertical="center" wrapText="1"/>
    </xf>
    <xf numFmtId="0" fontId="65" fillId="12" borderId="40" xfId="0" applyFont="1" applyFill="1" applyBorder="1" applyAlignment="1">
      <alignment horizontal="center" vertical="center"/>
    </xf>
    <xf numFmtId="0" fontId="65" fillId="12" borderId="44" xfId="0" applyFont="1" applyFill="1" applyBorder="1" applyAlignment="1">
      <alignment horizontal="center" vertical="center"/>
    </xf>
    <xf numFmtId="0" fontId="65" fillId="12" borderId="45" xfId="0" applyFont="1" applyFill="1" applyBorder="1" applyAlignment="1">
      <alignment horizontal="center" vertical="center"/>
    </xf>
    <xf numFmtId="0" fontId="65" fillId="12" borderId="6" xfId="0" applyFont="1" applyFill="1" applyBorder="1" applyAlignment="1">
      <alignment horizontal="center" vertical="center" wrapText="1"/>
    </xf>
    <xf numFmtId="0" fontId="65" fillId="12" borderId="7" xfId="0" applyFont="1" applyFill="1" applyBorder="1" applyAlignment="1">
      <alignment horizontal="center" vertical="center" wrapText="1"/>
    </xf>
    <xf numFmtId="165" fontId="66" fillId="12" borderId="36" xfId="0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38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40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/>
    </xf>
    <xf numFmtId="0" fontId="59" fillId="9" borderId="2" xfId="0" applyFont="1" applyFill="1" applyBorder="1" applyAlignment="1">
      <alignment horizontal="center" vertical="center" wrapText="1"/>
    </xf>
    <xf numFmtId="168" fontId="59" fillId="0" borderId="2" xfId="1" applyNumberFormat="1" applyFont="1" applyFill="1" applyBorder="1" applyAlignment="1">
      <alignment horizontal="center" vertical="center"/>
    </xf>
    <xf numFmtId="0" fontId="37" fillId="9" borderId="2" xfId="0" applyFont="1" applyFill="1" applyBorder="1" applyAlignment="1">
      <alignment horizontal="center" vertical="center" textRotation="255"/>
    </xf>
    <xf numFmtId="165" fontId="59" fillId="9" borderId="2" xfId="0" applyNumberFormat="1" applyFont="1" applyFill="1" applyBorder="1" applyAlignment="1">
      <alignment horizontal="center" vertical="center" wrapText="1"/>
    </xf>
    <xf numFmtId="0" fontId="56" fillId="9" borderId="2" xfId="0" applyFont="1" applyFill="1" applyBorder="1" applyAlignment="1">
      <alignment horizontal="left" vertical="center" wrapText="1"/>
    </xf>
    <xf numFmtId="0" fontId="41" fillId="9" borderId="2" xfId="0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166" fontId="39" fillId="0" borderId="10" xfId="0" applyNumberFormat="1" applyFont="1" applyBorder="1" applyAlignment="1">
      <alignment horizontal="center" vertical="center"/>
    </xf>
    <xf numFmtId="0" fontId="44" fillId="8" borderId="8" xfId="0" applyFont="1" applyFill="1" applyBorder="1" applyAlignment="1">
      <alignment horizontal="center" vertical="center" wrapText="1"/>
    </xf>
    <xf numFmtId="0" fontId="45" fillId="8" borderId="8" xfId="0" applyFont="1" applyFill="1" applyBorder="1" applyAlignment="1">
      <alignment horizontal="center" vertical="center" wrapText="1"/>
    </xf>
    <xf numFmtId="0" fontId="46" fillId="8" borderId="8" xfId="0" applyFont="1" applyFill="1" applyBorder="1" applyAlignment="1">
      <alignment horizontal="center" vertical="center" wrapText="1"/>
    </xf>
    <xf numFmtId="0" fontId="50" fillId="8" borderId="8" xfId="0" applyFont="1" applyFill="1" applyBorder="1" applyAlignment="1">
      <alignment horizontal="center" vertical="center" wrapText="1"/>
    </xf>
    <xf numFmtId="0" fontId="46" fillId="8" borderId="8" xfId="0" applyFont="1" applyFill="1" applyBorder="1" applyAlignment="1">
      <alignment horizontal="center" vertical="center"/>
    </xf>
    <xf numFmtId="0" fontId="51" fillId="8" borderId="8" xfId="0" applyFont="1" applyFill="1" applyBorder="1" applyAlignment="1">
      <alignment horizontal="center" vertical="center" wrapText="1"/>
    </xf>
    <xf numFmtId="0" fontId="52" fillId="8" borderId="8" xfId="0" applyFont="1" applyFill="1" applyBorder="1" applyAlignment="1">
      <alignment horizontal="center" vertical="center"/>
    </xf>
    <xf numFmtId="0" fontId="53" fillId="8" borderId="2" xfId="0" applyFont="1" applyFill="1" applyBorder="1" applyAlignment="1">
      <alignment horizontal="center" vertical="center" wrapText="1"/>
    </xf>
    <xf numFmtId="168" fontId="13" fillId="8" borderId="2" xfId="1" applyNumberFormat="1" applyFont="1" applyFill="1" applyBorder="1" applyAlignment="1">
      <alignment horizontal="center" vertical="center"/>
    </xf>
    <xf numFmtId="0" fontId="42" fillId="8" borderId="2" xfId="0" applyFont="1" applyFill="1" applyBorder="1" applyAlignment="1">
      <alignment horizontal="center" vertical="center" textRotation="255"/>
    </xf>
    <xf numFmtId="165" fontId="53" fillId="8" borderId="2" xfId="0" applyNumberFormat="1" applyFont="1" applyFill="1" applyBorder="1" applyAlignment="1">
      <alignment horizontal="center" vertical="center" wrapText="1"/>
    </xf>
    <xf numFmtId="0" fontId="43" fillId="8" borderId="2" xfId="0" applyFont="1" applyFill="1" applyBorder="1" applyAlignment="1">
      <alignment vertical="center" wrapText="1"/>
    </xf>
    <xf numFmtId="165" fontId="53" fillId="8" borderId="10" xfId="0" applyNumberFormat="1" applyFont="1" applyFill="1" applyBorder="1" applyAlignment="1">
      <alignment horizontal="center" vertical="center" wrapText="1"/>
    </xf>
    <xf numFmtId="165" fontId="53" fillId="8" borderId="8" xfId="0" applyNumberFormat="1" applyFont="1" applyFill="1" applyBorder="1" applyAlignment="1">
      <alignment horizontal="center" vertical="center" wrapText="1"/>
    </xf>
    <xf numFmtId="0" fontId="36" fillId="2" borderId="2" xfId="0" applyFont="1" applyFill="1" applyBorder="1" applyAlignment="1">
      <alignment horizontal="center" vertical="center"/>
    </xf>
    <xf numFmtId="0" fontId="36" fillId="2" borderId="10" xfId="0" applyFont="1" applyFill="1" applyBorder="1" applyAlignment="1">
      <alignment horizontal="center" vertical="center"/>
    </xf>
    <xf numFmtId="166" fontId="39" fillId="2" borderId="10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40" fillId="7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/>
    </xf>
    <xf numFmtId="0" fontId="41" fillId="7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164" fontId="1" fillId="2" borderId="2" xfId="1" applyNumberFormat="1" applyFont="1" applyFill="1" applyBorder="1" applyAlignment="1">
      <alignment horizontal="center" vertical="center"/>
    </xf>
    <xf numFmtId="168" fontId="13" fillId="7" borderId="2" xfId="1" applyNumberFormat="1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 vertical="center" wrapText="1"/>
    </xf>
    <xf numFmtId="165" fontId="19" fillId="7" borderId="10" xfId="0" applyNumberFormat="1" applyFont="1" applyFill="1" applyBorder="1" applyAlignment="1">
      <alignment horizontal="center" vertical="center" wrapText="1"/>
    </xf>
    <xf numFmtId="165" fontId="19" fillId="7" borderId="8" xfId="0" applyNumberFormat="1" applyFont="1" applyFill="1" applyBorder="1" applyAlignment="1">
      <alignment horizontal="center" vertical="center" wrapText="1"/>
    </xf>
    <xf numFmtId="166" fontId="39" fillId="2" borderId="2" xfId="0" applyNumberFormat="1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 wrapText="1"/>
    </xf>
    <xf numFmtId="0" fontId="38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0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41" fillId="6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168" fontId="24" fillId="2" borderId="2" xfId="1" applyNumberFormat="1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 wrapText="1"/>
    </xf>
    <xf numFmtId="165" fontId="19" fillId="6" borderId="10" xfId="0" applyNumberFormat="1" applyFont="1" applyFill="1" applyBorder="1" applyAlignment="1">
      <alignment horizontal="center" vertical="center" wrapText="1"/>
    </xf>
    <xf numFmtId="165" fontId="19" fillId="6" borderId="8" xfId="0" applyNumberFormat="1" applyFont="1" applyFill="1" applyBorder="1" applyAlignment="1">
      <alignment horizontal="center" vertical="center" wrapText="1"/>
    </xf>
    <xf numFmtId="168" fontId="33" fillId="2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7" fillId="2" borderId="10" xfId="0" applyNumberFormat="1" applyFont="1" applyFill="1" applyBorder="1" applyAlignment="1">
      <alignment horizontal="center" vertical="center" wrapText="1"/>
    </xf>
    <xf numFmtId="165" fontId="7" fillId="2" borderId="8" xfId="0" applyNumberFormat="1" applyFont="1" applyFill="1" applyBorder="1" applyAlignment="1">
      <alignment horizontal="center" vertical="center" wrapText="1"/>
    </xf>
    <xf numFmtId="166" fontId="32" fillId="2" borderId="16" xfId="1" applyNumberFormat="1" applyFont="1" applyFill="1" applyBorder="1" applyAlignment="1">
      <alignment horizontal="center" vertical="center"/>
    </xf>
    <xf numFmtId="166" fontId="32" fillId="2" borderId="15" xfId="1" applyNumberFormat="1" applyFont="1" applyFill="1" applyBorder="1" applyAlignment="1">
      <alignment horizontal="center" vertical="center"/>
    </xf>
    <xf numFmtId="166" fontId="32" fillId="2" borderId="17" xfId="1" applyNumberFormat="1" applyFont="1" applyFill="1" applyBorder="1" applyAlignment="1">
      <alignment horizontal="center" vertical="center"/>
    </xf>
    <xf numFmtId="166" fontId="32" fillId="2" borderId="7" xfId="1" applyNumberFormat="1" applyFont="1" applyFill="1" applyBorder="1" applyAlignment="1">
      <alignment horizontal="center" vertical="center"/>
    </xf>
    <xf numFmtId="166" fontId="32" fillId="2" borderId="0" xfId="1" applyNumberFormat="1" applyFont="1" applyFill="1" applyBorder="1" applyAlignment="1">
      <alignment horizontal="center" vertical="center"/>
    </xf>
    <xf numFmtId="166" fontId="32" fillId="2" borderId="9" xfId="1" applyNumberFormat="1" applyFont="1" applyFill="1" applyBorder="1" applyAlignment="1">
      <alignment horizontal="center" vertical="center"/>
    </xf>
    <xf numFmtId="166" fontId="32" fillId="2" borderId="11" xfId="1" applyNumberFormat="1" applyFont="1" applyFill="1" applyBorder="1" applyAlignment="1">
      <alignment horizontal="center" vertical="center"/>
    </xf>
    <xf numFmtId="166" fontId="32" fillId="2" borderId="1" xfId="1" applyNumberFormat="1" applyFont="1" applyFill="1" applyBorder="1" applyAlignment="1">
      <alignment horizontal="center" vertical="center"/>
    </xf>
    <xf numFmtId="166" fontId="32" fillId="2" borderId="1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164" fontId="9" fillId="2" borderId="2" xfId="1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2" fillId="2" borderId="3" xfId="1" applyNumberFormat="1" applyFont="1" applyFill="1" applyBorder="1" applyAlignment="1">
      <alignment horizontal="center" vertical="center"/>
    </xf>
    <xf numFmtId="166" fontId="12" fillId="2" borderId="5" xfId="1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5" fontId="8" fillId="2" borderId="10" xfId="0" applyNumberFormat="1" applyFont="1" applyFill="1" applyBorder="1" applyAlignment="1">
      <alignment horizontal="center" vertical="center" wrapText="1"/>
    </xf>
    <xf numFmtId="165" fontId="8" fillId="2" borderId="8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66" fontId="12" fillId="2" borderId="11" xfId="1" applyNumberFormat="1" applyFont="1" applyFill="1" applyBorder="1" applyAlignment="1">
      <alignment horizontal="center" vertical="center"/>
    </xf>
    <xf numFmtId="165" fontId="8" fillId="2" borderId="6" xfId="0" applyNumberFormat="1" applyFont="1" applyFill="1" applyBorder="1" applyAlignment="1">
      <alignment horizontal="center" vertical="center" wrapText="1"/>
    </xf>
    <xf numFmtId="166" fontId="32" fillId="2" borderId="2" xfId="1" applyNumberFormat="1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166" fontId="31" fillId="2" borderId="16" xfId="1" applyNumberFormat="1" applyFont="1" applyFill="1" applyBorder="1" applyAlignment="1">
      <alignment horizontal="center" vertical="center"/>
    </xf>
    <xf numFmtId="166" fontId="31" fillId="2" borderId="15" xfId="1" applyNumberFormat="1" applyFont="1" applyFill="1" applyBorder="1" applyAlignment="1">
      <alignment horizontal="center" vertical="center"/>
    </xf>
    <xf numFmtId="166" fontId="31" fillId="2" borderId="17" xfId="1" applyNumberFormat="1" applyFont="1" applyFill="1" applyBorder="1" applyAlignment="1">
      <alignment horizontal="center" vertical="center"/>
    </xf>
    <xf numFmtId="166" fontId="31" fillId="2" borderId="11" xfId="1" applyNumberFormat="1" applyFont="1" applyFill="1" applyBorder="1" applyAlignment="1">
      <alignment horizontal="center" vertical="center"/>
    </xf>
    <xf numFmtId="166" fontId="31" fillId="2" borderId="1" xfId="1" applyNumberFormat="1" applyFont="1" applyFill="1" applyBorder="1" applyAlignment="1">
      <alignment horizontal="center" vertical="center"/>
    </xf>
    <xf numFmtId="166" fontId="31" fillId="2" borderId="13" xfId="1" applyNumberFormat="1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164" fontId="9" fillId="2" borderId="3" xfId="1" applyNumberFormat="1" applyFont="1" applyFill="1" applyBorder="1" applyAlignment="1">
      <alignment horizontal="center" vertical="center"/>
    </xf>
    <xf numFmtId="164" fontId="9" fillId="2" borderId="4" xfId="1" applyNumberFormat="1" applyFont="1" applyFill="1" applyBorder="1" applyAlignment="1">
      <alignment horizontal="center" vertical="center"/>
    </xf>
    <xf numFmtId="164" fontId="9" fillId="2" borderId="5" xfId="1" applyNumberFormat="1" applyFont="1" applyFill="1" applyBorder="1" applyAlignment="1">
      <alignment horizontal="center" vertical="center"/>
    </xf>
    <xf numFmtId="166" fontId="13" fillId="2" borderId="2" xfId="1" applyNumberFormat="1" applyFont="1" applyFill="1" applyBorder="1" applyAlignment="1">
      <alignment horizontal="center" vertical="center"/>
    </xf>
    <xf numFmtId="166" fontId="12" fillId="2" borderId="4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textRotation="45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64" fontId="9" fillId="2" borderId="15" xfId="1" applyNumberFormat="1" applyFont="1" applyFill="1" applyBorder="1" applyAlignment="1">
      <alignment horizontal="center" vertical="center"/>
    </xf>
    <xf numFmtId="166" fontId="29" fillId="5" borderId="2" xfId="1" applyNumberFormat="1" applyFont="1" applyFill="1" applyBorder="1" applyAlignment="1">
      <alignment horizontal="center" vertical="top"/>
    </xf>
    <xf numFmtId="166" fontId="13" fillId="2" borderId="5" xfId="1" applyNumberFormat="1" applyFont="1" applyFill="1" applyBorder="1" applyAlignment="1">
      <alignment horizontal="center" vertical="center"/>
    </xf>
    <xf numFmtId="166" fontId="12" fillId="2" borderId="8" xfId="1" applyNumberFormat="1" applyFont="1" applyFill="1" applyBorder="1" applyAlignment="1">
      <alignment horizontal="center" vertical="center"/>
    </xf>
    <xf numFmtId="166" fontId="12" fillId="2" borderId="2" xfId="1" applyNumberFormat="1" applyFont="1" applyFill="1" applyBorder="1" applyAlignment="1">
      <alignment horizontal="center" vertical="center"/>
    </xf>
    <xf numFmtId="166" fontId="13" fillId="2" borderId="4" xfId="1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9" fillId="2" borderId="16" xfId="1" applyNumberFormat="1" applyFont="1" applyFill="1" applyBorder="1" applyAlignment="1">
      <alignment horizontal="center" vertical="center"/>
    </xf>
    <xf numFmtId="164" fontId="9" fillId="2" borderId="17" xfId="1" applyNumberFormat="1" applyFont="1" applyFill="1" applyBorder="1" applyAlignment="1">
      <alignment horizontal="center" vertical="center"/>
    </xf>
    <xf numFmtId="166" fontId="11" fillId="2" borderId="2" xfId="1" applyNumberFormat="1" applyFont="1" applyFill="1" applyBorder="1" applyAlignment="1">
      <alignment horizontal="center" vertical="center"/>
    </xf>
    <xf numFmtId="166" fontId="13" fillId="2" borderId="3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horizontal="center" vertical="center"/>
    </xf>
    <xf numFmtId="166" fontId="27" fillId="2" borderId="16" xfId="1" applyNumberFormat="1" applyFont="1" applyFill="1" applyBorder="1" applyAlignment="1">
      <alignment horizontal="center" vertical="center"/>
    </xf>
    <xf numFmtId="166" fontId="27" fillId="2" borderId="15" xfId="1" applyNumberFormat="1" applyFont="1" applyFill="1" applyBorder="1" applyAlignment="1">
      <alignment horizontal="center" vertical="center"/>
    </xf>
    <xf numFmtId="166" fontId="27" fillId="2" borderId="17" xfId="1" applyNumberFormat="1" applyFont="1" applyFill="1" applyBorder="1" applyAlignment="1">
      <alignment horizontal="center" vertical="center"/>
    </xf>
    <xf numFmtId="166" fontId="27" fillId="2" borderId="7" xfId="1" applyNumberFormat="1" applyFont="1" applyFill="1" applyBorder="1" applyAlignment="1">
      <alignment horizontal="center" vertical="center"/>
    </xf>
    <xf numFmtId="166" fontId="27" fillId="2" borderId="0" xfId="1" applyNumberFormat="1" applyFont="1" applyFill="1" applyBorder="1" applyAlignment="1">
      <alignment horizontal="center" vertical="center"/>
    </xf>
    <xf numFmtId="166" fontId="27" fillId="2" borderId="1" xfId="1" applyNumberFormat="1" applyFont="1" applyFill="1" applyBorder="1" applyAlignment="1">
      <alignment horizontal="center" vertical="center"/>
    </xf>
    <xf numFmtId="166" fontId="27" fillId="2" borderId="13" xfId="1" applyNumberFormat="1" applyFont="1" applyFill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11" fillId="2" borderId="3" xfId="1" applyNumberFormat="1" applyFont="1" applyFill="1" applyBorder="1" applyAlignment="1">
      <alignment horizontal="center" vertical="center"/>
    </xf>
    <xf numFmtId="166" fontId="11" fillId="2" borderId="4" xfId="1" applyNumberFormat="1" applyFont="1" applyFill="1" applyBorder="1" applyAlignment="1">
      <alignment horizontal="center" vertical="center"/>
    </xf>
    <xf numFmtId="166" fontId="11" fillId="2" borderId="5" xfId="1" applyNumberFormat="1" applyFont="1" applyFill="1" applyBorder="1" applyAlignment="1">
      <alignment horizontal="center" vertical="center"/>
    </xf>
    <xf numFmtId="166" fontId="24" fillId="0" borderId="16" xfId="1" applyNumberFormat="1" applyFont="1" applyFill="1" applyBorder="1" applyAlignment="1">
      <alignment horizontal="center" vertical="center"/>
    </xf>
    <xf numFmtId="166" fontId="24" fillId="0" borderId="15" xfId="1" applyNumberFormat="1" applyFont="1" applyFill="1" applyBorder="1" applyAlignment="1">
      <alignment horizontal="center" vertical="center"/>
    </xf>
    <xf numFmtId="166" fontId="24" fillId="0" borderId="17" xfId="1" applyNumberFormat="1" applyFont="1" applyFill="1" applyBorder="1" applyAlignment="1">
      <alignment horizontal="center" vertical="center"/>
    </xf>
    <xf numFmtId="166" fontId="24" fillId="0" borderId="7" xfId="1" applyNumberFormat="1" applyFont="1" applyFill="1" applyBorder="1" applyAlignment="1">
      <alignment horizontal="center" vertical="center"/>
    </xf>
    <xf numFmtId="166" fontId="24" fillId="0" borderId="0" xfId="1" applyNumberFormat="1" applyFont="1" applyFill="1" applyBorder="1" applyAlignment="1">
      <alignment horizontal="center" vertical="center"/>
    </xf>
    <xf numFmtId="166" fontId="24" fillId="0" borderId="9" xfId="1" applyNumberFormat="1" applyFont="1" applyFill="1" applyBorder="1" applyAlignment="1">
      <alignment horizontal="center" vertical="center"/>
    </xf>
    <xf numFmtId="166" fontId="24" fillId="0" borderId="11" xfId="1" applyNumberFormat="1" applyFont="1" applyFill="1" applyBorder="1" applyAlignment="1">
      <alignment horizontal="center" vertical="center"/>
    </xf>
    <xf numFmtId="166" fontId="24" fillId="0" borderId="1" xfId="1" applyNumberFormat="1" applyFont="1" applyFill="1" applyBorder="1" applyAlignment="1">
      <alignment horizontal="center" vertical="center"/>
    </xf>
    <xf numFmtId="166" fontId="24" fillId="0" borderId="13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166" fontId="13" fillId="0" borderId="2" xfId="1" applyNumberFormat="1" applyFont="1" applyFill="1" applyBorder="1" applyAlignment="1">
      <alignment horizontal="center" vertical="center"/>
    </xf>
    <xf numFmtId="166" fontId="13" fillId="0" borderId="8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166" fontId="17" fillId="0" borderId="2" xfId="1" applyNumberFormat="1" applyFont="1" applyFill="1" applyBorder="1" applyAlignment="1">
      <alignment horizontal="center" vertical="center"/>
    </xf>
    <xf numFmtId="166" fontId="11" fillId="0" borderId="2" xfId="1" applyNumberFormat="1" applyFont="1" applyFill="1" applyBorder="1" applyAlignment="1">
      <alignment horizontal="center" vertical="center"/>
    </xf>
    <xf numFmtId="166" fontId="11" fillId="0" borderId="3" xfId="1" applyNumberFormat="1" applyFont="1" applyFill="1" applyBorder="1" applyAlignment="1">
      <alignment horizontal="center" vertical="center"/>
    </xf>
    <xf numFmtId="166" fontId="11" fillId="0" borderId="4" xfId="1" applyNumberFormat="1" applyFont="1" applyFill="1" applyBorder="1" applyAlignment="1">
      <alignment horizontal="center" vertical="center"/>
    </xf>
    <xf numFmtId="166" fontId="11" fillId="0" borderId="5" xfId="1" applyNumberFormat="1" applyFont="1" applyFill="1" applyBorder="1" applyAlignment="1">
      <alignment horizontal="center" vertical="center"/>
    </xf>
    <xf numFmtId="166" fontId="11" fillId="0" borderId="7" xfId="1" applyNumberFormat="1" applyFont="1" applyFill="1" applyBorder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166" fontId="11" fillId="0" borderId="9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FCDFF"/>
      <color rgb="FF33CCFF"/>
      <color rgb="FF99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www.wps.cn/officeDocument/2023/relationships/customStorage" Target="customStorage/customStorag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419555</xdr:colOff>
      <xdr:row>0</xdr:row>
      <xdr:rowOff>124733</xdr:rowOff>
    </xdr:from>
    <xdr:to>
      <xdr:col>4</xdr:col>
      <xdr:colOff>283482</xdr:colOff>
      <xdr:row>2</xdr:row>
      <xdr:rowOff>22678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124460"/>
          <a:ext cx="3102610" cy="5073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419555</xdr:colOff>
      <xdr:row>0</xdr:row>
      <xdr:rowOff>124733</xdr:rowOff>
    </xdr:from>
    <xdr:to>
      <xdr:col>4</xdr:col>
      <xdr:colOff>283482</xdr:colOff>
      <xdr:row>2</xdr:row>
      <xdr:rowOff>22678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9100" y="124460"/>
          <a:ext cx="3102610" cy="5073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1</xdr:row>
      <xdr:rowOff>22678</xdr:rowOff>
    </xdr:from>
    <xdr:to>
      <xdr:col>2</xdr:col>
      <xdr:colOff>646340</xdr:colOff>
      <xdr:row>2</xdr:row>
      <xdr:rowOff>22677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8750" y="365125"/>
          <a:ext cx="2125345" cy="266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192768</xdr:colOff>
      <xdr:row>1</xdr:row>
      <xdr:rowOff>45357</xdr:rowOff>
    </xdr:from>
    <xdr:to>
      <xdr:col>3</xdr:col>
      <xdr:colOff>385535</xdr:colOff>
      <xdr:row>1</xdr:row>
      <xdr:rowOff>419553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6330" y="226060"/>
          <a:ext cx="2126615" cy="3740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346364</xdr:colOff>
      <xdr:row>1</xdr:row>
      <xdr:rowOff>136072</xdr:rowOff>
    </xdr:from>
    <xdr:to>
      <xdr:col>2</xdr:col>
      <xdr:colOff>626581</xdr:colOff>
      <xdr:row>1</xdr:row>
      <xdr:rowOff>696058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6075" y="488315"/>
          <a:ext cx="2404110" cy="5600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346364</xdr:colOff>
      <xdr:row>1</xdr:row>
      <xdr:rowOff>136072</xdr:rowOff>
    </xdr:from>
    <xdr:to>
      <xdr:col>3</xdr:col>
      <xdr:colOff>626581</xdr:colOff>
      <xdr:row>1</xdr:row>
      <xdr:rowOff>696058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4675" y="488315"/>
          <a:ext cx="2404110" cy="5600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263283</xdr:colOff>
      <xdr:row>1</xdr:row>
      <xdr:rowOff>219809</xdr:rowOff>
    </xdr:from>
    <xdr:to>
      <xdr:col>3</xdr:col>
      <xdr:colOff>1147874</xdr:colOff>
      <xdr:row>1</xdr:row>
      <xdr:rowOff>635001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9715" y="572135"/>
          <a:ext cx="1989455" cy="4152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303123</xdr:colOff>
      <xdr:row>1</xdr:row>
      <xdr:rowOff>177800</xdr:rowOff>
    </xdr:from>
    <xdr:to>
      <xdr:col>3</xdr:col>
      <xdr:colOff>143878</xdr:colOff>
      <xdr:row>1</xdr:row>
      <xdr:rowOff>660400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1495" y="530225"/>
          <a:ext cx="1993265" cy="482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345554</xdr:colOff>
      <xdr:row>1</xdr:row>
      <xdr:rowOff>158748</xdr:rowOff>
    </xdr:from>
    <xdr:to>
      <xdr:col>3</xdr:col>
      <xdr:colOff>141547</xdr:colOff>
      <xdr:row>1</xdr:row>
      <xdr:rowOff>622787</xdr:rowOff>
    </xdr:to>
    <xdr:pic>
      <xdr:nvPicPr>
        <xdr:cNvPr id="2" name="image1.jpe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4040" y="510540"/>
          <a:ext cx="1871980" cy="4641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187818</xdr:colOff>
      <xdr:row>1</xdr:row>
      <xdr:rowOff>120739</xdr:rowOff>
    </xdr:from>
    <xdr:to>
      <xdr:col>4</xdr:col>
      <xdr:colOff>697606</xdr:colOff>
      <xdr:row>3</xdr:row>
      <xdr:rowOff>93908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82725" y="475615"/>
          <a:ext cx="2738755" cy="682625"/>
        </a:xfrm>
        <a:prstGeom prst="rect">
          <a:avLst/>
        </a:prstGeom>
      </xdr:spPr>
    </xdr:pic>
    <xdr:clientData/>
  </xdr:twoCellAnchor>
  <xdr:twoCellAnchor editAs="oneCell">
    <xdr:from>
      <xdr:col>35</xdr:col>
      <xdr:colOff>321971</xdr:colOff>
      <xdr:row>1</xdr:row>
      <xdr:rowOff>160987</xdr:rowOff>
    </xdr:from>
    <xdr:to>
      <xdr:col>37</xdr:col>
      <xdr:colOff>831759</xdr:colOff>
      <xdr:row>3</xdr:row>
      <xdr:rowOff>146008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621970" y="515620"/>
          <a:ext cx="2738120" cy="69469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174995</xdr:colOff>
      <xdr:row>1</xdr:row>
      <xdr:rowOff>179729</xdr:rowOff>
    </xdr:from>
    <xdr:to>
      <xdr:col>4</xdr:col>
      <xdr:colOff>540764</xdr:colOff>
      <xdr:row>3</xdr:row>
      <xdr:rowOff>152898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0025" y="534670"/>
          <a:ext cx="2747010" cy="682625"/>
        </a:xfrm>
        <a:prstGeom prst="rect">
          <a:avLst/>
        </a:prstGeom>
      </xdr:spPr>
    </xdr:pic>
    <xdr:clientData/>
  </xdr:twoCellAnchor>
  <xdr:twoCellAnchor editAs="oneCell">
    <xdr:from>
      <xdr:col>35</xdr:col>
      <xdr:colOff>346040</xdr:colOff>
      <xdr:row>1</xdr:row>
      <xdr:rowOff>166314</xdr:rowOff>
    </xdr:from>
    <xdr:to>
      <xdr:col>37</xdr:col>
      <xdr:colOff>855828</xdr:colOff>
      <xdr:row>3</xdr:row>
      <xdr:rowOff>151335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9026465" y="520700"/>
          <a:ext cx="2738755" cy="6953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174995</xdr:colOff>
      <xdr:row>1</xdr:row>
      <xdr:rowOff>179729</xdr:rowOff>
    </xdr:from>
    <xdr:to>
      <xdr:col>4</xdr:col>
      <xdr:colOff>540764</xdr:colOff>
      <xdr:row>3</xdr:row>
      <xdr:rowOff>152898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0025" y="534670"/>
          <a:ext cx="2747010" cy="682625"/>
        </a:xfrm>
        <a:prstGeom prst="rect">
          <a:avLst/>
        </a:prstGeom>
      </xdr:spPr>
    </xdr:pic>
    <xdr:clientData/>
  </xdr:twoCellAnchor>
  <xdr:twoCellAnchor editAs="oneCell">
    <xdr:from>
      <xdr:col>35</xdr:col>
      <xdr:colOff>346040</xdr:colOff>
      <xdr:row>1</xdr:row>
      <xdr:rowOff>166314</xdr:rowOff>
    </xdr:from>
    <xdr:to>
      <xdr:col>37</xdr:col>
      <xdr:colOff>855828</xdr:colOff>
      <xdr:row>3</xdr:row>
      <xdr:rowOff>151335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9026465" y="520700"/>
          <a:ext cx="2738755" cy="6953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41645</xdr:colOff>
      <xdr:row>1</xdr:row>
      <xdr:rowOff>177800</xdr:rowOff>
    </xdr:from>
    <xdr:to>
      <xdr:col>4</xdr:col>
      <xdr:colOff>407414</xdr:colOff>
      <xdr:row>3</xdr:row>
      <xdr:rowOff>241300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36675" y="532765"/>
          <a:ext cx="2747010" cy="773430"/>
        </a:xfrm>
        <a:prstGeom prst="rect">
          <a:avLst/>
        </a:prstGeom>
      </xdr:spPr>
    </xdr:pic>
    <xdr:clientData/>
  </xdr:twoCellAnchor>
  <xdr:twoCellAnchor editAs="oneCell">
    <xdr:from>
      <xdr:col>35</xdr:col>
      <xdr:colOff>307940</xdr:colOff>
      <xdr:row>1</xdr:row>
      <xdr:rowOff>114300</xdr:rowOff>
    </xdr:from>
    <xdr:to>
      <xdr:col>37</xdr:col>
      <xdr:colOff>817728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988365" y="469265"/>
          <a:ext cx="2738755" cy="9385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60695</xdr:colOff>
      <xdr:row>1</xdr:row>
      <xdr:rowOff>142875</xdr:rowOff>
    </xdr:from>
    <xdr:to>
      <xdr:col>4</xdr:col>
      <xdr:colOff>566537</xdr:colOff>
      <xdr:row>3</xdr:row>
      <xdr:rowOff>247650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55725" y="497840"/>
          <a:ext cx="2734945" cy="814705"/>
        </a:xfrm>
        <a:prstGeom prst="rect">
          <a:avLst/>
        </a:prstGeom>
      </xdr:spPr>
    </xdr:pic>
    <xdr:clientData/>
  </xdr:twoCellAnchor>
  <xdr:twoCellAnchor editAs="oneCell">
    <xdr:from>
      <xdr:col>35</xdr:col>
      <xdr:colOff>111837</xdr:colOff>
      <xdr:row>1</xdr:row>
      <xdr:rowOff>112059</xdr:rowOff>
    </xdr:from>
    <xdr:to>
      <xdr:col>37</xdr:col>
      <xdr:colOff>621624</xdr:colOff>
      <xdr:row>3</xdr:row>
      <xdr:rowOff>308162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183185" y="466725"/>
          <a:ext cx="2738120" cy="90614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60695</xdr:colOff>
      <xdr:row>1</xdr:row>
      <xdr:rowOff>142875</xdr:rowOff>
    </xdr:from>
    <xdr:to>
      <xdr:col>4</xdr:col>
      <xdr:colOff>566537</xdr:colOff>
      <xdr:row>3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55725" y="497840"/>
          <a:ext cx="2734945" cy="738505"/>
        </a:xfrm>
        <a:prstGeom prst="rect">
          <a:avLst/>
        </a:prstGeom>
      </xdr:spPr>
    </xdr:pic>
    <xdr:clientData/>
  </xdr:twoCellAnchor>
  <xdr:twoCellAnchor editAs="oneCell">
    <xdr:from>
      <xdr:col>35</xdr:col>
      <xdr:colOff>111837</xdr:colOff>
      <xdr:row>1</xdr:row>
      <xdr:rowOff>112060</xdr:rowOff>
    </xdr:from>
    <xdr:to>
      <xdr:col>37</xdr:col>
      <xdr:colOff>341477</xdr:colOff>
      <xdr:row>3</xdr:row>
      <xdr:rowOff>280149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183185" y="466725"/>
          <a:ext cx="2743835" cy="8782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60695</xdr:colOff>
      <xdr:row>1</xdr:row>
      <xdr:rowOff>142875</xdr:rowOff>
    </xdr:from>
    <xdr:to>
      <xdr:col>4</xdr:col>
      <xdr:colOff>566537</xdr:colOff>
      <xdr:row>3</xdr:row>
      <xdr:rowOff>228064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55725" y="497840"/>
          <a:ext cx="2734945" cy="795020"/>
        </a:xfrm>
        <a:prstGeom prst="rect">
          <a:avLst/>
        </a:prstGeom>
      </xdr:spPr>
    </xdr:pic>
    <xdr:clientData/>
  </xdr:twoCellAnchor>
  <xdr:twoCellAnchor editAs="oneCell">
    <xdr:from>
      <xdr:col>35</xdr:col>
      <xdr:colOff>621625</xdr:colOff>
      <xdr:row>1</xdr:row>
      <xdr:rowOff>85230</xdr:rowOff>
    </xdr:from>
    <xdr:to>
      <xdr:col>37</xdr:col>
      <xdr:colOff>851265</xdr:colOff>
      <xdr:row>3</xdr:row>
      <xdr:rowOff>281727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692455" y="440055"/>
          <a:ext cx="2744470" cy="90614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886046</xdr:colOff>
      <xdr:row>1</xdr:row>
      <xdr:rowOff>58699</xdr:rowOff>
    </xdr:from>
    <xdr:to>
      <xdr:col>4</xdr:col>
      <xdr:colOff>871869</xdr:colOff>
      <xdr:row>3</xdr:row>
      <xdr:rowOff>220625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114425" y="413385"/>
          <a:ext cx="3281680" cy="871855"/>
        </a:xfrm>
        <a:prstGeom prst="rect">
          <a:avLst/>
        </a:prstGeom>
      </xdr:spPr>
    </xdr:pic>
    <xdr:clientData/>
  </xdr:twoCellAnchor>
  <xdr:twoCellAnchor editAs="oneCell">
    <xdr:from>
      <xdr:col>35</xdr:col>
      <xdr:colOff>85724</xdr:colOff>
      <xdr:row>1</xdr:row>
      <xdr:rowOff>132907</xdr:rowOff>
    </xdr:from>
    <xdr:to>
      <xdr:col>37</xdr:col>
      <xdr:colOff>1137682</xdr:colOff>
      <xdr:row>3</xdr:row>
      <xdr:rowOff>210436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156515" y="487680"/>
          <a:ext cx="3566795" cy="787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824195</xdr:colOff>
      <xdr:row>1</xdr:row>
      <xdr:rowOff>197921</xdr:rowOff>
    </xdr:from>
    <xdr:to>
      <xdr:col>4</xdr:col>
      <xdr:colOff>952500</xdr:colOff>
      <xdr:row>3</xdr:row>
      <xdr:rowOff>123701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052195" y="552450"/>
          <a:ext cx="3424555" cy="635635"/>
        </a:xfrm>
        <a:prstGeom prst="rect">
          <a:avLst/>
        </a:prstGeom>
      </xdr:spPr>
    </xdr:pic>
    <xdr:clientData/>
  </xdr:twoCellAnchor>
  <xdr:twoCellAnchor editAs="oneCell">
    <xdr:from>
      <xdr:col>35</xdr:col>
      <xdr:colOff>23874</xdr:colOff>
      <xdr:row>1</xdr:row>
      <xdr:rowOff>235032</xdr:rowOff>
    </xdr:from>
    <xdr:to>
      <xdr:col>37</xdr:col>
      <xdr:colOff>1075832</xdr:colOff>
      <xdr:row>3</xdr:row>
      <xdr:rowOff>74220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8094920" y="589915"/>
          <a:ext cx="3566795" cy="54864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39784</xdr:colOff>
      <xdr:row>1</xdr:row>
      <xdr:rowOff>155898</xdr:rowOff>
    </xdr:from>
    <xdr:to>
      <xdr:col>4</xdr:col>
      <xdr:colOff>924486</xdr:colOff>
      <xdr:row>3</xdr:row>
      <xdr:rowOff>182095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334770" y="510540"/>
          <a:ext cx="3113405" cy="735965"/>
        </a:xfrm>
        <a:prstGeom prst="rect">
          <a:avLst/>
        </a:prstGeom>
      </xdr:spPr>
    </xdr:pic>
    <xdr:clientData/>
  </xdr:twoCellAnchor>
  <xdr:twoCellAnchor editAs="oneCell">
    <xdr:from>
      <xdr:col>32</xdr:col>
      <xdr:colOff>808286</xdr:colOff>
      <xdr:row>1</xdr:row>
      <xdr:rowOff>154081</xdr:rowOff>
    </xdr:from>
    <xdr:to>
      <xdr:col>35</xdr:col>
      <xdr:colOff>711642</xdr:colOff>
      <xdr:row>3</xdr:row>
      <xdr:rowOff>126067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5707320" y="508635"/>
          <a:ext cx="3570605" cy="68199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448236</xdr:colOff>
      <xdr:row>1</xdr:row>
      <xdr:rowOff>70036</xdr:rowOff>
    </xdr:from>
    <xdr:to>
      <xdr:col>4</xdr:col>
      <xdr:colOff>697640</xdr:colOff>
      <xdr:row>3</xdr:row>
      <xdr:rowOff>224118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933575" y="384175"/>
          <a:ext cx="2478405" cy="763270"/>
        </a:xfrm>
        <a:prstGeom prst="rect">
          <a:avLst/>
        </a:prstGeom>
      </xdr:spPr>
    </xdr:pic>
    <xdr:clientData/>
  </xdr:twoCellAnchor>
  <xdr:twoCellAnchor editAs="oneCell">
    <xdr:from>
      <xdr:col>33</xdr:col>
      <xdr:colOff>524457</xdr:colOff>
      <xdr:row>1</xdr:row>
      <xdr:rowOff>112059</xdr:rowOff>
    </xdr:from>
    <xdr:to>
      <xdr:col>35</xdr:col>
      <xdr:colOff>808970</xdr:colOff>
      <xdr:row>3</xdr:row>
      <xdr:rowOff>182096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6947475" y="426085"/>
          <a:ext cx="2608580" cy="6794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448236</xdr:colOff>
      <xdr:row>1</xdr:row>
      <xdr:rowOff>70036</xdr:rowOff>
    </xdr:from>
    <xdr:to>
      <xdr:col>4</xdr:col>
      <xdr:colOff>585581</xdr:colOff>
      <xdr:row>3</xdr:row>
      <xdr:rowOff>238125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933575" y="384175"/>
          <a:ext cx="2480945" cy="777875"/>
        </a:xfrm>
        <a:prstGeom prst="rect">
          <a:avLst/>
        </a:prstGeom>
      </xdr:spPr>
    </xdr:pic>
    <xdr:clientData/>
  </xdr:twoCellAnchor>
  <xdr:twoCellAnchor editAs="oneCell">
    <xdr:from>
      <xdr:col>33</xdr:col>
      <xdr:colOff>426406</xdr:colOff>
      <xdr:row>1</xdr:row>
      <xdr:rowOff>98052</xdr:rowOff>
    </xdr:from>
    <xdr:to>
      <xdr:col>35</xdr:col>
      <xdr:colOff>710919</xdr:colOff>
      <xdr:row>3</xdr:row>
      <xdr:rowOff>238126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6963985" y="412115"/>
          <a:ext cx="2608580" cy="7499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448236</xdr:colOff>
      <xdr:row>1</xdr:row>
      <xdr:rowOff>70036</xdr:rowOff>
    </xdr:from>
    <xdr:to>
      <xdr:col>4</xdr:col>
      <xdr:colOff>697640</xdr:colOff>
      <xdr:row>3</xdr:row>
      <xdr:rowOff>238125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933575" y="384175"/>
          <a:ext cx="2478405" cy="777875"/>
        </a:xfrm>
        <a:prstGeom prst="rect">
          <a:avLst/>
        </a:prstGeom>
      </xdr:spPr>
    </xdr:pic>
    <xdr:clientData/>
  </xdr:twoCellAnchor>
  <xdr:twoCellAnchor editAs="oneCell">
    <xdr:from>
      <xdr:col>33</xdr:col>
      <xdr:colOff>322169</xdr:colOff>
      <xdr:row>1</xdr:row>
      <xdr:rowOff>140074</xdr:rowOff>
    </xdr:from>
    <xdr:to>
      <xdr:col>35</xdr:col>
      <xdr:colOff>808970</xdr:colOff>
      <xdr:row>3</xdr:row>
      <xdr:rowOff>196102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6745545" y="454025"/>
          <a:ext cx="2810510" cy="66548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546287</xdr:colOff>
      <xdr:row>1</xdr:row>
      <xdr:rowOff>98051</xdr:rowOff>
    </xdr:from>
    <xdr:to>
      <xdr:col>4</xdr:col>
      <xdr:colOff>504265</xdr:colOff>
      <xdr:row>3</xdr:row>
      <xdr:rowOff>168089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2032000" y="412115"/>
          <a:ext cx="2186940" cy="679450"/>
        </a:xfrm>
        <a:prstGeom prst="rect">
          <a:avLst/>
        </a:prstGeom>
      </xdr:spPr>
    </xdr:pic>
    <xdr:clientData/>
  </xdr:twoCellAnchor>
  <xdr:twoCellAnchor editAs="oneCell">
    <xdr:from>
      <xdr:col>33</xdr:col>
      <xdr:colOff>322169</xdr:colOff>
      <xdr:row>1</xdr:row>
      <xdr:rowOff>126066</xdr:rowOff>
    </xdr:from>
    <xdr:to>
      <xdr:col>35</xdr:col>
      <xdr:colOff>728382</xdr:colOff>
      <xdr:row>3</xdr:row>
      <xdr:rowOff>154081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36745545" y="440055"/>
          <a:ext cx="2730500" cy="63754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392204</xdr:colOff>
      <xdr:row>1</xdr:row>
      <xdr:rowOff>140074</xdr:rowOff>
    </xdr:from>
    <xdr:to>
      <xdr:col>4</xdr:col>
      <xdr:colOff>742388</xdr:colOff>
      <xdr:row>3</xdr:row>
      <xdr:rowOff>224119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77695" y="454025"/>
          <a:ext cx="2579370" cy="793750"/>
        </a:xfrm>
        <a:prstGeom prst="rect">
          <a:avLst/>
        </a:prstGeom>
      </xdr:spPr>
    </xdr:pic>
    <xdr:clientData/>
  </xdr:twoCellAnchor>
  <xdr:twoCellAnchor editAs="oneCell">
    <xdr:from>
      <xdr:col>39</xdr:col>
      <xdr:colOff>910476</xdr:colOff>
      <xdr:row>1</xdr:row>
      <xdr:rowOff>112063</xdr:rowOff>
    </xdr:from>
    <xdr:to>
      <xdr:col>41</xdr:col>
      <xdr:colOff>770403</xdr:colOff>
      <xdr:row>3</xdr:row>
      <xdr:rowOff>126067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534455" y="426085"/>
          <a:ext cx="2641600" cy="7239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392204</xdr:colOff>
      <xdr:row>1</xdr:row>
      <xdr:rowOff>140075</xdr:rowOff>
    </xdr:from>
    <xdr:to>
      <xdr:col>4</xdr:col>
      <xdr:colOff>742388</xdr:colOff>
      <xdr:row>3</xdr:row>
      <xdr:rowOff>70038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77695" y="454025"/>
          <a:ext cx="2579370" cy="640080"/>
        </a:xfrm>
        <a:prstGeom prst="rect">
          <a:avLst/>
        </a:prstGeom>
      </xdr:spPr>
    </xdr:pic>
    <xdr:clientData/>
  </xdr:twoCellAnchor>
  <xdr:twoCellAnchor editAs="oneCell">
    <xdr:from>
      <xdr:col>39</xdr:col>
      <xdr:colOff>910476</xdr:colOff>
      <xdr:row>1</xdr:row>
      <xdr:rowOff>112063</xdr:rowOff>
    </xdr:from>
    <xdr:to>
      <xdr:col>41</xdr:col>
      <xdr:colOff>770403</xdr:colOff>
      <xdr:row>3</xdr:row>
      <xdr:rowOff>210111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24955" y="426085"/>
          <a:ext cx="2641600" cy="80772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406212</xdr:colOff>
      <xdr:row>1</xdr:row>
      <xdr:rowOff>154080</xdr:rowOff>
    </xdr:from>
    <xdr:to>
      <xdr:col>4</xdr:col>
      <xdr:colOff>756396</xdr:colOff>
      <xdr:row>3</xdr:row>
      <xdr:rowOff>196662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91665" y="467995"/>
          <a:ext cx="2579370" cy="752475"/>
        </a:xfrm>
        <a:prstGeom prst="rect">
          <a:avLst/>
        </a:prstGeom>
      </xdr:spPr>
    </xdr:pic>
    <xdr:clientData/>
  </xdr:twoCellAnchor>
  <xdr:twoCellAnchor editAs="oneCell">
    <xdr:from>
      <xdr:col>39</xdr:col>
      <xdr:colOff>559732</xdr:colOff>
      <xdr:row>1</xdr:row>
      <xdr:rowOff>98052</xdr:rowOff>
    </xdr:from>
    <xdr:to>
      <xdr:col>41</xdr:col>
      <xdr:colOff>644338</xdr:colOff>
      <xdr:row>3</xdr:row>
      <xdr:rowOff>238125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374435" y="412115"/>
          <a:ext cx="2865755" cy="85026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406212</xdr:colOff>
      <xdr:row>1</xdr:row>
      <xdr:rowOff>154080</xdr:rowOff>
    </xdr:from>
    <xdr:to>
      <xdr:col>4</xdr:col>
      <xdr:colOff>756396</xdr:colOff>
      <xdr:row>3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91665" y="467995"/>
          <a:ext cx="2579370" cy="746760"/>
        </a:xfrm>
        <a:prstGeom prst="rect">
          <a:avLst/>
        </a:prstGeom>
      </xdr:spPr>
    </xdr:pic>
    <xdr:clientData/>
  </xdr:twoCellAnchor>
  <xdr:twoCellAnchor editAs="oneCell">
    <xdr:from>
      <xdr:col>39</xdr:col>
      <xdr:colOff>531157</xdr:colOff>
      <xdr:row>1</xdr:row>
      <xdr:rowOff>31378</xdr:rowOff>
    </xdr:from>
    <xdr:to>
      <xdr:col>41</xdr:col>
      <xdr:colOff>615763</xdr:colOff>
      <xdr:row>3</xdr:row>
      <xdr:rowOff>219076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555410" y="345440"/>
          <a:ext cx="2865755" cy="89789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406212</xdr:colOff>
      <xdr:row>1</xdr:row>
      <xdr:rowOff>154080</xdr:rowOff>
    </xdr:from>
    <xdr:to>
      <xdr:col>4</xdr:col>
      <xdr:colOff>756396</xdr:colOff>
      <xdr:row>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91665" y="467995"/>
          <a:ext cx="2579370" cy="575310"/>
        </a:xfrm>
        <a:prstGeom prst="rect">
          <a:avLst/>
        </a:prstGeom>
      </xdr:spPr>
    </xdr:pic>
    <xdr:clientData/>
  </xdr:twoCellAnchor>
  <xdr:twoCellAnchor editAs="oneCell">
    <xdr:from>
      <xdr:col>39</xdr:col>
      <xdr:colOff>531157</xdr:colOff>
      <xdr:row>1</xdr:row>
      <xdr:rowOff>31378</xdr:rowOff>
    </xdr:from>
    <xdr:to>
      <xdr:col>41</xdr:col>
      <xdr:colOff>615763</xdr:colOff>
      <xdr:row>3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555410" y="345440"/>
          <a:ext cx="2865755" cy="85979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406212</xdr:colOff>
      <xdr:row>1</xdr:row>
      <xdr:rowOff>154080</xdr:rowOff>
    </xdr:from>
    <xdr:to>
      <xdr:col>4</xdr:col>
      <xdr:colOff>756396</xdr:colOff>
      <xdr:row>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891665" y="467995"/>
          <a:ext cx="2579370" cy="575310"/>
        </a:xfrm>
        <a:prstGeom prst="rect">
          <a:avLst/>
        </a:prstGeom>
      </xdr:spPr>
    </xdr:pic>
    <xdr:clientData/>
  </xdr:twoCellAnchor>
  <xdr:twoCellAnchor editAs="oneCell">
    <xdr:from>
      <xdr:col>39</xdr:col>
      <xdr:colOff>531157</xdr:colOff>
      <xdr:row>1</xdr:row>
      <xdr:rowOff>31378</xdr:rowOff>
    </xdr:from>
    <xdr:to>
      <xdr:col>41</xdr:col>
      <xdr:colOff>615763</xdr:colOff>
      <xdr:row>3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555410" y="345440"/>
          <a:ext cx="2865755" cy="85979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</xdr:row>
      <xdr:rowOff>221545</xdr:rowOff>
    </xdr:from>
    <xdr:to>
      <xdr:col>4</xdr:col>
      <xdr:colOff>765921</xdr:colOff>
      <xdr:row>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778635" y="535305"/>
          <a:ext cx="2701925" cy="612775"/>
        </a:xfrm>
        <a:prstGeom prst="rect">
          <a:avLst/>
        </a:prstGeom>
      </xdr:spPr>
    </xdr:pic>
    <xdr:clientData/>
  </xdr:twoCellAnchor>
  <xdr:twoCellAnchor editAs="oneCell">
    <xdr:from>
      <xdr:col>39</xdr:col>
      <xdr:colOff>390770</xdr:colOff>
      <xdr:row>1</xdr:row>
      <xdr:rowOff>153653</xdr:rowOff>
    </xdr:from>
    <xdr:to>
      <xdr:col>41</xdr:col>
      <xdr:colOff>825262</xdr:colOff>
      <xdr:row>3</xdr:row>
      <xdr:rowOff>207597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415075" y="467360"/>
          <a:ext cx="3215640" cy="7639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</xdr:row>
      <xdr:rowOff>221545</xdr:rowOff>
    </xdr:from>
    <xdr:to>
      <xdr:col>4</xdr:col>
      <xdr:colOff>765921</xdr:colOff>
      <xdr:row>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778635" y="535305"/>
          <a:ext cx="2701925" cy="612775"/>
        </a:xfrm>
        <a:prstGeom prst="rect">
          <a:avLst/>
        </a:prstGeom>
      </xdr:spPr>
    </xdr:pic>
    <xdr:clientData/>
  </xdr:twoCellAnchor>
  <xdr:twoCellAnchor editAs="oneCell">
    <xdr:from>
      <xdr:col>39</xdr:col>
      <xdr:colOff>390770</xdr:colOff>
      <xdr:row>1</xdr:row>
      <xdr:rowOff>153653</xdr:rowOff>
    </xdr:from>
    <xdr:to>
      <xdr:col>41</xdr:col>
      <xdr:colOff>825262</xdr:colOff>
      <xdr:row>3</xdr:row>
      <xdr:rowOff>207597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415075" y="467360"/>
          <a:ext cx="3215640" cy="76390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</xdr:row>
      <xdr:rowOff>221545</xdr:rowOff>
    </xdr:from>
    <xdr:to>
      <xdr:col>4</xdr:col>
      <xdr:colOff>765921</xdr:colOff>
      <xdr:row>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778635" y="535305"/>
          <a:ext cx="2701925" cy="612775"/>
        </a:xfrm>
        <a:prstGeom prst="rect">
          <a:avLst/>
        </a:prstGeom>
      </xdr:spPr>
    </xdr:pic>
    <xdr:clientData/>
  </xdr:twoCellAnchor>
  <xdr:twoCellAnchor editAs="oneCell">
    <xdr:from>
      <xdr:col>39</xdr:col>
      <xdr:colOff>390770</xdr:colOff>
      <xdr:row>1</xdr:row>
      <xdr:rowOff>153653</xdr:rowOff>
    </xdr:from>
    <xdr:to>
      <xdr:col>41</xdr:col>
      <xdr:colOff>825262</xdr:colOff>
      <xdr:row>3</xdr:row>
      <xdr:rowOff>207597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977050" y="467360"/>
          <a:ext cx="3215640" cy="76390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293077</xdr:colOff>
      <xdr:row>1</xdr:row>
      <xdr:rowOff>221545</xdr:rowOff>
    </xdr:from>
    <xdr:to>
      <xdr:col>4</xdr:col>
      <xdr:colOff>765921</xdr:colOff>
      <xdr:row>3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778635" y="535305"/>
          <a:ext cx="2701925" cy="612775"/>
        </a:xfrm>
        <a:prstGeom prst="rect">
          <a:avLst/>
        </a:prstGeom>
      </xdr:spPr>
    </xdr:pic>
    <xdr:clientData/>
  </xdr:twoCellAnchor>
  <xdr:twoCellAnchor editAs="oneCell">
    <xdr:from>
      <xdr:col>39</xdr:col>
      <xdr:colOff>390770</xdr:colOff>
      <xdr:row>1</xdr:row>
      <xdr:rowOff>153653</xdr:rowOff>
    </xdr:from>
    <xdr:to>
      <xdr:col>41</xdr:col>
      <xdr:colOff>825263</xdr:colOff>
      <xdr:row>3</xdr:row>
      <xdr:rowOff>207597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5148500" y="467360"/>
          <a:ext cx="3215640" cy="76390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904875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200025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1226526</xdr:colOff>
      <xdr:row>1</xdr:row>
      <xdr:rowOff>38101</xdr:rowOff>
    </xdr:from>
    <xdr:to>
      <xdr:col>6</xdr:col>
      <xdr:colOff>314325</xdr:colOff>
      <xdr:row>3</xdr:row>
      <xdr:rowOff>342900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54785" y="352425"/>
          <a:ext cx="4907915" cy="1014730"/>
        </a:xfrm>
        <a:prstGeom prst="rect">
          <a:avLst/>
        </a:prstGeom>
      </xdr:spPr>
    </xdr:pic>
    <xdr:clientData/>
  </xdr:twoCellAnchor>
  <xdr:twoCellAnchor editAs="oneCell">
    <xdr:from>
      <xdr:col>38</xdr:col>
      <xdr:colOff>571500</xdr:colOff>
      <xdr:row>0</xdr:row>
      <xdr:rowOff>123825</xdr:rowOff>
    </xdr:from>
    <xdr:to>
      <xdr:col>43</xdr:col>
      <xdr:colOff>723900</xdr:colOff>
      <xdr:row>3</xdr:row>
      <xdr:rowOff>295275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3938825" y="123825"/>
          <a:ext cx="7029450" cy="119570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904875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200025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905216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161925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905216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228600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1245576</xdr:colOff>
      <xdr:row>1</xdr:row>
      <xdr:rowOff>28576</xdr:rowOff>
    </xdr:from>
    <xdr:to>
      <xdr:col>5</xdr:col>
      <xdr:colOff>905216</xdr:colOff>
      <xdr:row>4</xdr:row>
      <xdr:rowOff>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1473835" y="342900"/>
          <a:ext cx="4364990" cy="1036320"/>
        </a:xfrm>
        <a:prstGeom prst="rect">
          <a:avLst/>
        </a:prstGeom>
      </xdr:spPr>
    </xdr:pic>
    <xdr:clientData/>
  </xdr:twoCellAnchor>
  <xdr:twoCellAnchor editAs="oneCell">
    <xdr:from>
      <xdr:col>39</xdr:col>
      <xdr:colOff>38100</xdr:colOff>
      <xdr:row>0</xdr:row>
      <xdr:rowOff>47625</xdr:rowOff>
    </xdr:from>
    <xdr:to>
      <xdr:col>42</xdr:col>
      <xdr:colOff>161925</xdr:colOff>
      <xdr:row>3</xdr:row>
      <xdr:rowOff>342900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rcRect l="13770" t="34119" r="22746" b="45826"/>
        <a:stretch>
          <a:fillRect/>
        </a:stretch>
      </xdr:blipFill>
      <xdr:spPr>
        <a:xfrm>
          <a:off x="44796075" y="47625"/>
          <a:ext cx="4295775" cy="1319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99"/>
  <sheetViews>
    <sheetView zoomScale="84" zoomScaleNormal="84" zoomScaleSheetLayoutView="20" workbookViewId="0">
      <pane xSplit="1" topLeftCell="B1" activePane="topRight" state="frozen"/>
      <selection pane="topRight" activeCell="E17" sqref="E17"/>
    </sheetView>
  </sheetViews>
  <sheetFormatPr defaultColWidth="9" defaultRowHeight="12.75"/>
  <cols>
    <col min="1" max="1" width="11.7109375" style="274" customWidth="1"/>
    <col min="2" max="3" width="12.85546875" style="277" customWidth="1"/>
    <col min="4" max="4" width="11.140625" style="277" customWidth="1"/>
    <col min="5" max="5" width="12" style="278" customWidth="1"/>
    <col min="6" max="6" width="12" style="277" customWidth="1"/>
    <col min="7" max="7" width="12.85546875" style="277" customWidth="1"/>
    <col min="8" max="8" width="15.5703125" style="277" customWidth="1"/>
    <col min="9" max="9" width="12.7109375" style="277" customWidth="1"/>
    <col min="10" max="10" width="11.85546875" style="277" customWidth="1"/>
    <col min="11" max="11" width="13.140625" style="277" customWidth="1"/>
    <col min="12" max="12" width="12" style="279" customWidth="1"/>
    <col min="13" max="13" width="12.28515625" style="277" customWidth="1"/>
    <col min="14" max="14" width="17.28515625" style="278" customWidth="1"/>
    <col min="15" max="15" width="12" style="280" customWidth="1"/>
    <col min="16" max="16" width="24.140625" style="277" customWidth="1"/>
    <col min="17" max="17" width="12.5703125" style="277" customWidth="1"/>
    <col min="18" max="18" width="11.85546875" style="280" customWidth="1"/>
    <col min="19" max="20" width="10.85546875" style="277" customWidth="1"/>
    <col min="21" max="21" width="10.85546875" style="280" customWidth="1"/>
    <col min="22" max="23" width="10.85546875" style="277" customWidth="1"/>
    <col min="24" max="24" width="14.42578125" style="280" customWidth="1"/>
    <col min="25" max="25" width="10.85546875" style="277" customWidth="1"/>
    <col min="26" max="26" width="14.5703125" style="277" customWidth="1"/>
    <col min="27" max="27" width="10.85546875" style="280" customWidth="1"/>
    <col min="28" max="28" width="9.85546875" style="277" customWidth="1"/>
    <col min="29" max="31" width="17.42578125" style="277" customWidth="1"/>
    <col min="32" max="32" width="17.42578125" style="281" customWidth="1"/>
    <col min="33" max="33" width="19.140625" style="277" customWidth="1"/>
    <col min="34" max="34" width="9.5703125" customWidth="1"/>
    <col min="35" max="35" width="11.42578125" customWidth="1"/>
    <col min="36" max="36" width="13.28515625" customWidth="1"/>
    <col min="37" max="37" width="9.7109375" style="277" customWidth="1"/>
    <col min="38" max="39" width="9.42578125" style="277" customWidth="1"/>
    <col min="40" max="40" width="14.140625" customWidth="1"/>
    <col min="41" max="41" width="12.140625" customWidth="1"/>
    <col min="42" max="42" width="11" customWidth="1"/>
    <col min="43" max="43" width="12" customWidth="1"/>
    <col min="44" max="44" width="18.7109375" customWidth="1"/>
    <col min="45" max="45" width="12.85546875" style="277" customWidth="1"/>
    <col min="46" max="46" width="12.28515625" style="277" customWidth="1"/>
    <col min="47" max="47" width="12.5703125" style="277" customWidth="1"/>
    <col min="48" max="48" width="13.28515625" style="277" customWidth="1"/>
    <col min="49" max="49" width="19.28515625" style="277" customWidth="1"/>
    <col min="50" max="50" width="14.140625" style="277" customWidth="1"/>
    <col min="51" max="51" width="14.5703125" style="277" customWidth="1"/>
    <col min="52" max="52" width="17.42578125" style="277" customWidth="1"/>
    <col min="53" max="53" width="12.85546875" style="277" customWidth="1"/>
    <col min="54" max="54" width="9.5703125" style="277" customWidth="1"/>
    <col min="55" max="55" width="12" style="277" customWidth="1"/>
    <col min="56" max="56" width="9.7109375" style="277" customWidth="1"/>
    <col min="57" max="57" width="11.140625" style="277" customWidth="1"/>
    <col min="58" max="58" width="10" style="277" customWidth="1"/>
    <col min="59" max="59" width="10.42578125" style="280" customWidth="1"/>
    <col min="60" max="60" width="11.140625" customWidth="1"/>
  </cols>
  <sheetData>
    <row r="1" spans="1:59" ht="27.75">
      <c r="A1" s="282"/>
      <c r="B1" s="284"/>
      <c r="C1" s="284"/>
      <c r="D1" s="284"/>
      <c r="E1" s="285"/>
      <c r="F1" s="284"/>
      <c r="G1" s="284"/>
      <c r="H1" s="281"/>
      <c r="I1" s="316"/>
      <c r="J1" s="316"/>
      <c r="K1" s="316"/>
      <c r="L1" s="317"/>
      <c r="M1" s="316"/>
      <c r="N1" s="318"/>
      <c r="O1" s="319"/>
      <c r="P1" s="316"/>
      <c r="Q1" s="316"/>
      <c r="R1" s="319"/>
      <c r="S1" s="316"/>
      <c r="T1" s="316"/>
      <c r="U1" s="319"/>
      <c r="V1" s="316"/>
      <c r="W1" s="316"/>
      <c r="X1" s="319"/>
      <c r="Y1" s="316"/>
      <c r="Z1" s="316"/>
      <c r="AA1" s="319"/>
      <c r="AB1"/>
      <c r="AC1"/>
      <c r="AD1"/>
      <c r="AE1"/>
      <c r="AF1" s="335"/>
      <c r="AG1"/>
      <c r="AK1"/>
      <c r="AL1"/>
      <c r="AM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</row>
    <row r="2" spans="1:59" ht="21" customHeight="1">
      <c r="A2" s="382" t="s">
        <v>0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18"/>
      <c r="O2" s="319"/>
      <c r="P2" s="316"/>
      <c r="Q2" s="316"/>
      <c r="R2" s="319"/>
      <c r="S2" s="316"/>
      <c r="T2" s="316"/>
      <c r="U2" s="319"/>
      <c r="V2" s="316"/>
      <c r="W2" s="316"/>
      <c r="X2" s="319"/>
      <c r="Y2" s="316"/>
      <c r="Z2" s="316"/>
      <c r="AA2" s="319"/>
      <c r="AB2"/>
      <c r="AC2"/>
      <c r="AD2"/>
      <c r="AE2"/>
      <c r="AF2" s="335"/>
      <c r="AG2"/>
      <c r="AK2"/>
      <c r="AL2"/>
      <c r="AM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 spans="1:59">
      <c r="B3" s="274"/>
      <c r="C3" s="274"/>
      <c r="D3" s="274"/>
      <c r="F3" s="274"/>
      <c r="G3" s="274"/>
      <c r="H3" s="274"/>
      <c r="I3" s="274"/>
      <c r="J3" s="274"/>
      <c r="K3" s="274"/>
      <c r="M3" s="274"/>
      <c r="P3" s="274"/>
      <c r="Q3" s="274"/>
      <c r="S3" s="274"/>
      <c r="T3" s="274"/>
      <c r="V3" s="274"/>
      <c r="W3" s="274"/>
      <c r="Y3" s="274"/>
      <c r="Z3" s="274"/>
      <c r="AB3"/>
      <c r="AC3"/>
      <c r="AD3"/>
      <c r="AE3"/>
      <c r="AF3" s="335"/>
      <c r="AG3"/>
      <c r="AK3"/>
      <c r="AL3"/>
      <c r="AM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spans="1:59" ht="20.25" customHeight="1">
      <c r="A4" s="397" t="s">
        <v>1</v>
      </c>
      <c r="B4" s="402" t="s">
        <v>2</v>
      </c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403"/>
      <c r="AC4" s="403"/>
      <c r="AD4" s="403"/>
      <c r="AE4" s="403"/>
      <c r="AF4" s="403"/>
      <c r="AG4" s="404"/>
      <c r="AK4"/>
      <c r="AL4"/>
      <c r="AM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 spans="1:59" ht="23.25" customHeight="1">
      <c r="A5" s="398"/>
      <c r="B5" s="405"/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  <c r="AA5" s="406"/>
      <c r="AB5" s="406"/>
      <c r="AC5" s="406"/>
      <c r="AD5" s="406"/>
      <c r="AE5" s="406"/>
      <c r="AF5" s="406"/>
      <c r="AG5" s="407"/>
      <c r="AK5"/>
      <c r="AL5"/>
      <c r="AM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</row>
    <row r="6" spans="1:59" s="273" customFormat="1" ht="84" customHeight="1">
      <c r="A6" s="398"/>
      <c r="B6" s="383" t="s">
        <v>3</v>
      </c>
      <c r="C6" s="384"/>
      <c r="D6" s="385"/>
      <c r="E6" s="386" t="s">
        <v>4</v>
      </c>
      <c r="F6" s="387"/>
      <c r="G6" s="388"/>
      <c r="H6" s="386" t="s">
        <v>5</v>
      </c>
      <c r="I6" s="387"/>
      <c r="J6" s="388"/>
      <c r="K6" s="389" t="s">
        <v>6</v>
      </c>
      <c r="L6" s="390"/>
      <c r="M6" s="391"/>
      <c r="N6" s="408" t="s">
        <v>7</v>
      </c>
      <c r="O6" s="409"/>
      <c r="P6" s="410"/>
      <c r="Q6" s="411" t="s">
        <v>8</v>
      </c>
      <c r="R6" s="412"/>
      <c r="S6" s="413"/>
      <c r="T6" s="392" t="s">
        <v>9</v>
      </c>
      <c r="U6" s="393"/>
      <c r="V6" s="394"/>
      <c r="W6" s="414" t="s">
        <v>10</v>
      </c>
      <c r="X6" s="415"/>
      <c r="Y6" s="416"/>
      <c r="Z6" s="417" t="s">
        <v>11</v>
      </c>
      <c r="AA6" s="418"/>
      <c r="AB6" s="419"/>
      <c r="AC6" s="392"/>
      <c r="AD6" s="393"/>
      <c r="AE6" s="393"/>
      <c r="AF6" s="393"/>
      <c r="AG6" s="394"/>
    </row>
    <row r="7" spans="1:59" s="274" customFormat="1" ht="24" customHeight="1">
      <c r="A7" s="399"/>
      <c r="B7" s="290" t="s">
        <v>12</v>
      </c>
      <c r="C7" s="290" t="s">
        <v>13</v>
      </c>
      <c r="D7" s="291" t="s">
        <v>14</v>
      </c>
      <c r="E7" s="290" t="s">
        <v>12</v>
      </c>
      <c r="F7" s="290" t="s">
        <v>13</v>
      </c>
      <c r="G7" s="291" t="s">
        <v>14</v>
      </c>
      <c r="H7" s="292" t="s">
        <v>12</v>
      </c>
      <c r="I7" s="290" t="s">
        <v>13</v>
      </c>
      <c r="J7" s="320" t="s">
        <v>14</v>
      </c>
      <c r="K7" s="321" t="s">
        <v>12</v>
      </c>
      <c r="L7" s="321" t="s">
        <v>13</v>
      </c>
      <c r="M7" s="320" t="s">
        <v>14</v>
      </c>
      <c r="N7" s="290" t="s">
        <v>12</v>
      </c>
      <c r="O7" s="290" t="s">
        <v>13</v>
      </c>
      <c r="P7" s="291" t="s">
        <v>14</v>
      </c>
      <c r="Q7" s="290" t="s">
        <v>12</v>
      </c>
      <c r="R7" s="290" t="s">
        <v>13</v>
      </c>
      <c r="S7" s="291" t="s">
        <v>14</v>
      </c>
      <c r="T7" s="290" t="s">
        <v>12</v>
      </c>
      <c r="U7" s="290" t="s">
        <v>13</v>
      </c>
      <c r="V7" s="291" t="s">
        <v>14</v>
      </c>
      <c r="W7" s="290" t="s">
        <v>12</v>
      </c>
      <c r="X7" s="290" t="s">
        <v>13</v>
      </c>
      <c r="Y7" s="291" t="s">
        <v>14</v>
      </c>
      <c r="Z7" s="290" t="s">
        <v>12</v>
      </c>
      <c r="AA7" s="290" t="s">
        <v>13</v>
      </c>
      <c r="AB7" s="291" t="s">
        <v>14</v>
      </c>
      <c r="AC7" s="290" t="s">
        <v>15</v>
      </c>
      <c r="AD7" s="395" t="s">
        <v>16</v>
      </c>
      <c r="AE7" s="395"/>
      <c r="AF7" s="396"/>
      <c r="AG7" s="400" t="s">
        <v>17</v>
      </c>
    </row>
    <row r="8" spans="1:59" ht="32.25" customHeight="1">
      <c r="A8" s="342"/>
      <c r="B8" s="357"/>
      <c r="C8" s="358"/>
      <c r="D8" s="359"/>
      <c r="E8" s="357"/>
      <c r="F8" s="358"/>
      <c r="G8" s="359"/>
      <c r="H8" s="298"/>
      <c r="I8" s="359"/>
      <c r="J8" s="351"/>
      <c r="K8" s="322"/>
      <c r="L8" s="346"/>
      <c r="M8" s="352"/>
      <c r="N8" s="324"/>
      <c r="O8" s="358"/>
      <c r="P8" s="359"/>
      <c r="Q8" s="324"/>
      <c r="R8" s="358"/>
      <c r="S8" s="359"/>
      <c r="T8" s="324"/>
      <c r="U8" s="358"/>
      <c r="V8" s="359"/>
      <c r="W8" s="324"/>
      <c r="X8" s="358"/>
      <c r="Y8" s="359"/>
      <c r="Z8" s="324"/>
      <c r="AA8" s="358"/>
      <c r="AB8" s="373"/>
      <c r="AC8" s="332"/>
      <c r="AD8" s="336" t="s">
        <v>12</v>
      </c>
      <c r="AE8" s="337" t="s">
        <v>13</v>
      </c>
      <c r="AF8" s="338" t="s">
        <v>14</v>
      </c>
      <c r="AG8" s="401"/>
      <c r="AK8"/>
      <c r="AL8"/>
      <c r="AM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</row>
    <row r="9" spans="1:59" ht="15" customHeight="1">
      <c r="A9" s="342">
        <v>45108</v>
      </c>
      <c r="B9" s="347">
        <v>613296.38</v>
      </c>
      <c r="C9" s="355">
        <v>613643.35</v>
      </c>
      <c r="D9" s="350">
        <f>SUM(C9-B9)</f>
        <v>346.969999999972</v>
      </c>
      <c r="E9" s="303" t="s">
        <v>18</v>
      </c>
      <c r="F9" s="301" t="s">
        <v>18</v>
      </c>
      <c r="G9" s="302" t="s">
        <v>18</v>
      </c>
      <c r="H9" s="360">
        <v>173578.72</v>
      </c>
      <c r="I9" s="367">
        <v>173786.48</v>
      </c>
      <c r="J9" s="351">
        <f>SUM(I9-H9)</f>
        <v>207.760000000009</v>
      </c>
      <c r="K9" s="368">
        <v>63693.88</v>
      </c>
      <c r="L9" s="355">
        <v>63761.48</v>
      </c>
      <c r="M9" s="352">
        <f>SUM(L9-K9)</f>
        <v>67.600000000005807</v>
      </c>
      <c r="N9" s="369">
        <v>112042.48</v>
      </c>
      <c r="O9" s="355">
        <v>112361.52</v>
      </c>
      <c r="P9" s="350">
        <f>SUM(O9-N9-V9)</f>
        <v>192.40000000000899</v>
      </c>
      <c r="Q9" s="369">
        <v>89160.49</v>
      </c>
      <c r="R9" s="355">
        <v>89728.639999999999</v>
      </c>
      <c r="S9" s="350">
        <f>SUM(R9-Q9)</f>
        <v>568.14999999999395</v>
      </c>
      <c r="T9" s="369">
        <v>12621.92</v>
      </c>
      <c r="U9" s="355">
        <v>12748.56</v>
      </c>
      <c r="V9" s="350">
        <f>SUM(U9-T9)</f>
        <v>126.63999999999901</v>
      </c>
      <c r="W9" s="369">
        <v>48844.77</v>
      </c>
      <c r="X9" s="355">
        <v>48919.3</v>
      </c>
      <c r="Y9" s="350">
        <f>SUM(X9-W9)</f>
        <v>74.530000000006098</v>
      </c>
      <c r="Z9" s="369">
        <v>27625.05</v>
      </c>
      <c r="AA9" s="355">
        <v>27642.16</v>
      </c>
      <c r="AB9" s="352">
        <f>SUM(AA9-Z9)</f>
        <v>17.1100000000006</v>
      </c>
      <c r="AC9" s="333">
        <f>SUM(AB9+Y9+V9+S9+P9+M9+J9+D9)</f>
        <v>1601.16</v>
      </c>
      <c r="AD9" s="374">
        <v>1154257.6000000001</v>
      </c>
      <c r="AE9" s="355">
        <v>1156792.22</v>
      </c>
      <c r="AF9" s="339">
        <f>SUM(AE9-AD9)</f>
        <v>2534.6199999998798</v>
      </c>
      <c r="AG9" s="356">
        <f>SUM(AF9-AC9)</f>
        <v>933.45999999988305</v>
      </c>
      <c r="AK9"/>
      <c r="AL9"/>
      <c r="AM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</row>
    <row r="10" spans="1:59" s="275" customFormat="1">
      <c r="A10" s="342">
        <v>45109</v>
      </c>
      <c r="B10" s="353">
        <v>613643.35</v>
      </c>
      <c r="C10" s="346">
        <v>614289.31000000006</v>
      </c>
      <c r="D10" s="350">
        <f t="shared" ref="D10:D39" si="0">SUM(C10-B10)</f>
        <v>645.96000000007905</v>
      </c>
      <c r="E10" s="361"/>
      <c r="F10" s="346"/>
      <c r="G10" s="350"/>
      <c r="H10" s="353">
        <v>173786.48</v>
      </c>
      <c r="I10" s="350">
        <v>173996.79999999999</v>
      </c>
      <c r="J10" s="351">
        <f t="shared" ref="J10:J39" si="1">SUM(I10-H10)</f>
        <v>210.31999999997799</v>
      </c>
      <c r="K10" s="355">
        <v>63761.48</v>
      </c>
      <c r="L10" s="346">
        <v>63835.56</v>
      </c>
      <c r="M10" s="352">
        <f t="shared" ref="M10:M39" si="2">SUM(L10-K10)</f>
        <v>74.079999999994499</v>
      </c>
      <c r="N10" s="353">
        <v>112361.52</v>
      </c>
      <c r="O10" s="346">
        <v>112705.84</v>
      </c>
      <c r="P10" s="350">
        <f t="shared" ref="P10:P39" si="3">SUM(O10-N10-V10)</f>
        <v>227.11999999999199</v>
      </c>
      <c r="Q10" s="353">
        <v>89728.639999999999</v>
      </c>
      <c r="R10" s="346">
        <v>89897.44</v>
      </c>
      <c r="S10" s="350">
        <f t="shared" ref="S10:S39" si="4">SUM(R10-Q10)</f>
        <v>168.800000000003</v>
      </c>
      <c r="T10" s="353">
        <v>12748.56</v>
      </c>
      <c r="U10" s="346">
        <v>12865.76</v>
      </c>
      <c r="V10" s="350">
        <f t="shared" ref="V10:V39" si="5">SUM(U10-T10)</f>
        <v>117.200000000001</v>
      </c>
      <c r="W10" s="353">
        <v>48919.3</v>
      </c>
      <c r="X10" s="346">
        <v>48972.69</v>
      </c>
      <c r="Y10" s="350">
        <f t="shared" ref="Y10:Y39" si="6">SUM(X10-W10)</f>
        <v>53.389999999999397</v>
      </c>
      <c r="Z10" s="353">
        <v>27642.16</v>
      </c>
      <c r="AA10" s="346">
        <v>27660.49</v>
      </c>
      <c r="AB10" s="352">
        <f t="shared" ref="AB10:AB39" si="7">SUM(AA10-Z10)</f>
        <v>18.3300000000017</v>
      </c>
      <c r="AC10" s="333">
        <f t="shared" ref="AC10:AC39" si="8">SUM(AB10+Y10+V10+S10+P10+M10+J10+D10)</f>
        <v>1515.2000000000501</v>
      </c>
      <c r="AD10" s="354">
        <v>1156792.22</v>
      </c>
      <c r="AE10" s="355">
        <v>1158484.04</v>
      </c>
      <c r="AF10" s="375">
        <f t="shared" ref="AF10:AF39" si="9">SUM(AE10-AD10)</f>
        <v>1691.82000000007</v>
      </c>
      <c r="AG10" s="356">
        <f t="shared" ref="AG10:AG39" si="10">SUM(AF10-AC10)</f>
        <v>176.620000000017</v>
      </c>
    </row>
    <row r="11" spans="1:59">
      <c r="A11" s="342">
        <v>45110</v>
      </c>
      <c r="B11" s="349">
        <v>614289.31000000006</v>
      </c>
      <c r="C11" s="346">
        <v>615104.28</v>
      </c>
      <c r="D11" s="350">
        <f t="shared" si="0"/>
        <v>814.96999999997195</v>
      </c>
      <c r="E11" s="361"/>
      <c r="F11" s="346"/>
      <c r="G11" s="350"/>
      <c r="H11" s="349">
        <v>173996.79999999999</v>
      </c>
      <c r="I11" s="350">
        <v>174217.2</v>
      </c>
      <c r="J11" s="351">
        <f t="shared" si="1"/>
        <v>220.400000000023</v>
      </c>
      <c r="K11" s="346">
        <v>63835.56</v>
      </c>
      <c r="L11" s="346">
        <v>63972.08</v>
      </c>
      <c r="M11" s="352">
        <f t="shared" si="2"/>
        <v>136.52000000000399</v>
      </c>
      <c r="N11" s="349">
        <v>112705.84</v>
      </c>
      <c r="O11" s="346">
        <v>112993.04</v>
      </c>
      <c r="P11" s="350">
        <f t="shared" si="3"/>
        <v>200.359999999997</v>
      </c>
      <c r="Q11" s="349">
        <v>89897.44</v>
      </c>
      <c r="R11" s="346">
        <v>90059.12</v>
      </c>
      <c r="S11" s="350">
        <f t="shared" si="4"/>
        <v>161.67999999999299</v>
      </c>
      <c r="T11" s="349">
        <v>12865.76</v>
      </c>
      <c r="U11" s="346">
        <v>12952.6</v>
      </c>
      <c r="V11" s="350">
        <f t="shared" si="5"/>
        <v>86.840000000000103</v>
      </c>
      <c r="W11" s="349">
        <v>48972.69</v>
      </c>
      <c r="X11" s="346">
        <v>49070.19</v>
      </c>
      <c r="Y11" s="350">
        <f t="shared" si="6"/>
        <v>97.5</v>
      </c>
      <c r="Z11" s="349">
        <v>27660.49</v>
      </c>
      <c r="AA11" s="355">
        <v>27688.87</v>
      </c>
      <c r="AB11" s="352">
        <f t="shared" si="7"/>
        <v>28.379999999997398</v>
      </c>
      <c r="AC11" s="333">
        <f t="shared" si="8"/>
        <v>1746.6499999999901</v>
      </c>
      <c r="AD11" s="354">
        <v>1158484.04</v>
      </c>
      <c r="AE11" s="355">
        <v>1160565.08</v>
      </c>
      <c r="AF11" s="375">
        <f t="shared" si="9"/>
        <v>2081.04000000004</v>
      </c>
      <c r="AG11" s="356">
        <f t="shared" si="10"/>
        <v>334.39000000005001</v>
      </c>
      <c r="AK11"/>
      <c r="AL11"/>
      <c r="AM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</row>
    <row r="12" spans="1:59">
      <c r="A12" s="342">
        <v>45111</v>
      </c>
      <c r="B12" s="349">
        <v>615104.28</v>
      </c>
      <c r="C12" s="346">
        <v>620114.96</v>
      </c>
      <c r="D12" s="350">
        <f t="shared" si="0"/>
        <v>5010.6799999999303</v>
      </c>
      <c r="E12" s="361"/>
      <c r="F12" s="346"/>
      <c r="G12" s="350"/>
      <c r="H12" s="349">
        <v>174217.2</v>
      </c>
      <c r="I12" s="350">
        <v>175253.68</v>
      </c>
      <c r="J12" s="351">
        <f t="shared" si="1"/>
        <v>1036.47999999998</v>
      </c>
      <c r="K12" s="346">
        <v>63972.08</v>
      </c>
      <c r="L12" s="346">
        <v>64312.92</v>
      </c>
      <c r="M12" s="352">
        <f t="shared" si="2"/>
        <v>340.83999999999702</v>
      </c>
      <c r="N12" s="349">
        <v>112993.04</v>
      </c>
      <c r="O12" s="346">
        <v>113774.39999999999</v>
      </c>
      <c r="P12" s="350">
        <f t="shared" si="3"/>
        <v>539.04000000000099</v>
      </c>
      <c r="Q12" s="349">
        <v>90059.12</v>
      </c>
      <c r="R12" s="346">
        <v>90527.360000000001</v>
      </c>
      <c r="S12" s="350">
        <f t="shared" si="4"/>
        <v>468.24000000000501</v>
      </c>
      <c r="T12" s="349">
        <v>12952.6</v>
      </c>
      <c r="U12" s="346">
        <v>13194.92</v>
      </c>
      <c r="V12" s="350">
        <f t="shared" si="5"/>
        <v>242.32</v>
      </c>
      <c r="W12" s="349">
        <v>49070.19</v>
      </c>
      <c r="X12" s="346">
        <v>49249.46</v>
      </c>
      <c r="Y12" s="350">
        <f t="shared" si="6"/>
        <v>179.269999999997</v>
      </c>
      <c r="Z12" s="353">
        <v>27688.87</v>
      </c>
      <c r="AA12" s="346">
        <v>27786.28</v>
      </c>
      <c r="AB12" s="352">
        <f t="shared" si="7"/>
        <v>97.409999999999897</v>
      </c>
      <c r="AC12" s="333">
        <f t="shared" si="8"/>
        <v>7914.2799999999197</v>
      </c>
      <c r="AD12" s="354">
        <v>1160565.08</v>
      </c>
      <c r="AE12" s="355">
        <v>1168896.79</v>
      </c>
      <c r="AF12" s="375">
        <f t="shared" si="9"/>
        <v>8331.7099999999591</v>
      </c>
      <c r="AG12" s="356">
        <f t="shared" si="10"/>
        <v>417.43000000004798</v>
      </c>
      <c r="AK12"/>
      <c r="AL12"/>
      <c r="AM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</row>
    <row r="13" spans="1:59" ht="14.25" customHeight="1">
      <c r="A13" s="342">
        <v>45112</v>
      </c>
      <c r="B13" s="349">
        <v>620114.96</v>
      </c>
      <c r="C13" s="346">
        <v>624548.84</v>
      </c>
      <c r="D13" s="350">
        <f t="shared" si="0"/>
        <v>4433.88</v>
      </c>
      <c r="E13" s="361"/>
      <c r="F13" s="346"/>
      <c r="G13" s="350"/>
      <c r="H13" s="349">
        <v>175253.68</v>
      </c>
      <c r="I13" s="350">
        <v>176289.52</v>
      </c>
      <c r="J13" s="351">
        <f t="shared" si="1"/>
        <v>1035.8399999999999</v>
      </c>
      <c r="K13" s="346">
        <v>64312.92</v>
      </c>
      <c r="L13" s="346">
        <v>64685</v>
      </c>
      <c r="M13" s="352">
        <f t="shared" si="2"/>
        <v>372.08000000000197</v>
      </c>
      <c r="N13" s="349">
        <v>113774.39999999999</v>
      </c>
      <c r="O13" s="346">
        <v>114559.52</v>
      </c>
      <c r="P13" s="350">
        <f t="shared" si="3"/>
        <v>531.88000000001</v>
      </c>
      <c r="Q13" s="349">
        <v>90527.360000000001</v>
      </c>
      <c r="R13" s="346">
        <v>90941.36</v>
      </c>
      <c r="S13" s="350">
        <f t="shared" si="4"/>
        <v>414</v>
      </c>
      <c r="T13" s="349">
        <v>13194.92</v>
      </c>
      <c r="U13" s="346">
        <v>13448.16</v>
      </c>
      <c r="V13" s="350">
        <f t="shared" si="5"/>
        <v>253.24</v>
      </c>
      <c r="W13" s="349">
        <v>49249.46</v>
      </c>
      <c r="X13" s="346">
        <v>49388.22</v>
      </c>
      <c r="Y13" s="350">
        <f t="shared" si="6"/>
        <v>138.76000000000201</v>
      </c>
      <c r="Z13" s="349">
        <v>27786.28</v>
      </c>
      <c r="AA13" s="346">
        <v>27865.83</v>
      </c>
      <c r="AB13" s="352">
        <f t="shared" si="7"/>
        <v>79.550000000002896</v>
      </c>
      <c r="AC13" s="333">
        <f t="shared" si="8"/>
        <v>7259.2300000000196</v>
      </c>
      <c r="AD13" s="354">
        <v>1168896.79</v>
      </c>
      <c r="AE13" s="355">
        <v>1176593.1000000001</v>
      </c>
      <c r="AF13" s="375">
        <f t="shared" si="9"/>
        <v>7696.3100000000604</v>
      </c>
      <c r="AG13" s="356">
        <f t="shared" si="10"/>
        <v>437.08000000003801</v>
      </c>
      <c r="AK13"/>
      <c r="AL13"/>
      <c r="AM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</row>
    <row r="14" spans="1:59" ht="15">
      <c r="A14" s="342">
        <v>45113</v>
      </c>
      <c r="B14" s="361">
        <v>624548.84</v>
      </c>
      <c r="C14" s="346">
        <f>B15</f>
        <v>628998.6</v>
      </c>
      <c r="D14" s="350">
        <f t="shared" si="0"/>
        <v>4449.7600000000102</v>
      </c>
      <c r="E14" s="361"/>
      <c r="F14" s="346"/>
      <c r="G14" s="350"/>
      <c r="H14" s="360">
        <v>176289.52</v>
      </c>
      <c r="I14" s="350">
        <f>H15</f>
        <v>177443.76</v>
      </c>
      <c r="J14" s="351">
        <f t="shared" si="1"/>
        <v>1154.24000000002</v>
      </c>
      <c r="K14" s="322">
        <v>64685</v>
      </c>
      <c r="L14" s="346">
        <f>K15</f>
        <v>64994.2</v>
      </c>
      <c r="M14" s="352">
        <f t="shared" si="2"/>
        <v>309.19999999999698</v>
      </c>
      <c r="N14" s="370">
        <v>114559.52</v>
      </c>
      <c r="O14" s="346">
        <f>N15</f>
        <v>115312.56</v>
      </c>
      <c r="P14" s="350">
        <f t="shared" si="3"/>
        <v>510.35999999999302</v>
      </c>
      <c r="Q14" s="370">
        <v>90941.36</v>
      </c>
      <c r="R14" s="346">
        <f>Q15</f>
        <v>91369.84</v>
      </c>
      <c r="S14" s="350">
        <f t="shared" si="4"/>
        <v>428.47999999999598</v>
      </c>
      <c r="T14" s="370">
        <v>13448.16</v>
      </c>
      <c r="U14" s="346">
        <f>T15</f>
        <v>13690.84</v>
      </c>
      <c r="V14" s="350">
        <f t="shared" si="5"/>
        <v>242.68</v>
      </c>
      <c r="W14" s="370">
        <v>49388.22</v>
      </c>
      <c r="X14" s="346">
        <f>W15</f>
        <v>49559.5</v>
      </c>
      <c r="Y14" s="350">
        <f t="shared" si="6"/>
        <v>171.27999999999901</v>
      </c>
      <c r="Z14" s="370">
        <v>27865.83</v>
      </c>
      <c r="AA14" s="346">
        <f>Z15</f>
        <v>27947.5</v>
      </c>
      <c r="AB14" s="352">
        <f t="shared" si="7"/>
        <v>81.669999999998296</v>
      </c>
      <c r="AC14" s="333">
        <f t="shared" si="8"/>
        <v>7347.6700000000101</v>
      </c>
      <c r="AD14" s="374">
        <v>1176593.1000000001</v>
      </c>
      <c r="AE14" s="355">
        <f>AD15</f>
        <v>1184321.6000000001</v>
      </c>
      <c r="AF14" s="375">
        <f t="shared" si="9"/>
        <v>7728.5</v>
      </c>
      <c r="AG14" s="356">
        <f t="shared" si="10"/>
        <v>380.82999999998702</v>
      </c>
      <c r="AK14"/>
      <c r="AL14"/>
      <c r="AM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</row>
    <row r="15" spans="1:59" ht="15.75" customHeight="1">
      <c r="A15" s="342">
        <v>45114</v>
      </c>
      <c r="B15" s="361">
        <v>628998.6</v>
      </c>
      <c r="C15" s="346">
        <f t="shared" ref="C15:C21" si="11">B16</f>
        <v>633206.17000000004</v>
      </c>
      <c r="D15" s="350">
        <f t="shared" si="0"/>
        <v>4207.5700000000697</v>
      </c>
      <c r="E15" s="361"/>
      <c r="F15" s="346"/>
      <c r="G15" s="350"/>
      <c r="H15" s="360">
        <v>177443.76</v>
      </c>
      <c r="I15" s="350">
        <f t="shared" ref="I15:I21" si="12">H16</f>
        <v>178923.2</v>
      </c>
      <c r="J15" s="351">
        <f t="shared" si="1"/>
        <v>1479.44</v>
      </c>
      <c r="K15" s="322">
        <v>64994.2</v>
      </c>
      <c r="L15" s="346">
        <f t="shared" ref="L15:L21" si="13">K16</f>
        <v>65846.84</v>
      </c>
      <c r="M15" s="352">
        <f t="shared" si="2"/>
        <v>852.63999999999896</v>
      </c>
      <c r="N15" s="370">
        <v>115312.56</v>
      </c>
      <c r="O15" s="346">
        <f t="shared" ref="O15:O21" si="14">N16</f>
        <v>116099.6</v>
      </c>
      <c r="P15" s="350">
        <f t="shared" si="3"/>
        <v>526.76000000000704</v>
      </c>
      <c r="Q15" s="370">
        <v>91369.84</v>
      </c>
      <c r="R15" s="346">
        <f t="shared" ref="R15:R38" si="15">Q16</f>
        <v>91812.08</v>
      </c>
      <c r="S15" s="350">
        <f t="shared" si="4"/>
        <v>442.24000000000501</v>
      </c>
      <c r="T15" s="370">
        <v>13690.84</v>
      </c>
      <c r="U15" s="346">
        <f t="shared" ref="U15:U21" si="16">T16</f>
        <v>13951.12</v>
      </c>
      <c r="V15" s="350">
        <f t="shared" si="5"/>
        <v>260.280000000001</v>
      </c>
      <c r="W15" s="370">
        <v>49559.5</v>
      </c>
      <c r="X15" s="346">
        <f t="shared" ref="X15:X21" si="17">W16</f>
        <v>49728.12</v>
      </c>
      <c r="Y15" s="350">
        <f t="shared" si="6"/>
        <v>168.62000000000299</v>
      </c>
      <c r="Z15" s="370">
        <v>27947.5</v>
      </c>
      <c r="AA15" s="346">
        <f t="shared" ref="AA15:AA21" si="18">Z16</f>
        <v>28007.67</v>
      </c>
      <c r="AB15" s="352">
        <f t="shared" si="7"/>
        <v>60.169999999998304</v>
      </c>
      <c r="AC15" s="333">
        <f t="shared" si="8"/>
        <v>7997.7200000000803</v>
      </c>
      <c r="AD15" s="374">
        <v>1184321.6000000001</v>
      </c>
      <c r="AE15" s="355">
        <f t="shared" ref="AE15:AE21" si="19">AD16</f>
        <v>1192757.56</v>
      </c>
      <c r="AF15" s="375">
        <f t="shared" si="9"/>
        <v>8435.9599999999591</v>
      </c>
      <c r="AG15" s="356">
        <f t="shared" si="10"/>
        <v>438.239999999882</v>
      </c>
      <c r="AK15"/>
      <c r="AL15"/>
      <c r="AM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</row>
    <row r="16" spans="1:59" ht="15">
      <c r="A16" s="342">
        <v>45115</v>
      </c>
      <c r="B16" s="361">
        <v>633206.17000000004</v>
      </c>
      <c r="C16" s="346">
        <v>635911.4</v>
      </c>
      <c r="D16" s="350">
        <f t="shared" si="0"/>
        <v>2705.22999999998</v>
      </c>
      <c r="E16" s="361"/>
      <c r="F16" s="346"/>
      <c r="G16" s="350"/>
      <c r="H16" s="360">
        <v>178923.2</v>
      </c>
      <c r="I16" s="350">
        <v>180357.92</v>
      </c>
      <c r="J16" s="351">
        <f t="shared" si="1"/>
        <v>1434.72</v>
      </c>
      <c r="K16" s="322">
        <v>65846.84</v>
      </c>
      <c r="L16" s="346">
        <v>66530.8</v>
      </c>
      <c r="M16" s="352">
        <f t="shared" si="2"/>
        <v>683.96000000000595</v>
      </c>
      <c r="N16" s="370">
        <v>116099.6</v>
      </c>
      <c r="O16" s="346">
        <v>116792.88</v>
      </c>
      <c r="P16" s="350">
        <f t="shared" si="3"/>
        <v>454.68</v>
      </c>
      <c r="Q16" s="370">
        <v>91812.08</v>
      </c>
      <c r="R16" s="346">
        <v>92464.4</v>
      </c>
      <c r="S16" s="350">
        <f t="shared" si="4"/>
        <v>652.31999999999198</v>
      </c>
      <c r="T16" s="370">
        <v>13951.12</v>
      </c>
      <c r="U16" s="346">
        <v>14189.72</v>
      </c>
      <c r="V16" s="350">
        <f t="shared" si="5"/>
        <v>238.599999999999</v>
      </c>
      <c r="W16" s="370">
        <v>49728.12</v>
      </c>
      <c r="X16" s="346">
        <v>49881.3</v>
      </c>
      <c r="Y16" s="350">
        <f t="shared" si="6"/>
        <v>153.18</v>
      </c>
      <c r="Z16" s="370">
        <v>28007.67</v>
      </c>
      <c r="AA16" s="346">
        <v>28079.86</v>
      </c>
      <c r="AB16" s="352">
        <f t="shared" si="7"/>
        <v>72.1900000000023</v>
      </c>
      <c r="AC16" s="333">
        <f t="shared" si="8"/>
        <v>6394.8799999999801</v>
      </c>
      <c r="AD16" s="374">
        <v>1192757.56</v>
      </c>
      <c r="AE16" s="355">
        <v>1199513.5</v>
      </c>
      <c r="AF16" s="375">
        <f t="shared" si="9"/>
        <v>6755.9399999999396</v>
      </c>
      <c r="AG16" s="356">
        <f t="shared" si="10"/>
        <v>361.05999999996101</v>
      </c>
      <c r="AK16"/>
      <c r="AL16"/>
      <c r="AM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</row>
    <row r="17" spans="1:59" ht="15">
      <c r="A17" s="342">
        <v>45116</v>
      </c>
      <c r="B17" s="361">
        <f>C16</f>
        <v>635911.4</v>
      </c>
      <c r="C17" s="346">
        <v>639148.06000000006</v>
      </c>
      <c r="D17" s="350">
        <f t="shared" si="0"/>
        <v>3236.6600000000299</v>
      </c>
      <c r="E17" s="361"/>
      <c r="F17" s="346"/>
      <c r="G17" s="350"/>
      <c r="H17" s="360">
        <f>I16</f>
        <v>180357.92</v>
      </c>
      <c r="I17" s="350">
        <v>181173.36</v>
      </c>
      <c r="J17" s="351">
        <f t="shared" si="1"/>
        <v>815.439999999973</v>
      </c>
      <c r="K17" s="322">
        <f>L16</f>
        <v>66530.8</v>
      </c>
      <c r="L17" s="346">
        <v>66887</v>
      </c>
      <c r="M17" s="352">
        <f t="shared" si="2"/>
        <v>356.19999999999698</v>
      </c>
      <c r="N17" s="370">
        <f>O16</f>
        <v>116792.88</v>
      </c>
      <c r="O17" s="346">
        <v>117284.16</v>
      </c>
      <c r="P17" s="350">
        <f t="shared" si="3"/>
        <v>327.47999999999797</v>
      </c>
      <c r="Q17" s="370">
        <f>R16</f>
        <v>92464.4</v>
      </c>
      <c r="R17" s="346">
        <v>92978.559999999998</v>
      </c>
      <c r="S17" s="350">
        <f t="shared" si="4"/>
        <v>514.16000000000304</v>
      </c>
      <c r="T17" s="370">
        <f>U16</f>
        <v>14189.72</v>
      </c>
      <c r="U17" s="346">
        <v>14353.52</v>
      </c>
      <c r="V17" s="350">
        <f t="shared" si="5"/>
        <v>163.80000000000101</v>
      </c>
      <c r="W17" s="370">
        <f>X16</f>
        <v>49881.3</v>
      </c>
      <c r="X17" s="346">
        <v>49963.27</v>
      </c>
      <c r="Y17" s="350">
        <f t="shared" si="6"/>
        <v>81.969999999993902</v>
      </c>
      <c r="Z17" s="370">
        <f>AA16</f>
        <v>28079.86</v>
      </c>
      <c r="AA17" s="346">
        <v>28121.52</v>
      </c>
      <c r="AB17" s="352">
        <f t="shared" si="7"/>
        <v>41.659999999999897</v>
      </c>
      <c r="AC17" s="333">
        <f t="shared" si="8"/>
        <v>5537.37</v>
      </c>
      <c r="AD17" s="374">
        <f>AE16</f>
        <v>1199513.5</v>
      </c>
      <c r="AE17" s="355">
        <v>1205301.96</v>
      </c>
      <c r="AF17" s="375">
        <f t="shared" si="9"/>
        <v>5788.45999999996</v>
      </c>
      <c r="AG17" s="356">
        <f t="shared" si="10"/>
        <v>251.08999999996399</v>
      </c>
      <c r="AK17"/>
      <c r="AL17"/>
      <c r="AM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</row>
    <row r="18" spans="1:59" ht="15">
      <c r="A18" s="342">
        <v>45117</v>
      </c>
      <c r="B18" s="361">
        <f>C17</f>
        <v>639148.06000000006</v>
      </c>
      <c r="C18" s="346">
        <v>641820.42000000004</v>
      </c>
      <c r="D18" s="350">
        <f t="shared" si="0"/>
        <v>2672.3599999999901</v>
      </c>
      <c r="E18" s="361"/>
      <c r="F18" s="362"/>
      <c r="G18" s="350"/>
      <c r="H18" s="360">
        <f>I17</f>
        <v>181173.36</v>
      </c>
      <c r="I18" s="350">
        <v>181926.64</v>
      </c>
      <c r="J18" s="371">
        <f t="shared" si="1"/>
        <v>753.28000000002805</v>
      </c>
      <c r="K18" s="322">
        <f>L17</f>
        <v>66887</v>
      </c>
      <c r="L18" s="346">
        <v>67654.240000000005</v>
      </c>
      <c r="M18" s="352">
        <f t="shared" si="2"/>
        <v>767.24000000000501</v>
      </c>
      <c r="N18" s="370">
        <f>O17</f>
        <v>117284.16</v>
      </c>
      <c r="O18" s="346">
        <v>117807</v>
      </c>
      <c r="P18" s="350">
        <f t="shared" si="3"/>
        <v>330.43999999999699</v>
      </c>
      <c r="Q18" s="370">
        <f>R17</f>
        <v>92978.559999999998</v>
      </c>
      <c r="R18" s="346">
        <v>93284.4</v>
      </c>
      <c r="S18" s="350">
        <f t="shared" si="4"/>
        <v>305.83999999999702</v>
      </c>
      <c r="T18" s="370">
        <f>U17</f>
        <v>14353.52</v>
      </c>
      <c r="U18" s="346">
        <v>14545.92</v>
      </c>
      <c r="V18" s="350">
        <f t="shared" si="5"/>
        <v>192.4</v>
      </c>
      <c r="W18" s="370">
        <f>X17</f>
        <v>49963.27</v>
      </c>
      <c r="X18" s="346">
        <v>50097.599999999999</v>
      </c>
      <c r="Y18" s="350">
        <f t="shared" si="6"/>
        <v>134.330000000002</v>
      </c>
      <c r="Z18" s="370">
        <f>AA17</f>
        <v>28121.52</v>
      </c>
      <c r="AA18" s="346">
        <v>28168.53</v>
      </c>
      <c r="AB18" s="352">
        <f t="shared" si="7"/>
        <v>47.009999999998399</v>
      </c>
      <c r="AC18" s="333">
        <f t="shared" si="8"/>
        <v>5202.9000000000096</v>
      </c>
      <c r="AD18" s="374">
        <f>AE17</f>
        <v>1205301.96</v>
      </c>
      <c r="AE18" s="355">
        <v>1210838.55</v>
      </c>
      <c r="AF18" s="375">
        <f t="shared" si="9"/>
        <v>5536.5900000000802</v>
      </c>
      <c r="AG18" s="356">
        <f t="shared" si="10"/>
        <v>333.690000000071</v>
      </c>
      <c r="AK18"/>
      <c r="AL18"/>
      <c r="AM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</row>
    <row r="19" spans="1:59" ht="15.75" customHeight="1">
      <c r="A19" s="342">
        <v>45118</v>
      </c>
      <c r="B19" s="361">
        <f>C18</f>
        <v>641820.42000000004</v>
      </c>
      <c r="C19" s="346">
        <v>644512.22</v>
      </c>
      <c r="D19" s="350">
        <f t="shared" si="0"/>
        <v>2691.7999999999302</v>
      </c>
      <c r="E19" s="361"/>
      <c r="F19" s="362"/>
      <c r="G19" s="350"/>
      <c r="H19" s="360">
        <f>I18</f>
        <v>181926.64</v>
      </c>
      <c r="I19" s="350">
        <v>182748.48</v>
      </c>
      <c r="J19" s="371">
        <f t="shared" si="1"/>
        <v>821.83999999999696</v>
      </c>
      <c r="K19" s="322">
        <f>L18</f>
        <v>67654.240000000005</v>
      </c>
      <c r="L19" s="355">
        <v>67960.759999999995</v>
      </c>
      <c r="M19" s="352">
        <f t="shared" si="2"/>
        <v>306.51999999998998</v>
      </c>
      <c r="N19" s="370">
        <f>O18</f>
        <v>117807</v>
      </c>
      <c r="O19" s="346">
        <v>118326.96</v>
      </c>
      <c r="P19" s="350">
        <f t="shared" si="3"/>
        <v>318.68000000000598</v>
      </c>
      <c r="Q19" s="370">
        <f>R18</f>
        <v>93284.4</v>
      </c>
      <c r="R19" s="346">
        <v>93645.759999999995</v>
      </c>
      <c r="S19" s="350">
        <f t="shared" si="4"/>
        <v>361.36000000000098</v>
      </c>
      <c r="T19" s="370">
        <f>U18</f>
        <v>14545.92</v>
      </c>
      <c r="U19" s="346">
        <v>14747.2</v>
      </c>
      <c r="V19" s="350">
        <f t="shared" si="5"/>
        <v>201.280000000001</v>
      </c>
      <c r="W19" s="370">
        <f>X18</f>
        <v>50097.599999999999</v>
      </c>
      <c r="X19" s="346">
        <v>50216.84</v>
      </c>
      <c r="Y19" s="350">
        <f t="shared" si="6"/>
        <v>119.23999999999801</v>
      </c>
      <c r="Z19" s="370">
        <f>AA18</f>
        <v>28168.53</v>
      </c>
      <c r="AA19" s="346">
        <v>28205.040000000001</v>
      </c>
      <c r="AB19" s="352">
        <f t="shared" si="7"/>
        <v>36.510000000002002</v>
      </c>
      <c r="AC19" s="333">
        <f t="shared" si="8"/>
        <v>4857.2299999999204</v>
      </c>
      <c r="AD19" s="374">
        <f>AE18</f>
        <v>1210838.55</v>
      </c>
      <c r="AE19" s="355">
        <v>1216007.5</v>
      </c>
      <c r="AF19" s="375">
        <f t="shared" si="9"/>
        <v>5168.9499999999498</v>
      </c>
      <c r="AG19" s="356">
        <f t="shared" si="10"/>
        <v>311.72000000002998</v>
      </c>
      <c r="AK19"/>
      <c r="AL19"/>
      <c r="AM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</row>
    <row r="20" spans="1:59" ht="15">
      <c r="A20" s="342">
        <v>45119</v>
      </c>
      <c r="B20" s="361">
        <f>C19</f>
        <v>644512.22</v>
      </c>
      <c r="C20" s="346">
        <v>647237.86</v>
      </c>
      <c r="D20" s="350">
        <f t="shared" si="0"/>
        <v>2725.6400000000099</v>
      </c>
      <c r="E20" s="361"/>
      <c r="F20" s="362"/>
      <c r="G20" s="350"/>
      <c r="H20" s="360">
        <f>I19</f>
        <v>182748.48</v>
      </c>
      <c r="I20" s="350">
        <v>183407.12</v>
      </c>
      <c r="J20" s="371">
        <f t="shared" si="1"/>
        <v>658.63999999998498</v>
      </c>
      <c r="K20" s="322">
        <f>L19</f>
        <v>67960.759999999995</v>
      </c>
      <c r="L20" s="346">
        <v>68129.36</v>
      </c>
      <c r="M20" s="352">
        <f t="shared" si="2"/>
        <v>168.60000000000599</v>
      </c>
      <c r="N20" s="370">
        <f>O19</f>
        <v>118326.96</v>
      </c>
      <c r="O20" s="346">
        <v>118831.12</v>
      </c>
      <c r="P20" s="350">
        <f t="shared" si="3"/>
        <v>319.43999999998999</v>
      </c>
      <c r="Q20" s="370">
        <f>R19</f>
        <v>93645.759999999995</v>
      </c>
      <c r="R20" s="346">
        <v>93981.84</v>
      </c>
      <c r="S20" s="350">
        <f t="shared" si="4"/>
        <v>336.08000000000197</v>
      </c>
      <c r="T20" s="370">
        <f>U19</f>
        <v>14747.2</v>
      </c>
      <c r="U20" s="346">
        <v>14931.92</v>
      </c>
      <c r="V20" s="350">
        <f t="shared" si="5"/>
        <v>184.719999999999</v>
      </c>
      <c r="W20" s="370">
        <f>X19</f>
        <v>50216.84</v>
      </c>
      <c r="X20" s="346">
        <v>50339.32</v>
      </c>
      <c r="Y20" s="350">
        <f t="shared" si="6"/>
        <v>122.480000000003</v>
      </c>
      <c r="Z20" s="370">
        <f>AA19</f>
        <v>28205.040000000001</v>
      </c>
      <c r="AA20" s="346">
        <v>28254.5</v>
      </c>
      <c r="AB20" s="352">
        <f t="shared" si="7"/>
        <v>49.459999999999098</v>
      </c>
      <c r="AC20" s="333">
        <f t="shared" si="8"/>
        <v>4565.0600000000004</v>
      </c>
      <c r="AD20" s="374">
        <f>AE19</f>
        <v>1216007.5</v>
      </c>
      <c r="AE20" s="355">
        <v>1220894.5</v>
      </c>
      <c r="AF20" s="375">
        <f t="shared" si="9"/>
        <v>4887</v>
      </c>
      <c r="AG20" s="356">
        <f t="shared" si="10"/>
        <v>321.94000000000199</v>
      </c>
      <c r="AK20"/>
      <c r="AL20"/>
      <c r="AM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</row>
    <row r="21" spans="1:59" ht="15">
      <c r="A21" s="342">
        <v>45120</v>
      </c>
      <c r="B21" s="361">
        <f>C20</f>
        <v>647237.86</v>
      </c>
      <c r="C21" s="346">
        <f t="shared" si="11"/>
        <v>650164.43000000005</v>
      </c>
      <c r="D21" s="350">
        <f t="shared" si="0"/>
        <v>2926.5700000000702</v>
      </c>
      <c r="E21" s="361"/>
      <c r="F21" s="362"/>
      <c r="G21" s="350"/>
      <c r="H21" s="360">
        <f>I20</f>
        <v>183407.12</v>
      </c>
      <c r="I21" s="350">
        <f t="shared" si="12"/>
        <v>184106</v>
      </c>
      <c r="J21" s="371">
        <f t="shared" si="1"/>
        <v>698.880000000005</v>
      </c>
      <c r="K21" s="322">
        <f>L20</f>
        <v>68129.36</v>
      </c>
      <c r="L21" s="346">
        <f t="shared" si="13"/>
        <v>68591.64</v>
      </c>
      <c r="M21" s="352">
        <f t="shared" si="2"/>
        <v>462.27999999999901</v>
      </c>
      <c r="N21" s="370">
        <f>O20</f>
        <v>118831.12</v>
      </c>
      <c r="O21" s="346">
        <f t="shared" si="14"/>
        <v>119350.39999999999</v>
      </c>
      <c r="P21" s="350">
        <f t="shared" si="3"/>
        <v>335.27999999999901</v>
      </c>
      <c r="Q21" s="370">
        <f>R20</f>
        <v>93981.84</v>
      </c>
      <c r="R21" s="346">
        <f t="shared" si="15"/>
        <v>94352.72</v>
      </c>
      <c r="S21" s="350">
        <f t="shared" si="4"/>
        <v>370.880000000005</v>
      </c>
      <c r="T21" s="370">
        <f>U20</f>
        <v>14931.92</v>
      </c>
      <c r="U21" s="346">
        <f t="shared" si="16"/>
        <v>15115.92</v>
      </c>
      <c r="V21" s="350">
        <f t="shared" si="5"/>
        <v>184</v>
      </c>
      <c r="W21" s="370">
        <f>X20</f>
        <v>50339.32</v>
      </c>
      <c r="X21" s="346">
        <f t="shared" si="17"/>
        <v>50479.46</v>
      </c>
      <c r="Y21" s="350">
        <f t="shared" si="6"/>
        <v>140.13999999999899</v>
      </c>
      <c r="Z21" s="370">
        <f>AA20</f>
        <v>28254.5</v>
      </c>
      <c r="AA21" s="346">
        <f t="shared" si="18"/>
        <v>28298.65</v>
      </c>
      <c r="AB21" s="352">
        <f t="shared" si="7"/>
        <v>44.150000000001498</v>
      </c>
      <c r="AC21" s="333">
        <f t="shared" si="8"/>
        <v>5162.1800000000703</v>
      </c>
      <c r="AD21" s="374">
        <f>AE20</f>
        <v>1220894.5</v>
      </c>
      <c r="AE21" s="355">
        <f t="shared" si="19"/>
        <v>1226379.1299999999</v>
      </c>
      <c r="AF21" s="375">
        <f t="shared" si="9"/>
        <v>5484.6299999998901</v>
      </c>
      <c r="AG21" s="356">
        <f t="shared" si="10"/>
        <v>322.44999999981502</v>
      </c>
      <c r="AK21"/>
      <c r="AL21"/>
      <c r="AM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</row>
    <row r="22" spans="1:59" ht="15">
      <c r="A22" s="342">
        <v>45121</v>
      </c>
      <c r="B22" s="361">
        <v>650164.43000000005</v>
      </c>
      <c r="C22" s="346">
        <v>653071.13</v>
      </c>
      <c r="D22" s="350">
        <f t="shared" si="0"/>
        <v>2906.6999999999498</v>
      </c>
      <c r="E22" s="361"/>
      <c r="F22" s="362"/>
      <c r="G22" s="350"/>
      <c r="H22" s="360">
        <v>184106</v>
      </c>
      <c r="I22" s="350">
        <v>184835.68</v>
      </c>
      <c r="J22" s="371">
        <f t="shared" si="1"/>
        <v>729.67999999999302</v>
      </c>
      <c r="K22" s="322">
        <v>68591.64</v>
      </c>
      <c r="L22" s="346">
        <v>69279.08</v>
      </c>
      <c r="M22" s="352">
        <f t="shared" si="2"/>
        <v>687.44000000000199</v>
      </c>
      <c r="N22" s="370">
        <v>119350.39999999999</v>
      </c>
      <c r="O22" s="346">
        <v>119930.16</v>
      </c>
      <c r="P22" s="350">
        <f t="shared" si="3"/>
        <v>391.32000000000897</v>
      </c>
      <c r="Q22" s="370">
        <v>94352.72</v>
      </c>
      <c r="R22" s="346">
        <v>94748.32</v>
      </c>
      <c r="S22" s="350">
        <f t="shared" si="4"/>
        <v>395.60000000000599</v>
      </c>
      <c r="T22" s="370">
        <v>15115.92</v>
      </c>
      <c r="U22" s="346">
        <v>15304.36</v>
      </c>
      <c r="V22" s="350">
        <f t="shared" si="5"/>
        <v>188.44000000000099</v>
      </c>
      <c r="W22" s="370">
        <v>50479.46</v>
      </c>
      <c r="X22" s="346">
        <v>50603.199999999997</v>
      </c>
      <c r="Y22" s="350">
        <f t="shared" si="6"/>
        <v>123.73999999999801</v>
      </c>
      <c r="Z22" s="370">
        <v>28298.65</v>
      </c>
      <c r="AA22" s="346">
        <v>28338.21</v>
      </c>
      <c r="AB22" s="352">
        <f t="shared" si="7"/>
        <v>39.5599999999977</v>
      </c>
      <c r="AC22" s="333">
        <f t="shared" si="8"/>
        <v>5462.4799999999595</v>
      </c>
      <c r="AD22" s="374">
        <v>1226379.1299999999</v>
      </c>
      <c r="AE22" s="355">
        <v>1232165.95</v>
      </c>
      <c r="AF22" s="375">
        <f t="shared" si="9"/>
        <v>5786.8200000000697</v>
      </c>
      <c r="AG22" s="356">
        <f t="shared" si="10"/>
        <v>324.34000000010599</v>
      </c>
      <c r="AK22"/>
      <c r="AL22"/>
      <c r="AM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</row>
    <row r="23" spans="1:59" ht="15">
      <c r="A23" s="342">
        <v>45122</v>
      </c>
      <c r="B23" s="361">
        <f t="shared" ref="B23:B28" si="20">C22</f>
        <v>653071.13</v>
      </c>
      <c r="C23" s="346">
        <v>656326.76</v>
      </c>
      <c r="D23" s="350">
        <f t="shared" si="0"/>
        <v>3255.63</v>
      </c>
      <c r="E23" s="361"/>
      <c r="F23" s="362"/>
      <c r="G23" s="350"/>
      <c r="H23" s="360">
        <f t="shared" ref="H23:H28" si="21">I22</f>
        <v>184835.68</v>
      </c>
      <c r="I23" s="350">
        <v>185556.64</v>
      </c>
      <c r="J23" s="371">
        <f t="shared" si="1"/>
        <v>720.96000000002095</v>
      </c>
      <c r="K23" s="322">
        <f t="shared" ref="K23:K28" si="22">L22</f>
        <v>69279.08</v>
      </c>
      <c r="L23" s="346">
        <v>69750.28</v>
      </c>
      <c r="M23" s="352">
        <f t="shared" si="2"/>
        <v>471.19999999999698</v>
      </c>
      <c r="N23" s="370">
        <f t="shared" ref="N23:N28" si="23">O22</f>
        <v>119930.16</v>
      </c>
      <c r="O23" s="346">
        <v>120500.24</v>
      </c>
      <c r="P23" s="350">
        <f t="shared" si="3"/>
        <v>393.00000000000199</v>
      </c>
      <c r="Q23" s="370">
        <f t="shared" ref="Q23:Q28" si="24">R22</f>
        <v>94748.32</v>
      </c>
      <c r="R23" s="346">
        <v>95157.28</v>
      </c>
      <c r="S23" s="350">
        <f t="shared" si="4"/>
        <v>408.95999999999202</v>
      </c>
      <c r="T23" s="370">
        <f t="shared" ref="T23:T28" si="25">U22</f>
        <v>15304.36</v>
      </c>
      <c r="U23" s="346">
        <v>15481.44</v>
      </c>
      <c r="V23" s="350">
        <f t="shared" si="5"/>
        <v>177.08</v>
      </c>
      <c r="W23" s="370">
        <f t="shared" ref="W23:W28" si="26">X22</f>
        <v>50603.199999999997</v>
      </c>
      <c r="X23" s="346">
        <v>50718.34</v>
      </c>
      <c r="Y23" s="350">
        <f t="shared" si="6"/>
        <v>115.13999999999901</v>
      </c>
      <c r="Z23" s="370">
        <f t="shared" ref="Z23:Z28" si="27">AA22</f>
        <v>28338.21</v>
      </c>
      <c r="AA23" s="346">
        <v>28405.42</v>
      </c>
      <c r="AB23" s="352">
        <f t="shared" si="7"/>
        <v>67.209999999999098</v>
      </c>
      <c r="AC23" s="333">
        <f t="shared" si="8"/>
        <v>5609.1800000000103</v>
      </c>
      <c r="AD23" s="374">
        <f t="shared" ref="AD23:AD28" si="28">AE22</f>
        <v>1232165.95</v>
      </c>
      <c r="AE23" s="355">
        <v>1238087.8799999999</v>
      </c>
      <c r="AF23" s="375">
        <f t="shared" si="9"/>
        <v>5921.9299999999303</v>
      </c>
      <c r="AG23" s="356">
        <f t="shared" si="10"/>
        <v>312.74999999992002</v>
      </c>
      <c r="AK23"/>
      <c r="AL23"/>
      <c r="AM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</row>
    <row r="24" spans="1:59" ht="15">
      <c r="A24" s="342">
        <v>45123</v>
      </c>
      <c r="B24" s="361">
        <f t="shared" si="20"/>
        <v>656326.76</v>
      </c>
      <c r="C24" s="346">
        <v>659391.69999999995</v>
      </c>
      <c r="D24" s="350">
        <f t="shared" si="0"/>
        <v>3064.93999999994</v>
      </c>
      <c r="E24" s="361"/>
      <c r="F24" s="362"/>
      <c r="G24" s="350"/>
      <c r="H24" s="360">
        <f t="shared" si="21"/>
        <v>185556.64</v>
      </c>
      <c r="I24" s="350">
        <v>186207.84</v>
      </c>
      <c r="J24" s="371">
        <f t="shared" si="1"/>
        <v>651.19999999998299</v>
      </c>
      <c r="K24" s="322">
        <f t="shared" si="22"/>
        <v>69750.28</v>
      </c>
      <c r="L24" s="346">
        <v>69972.240000000005</v>
      </c>
      <c r="M24" s="352">
        <f t="shared" si="2"/>
        <v>221.960000000006</v>
      </c>
      <c r="N24" s="370">
        <f t="shared" si="23"/>
        <v>120500.24</v>
      </c>
      <c r="O24" s="346">
        <v>121065.76</v>
      </c>
      <c r="P24" s="350">
        <f t="shared" si="3"/>
        <v>392.67999999998898</v>
      </c>
      <c r="Q24" s="370">
        <f t="shared" si="24"/>
        <v>95157.28</v>
      </c>
      <c r="R24" s="346">
        <v>95526.16</v>
      </c>
      <c r="S24" s="350">
        <f t="shared" si="4"/>
        <v>368.880000000005</v>
      </c>
      <c r="T24" s="370">
        <f t="shared" si="25"/>
        <v>15481.44</v>
      </c>
      <c r="U24" s="346">
        <v>15654.28</v>
      </c>
      <c r="V24" s="350">
        <f t="shared" si="5"/>
        <v>172.84</v>
      </c>
      <c r="W24" s="370">
        <f t="shared" si="26"/>
        <v>50718.34</v>
      </c>
      <c r="X24" s="346">
        <v>50862.58</v>
      </c>
      <c r="Y24" s="350">
        <f t="shared" si="6"/>
        <v>144.24000000000501</v>
      </c>
      <c r="Z24" s="370">
        <f t="shared" si="27"/>
        <v>28405.42</v>
      </c>
      <c r="AA24" s="346">
        <v>28463</v>
      </c>
      <c r="AB24" s="352">
        <f t="shared" si="7"/>
        <v>57.580000000001696</v>
      </c>
      <c r="AC24" s="333">
        <f t="shared" si="8"/>
        <v>5074.3199999999297</v>
      </c>
      <c r="AD24" s="374">
        <f t="shared" si="28"/>
        <v>1238087.8799999999</v>
      </c>
      <c r="AE24" s="355">
        <v>1243406.5</v>
      </c>
      <c r="AF24" s="375">
        <f t="shared" si="9"/>
        <v>5318.6200000001099</v>
      </c>
      <c r="AG24" s="356">
        <f t="shared" si="10"/>
        <v>244.30000000017799</v>
      </c>
      <c r="AK24"/>
      <c r="AL24"/>
      <c r="AM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</row>
    <row r="25" spans="1:59" ht="15">
      <c r="A25" s="342">
        <v>45124</v>
      </c>
      <c r="B25" s="361">
        <f t="shared" si="20"/>
        <v>659391.69999999995</v>
      </c>
      <c r="C25" s="346">
        <v>662588.88</v>
      </c>
      <c r="D25" s="350">
        <f t="shared" si="0"/>
        <v>3197.1800000000499</v>
      </c>
      <c r="E25" s="361"/>
      <c r="F25" s="362"/>
      <c r="G25" s="350"/>
      <c r="H25" s="360">
        <f t="shared" si="21"/>
        <v>186207.84</v>
      </c>
      <c r="I25" s="350">
        <v>186889.88</v>
      </c>
      <c r="J25" s="371">
        <f t="shared" si="1"/>
        <v>682.04000000000804</v>
      </c>
      <c r="K25" s="322">
        <f t="shared" si="22"/>
        <v>69972.240000000005</v>
      </c>
      <c r="L25" s="346">
        <v>70249.8</v>
      </c>
      <c r="M25" s="352">
        <f t="shared" si="2"/>
        <v>277.55999999999801</v>
      </c>
      <c r="N25" s="370">
        <f t="shared" si="23"/>
        <v>121065.76</v>
      </c>
      <c r="O25" s="346">
        <v>121642.16</v>
      </c>
      <c r="P25" s="350">
        <f t="shared" si="3"/>
        <v>395.96000000000998</v>
      </c>
      <c r="Q25" s="370">
        <f t="shared" si="24"/>
        <v>95526.16</v>
      </c>
      <c r="R25" s="346">
        <v>95905.600000000006</v>
      </c>
      <c r="S25" s="350">
        <f t="shared" si="4"/>
        <v>379.44000000000199</v>
      </c>
      <c r="T25" s="370">
        <f t="shared" si="25"/>
        <v>15654.28</v>
      </c>
      <c r="U25" s="346">
        <v>15834.72</v>
      </c>
      <c r="V25" s="350">
        <f t="shared" si="5"/>
        <v>180.439999999999</v>
      </c>
      <c r="W25" s="370">
        <f t="shared" si="26"/>
        <v>50862.58</v>
      </c>
      <c r="X25" s="346">
        <v>50997.26</v>
      </c>
      <c r="Y25" s="350">
        <f t="shared" si="6"/>
        <v>134.68</v>
      </c>
      <c r="Z25" s="370">
        <f t="shared" si="27"/>
        <v>28463</v>
      </c>
      <c r="AA25" s="346">
        <v>28543.84</v>
      </c>
      <c r="AB25" s="352">
        <f t="shared" si="7"/>
        <v>80.840000000000103</v>
      </c>
      <c r="AC25" s="333">
        <f t="shared" si="8"/>
        <v>5328.1400000000704</v>
      </c>
      <c r="AD25" s="374">
        <f t="shared" si="28"/>
        <v>1243406.5</v>
      </c>
      <c r="AE25" s="355">
        <v>1249057.22</v>
      </c>
      <c r="AF25" s="375">
        <f t="shared" si="9"/>
        <v>5650.7199999999702</v>
      </c>
      <c r="AG25" s="356">
        <f t="shared" si="10"/>
        <v>322.57999999990398</v>
      </c>
      <c r="AK25"/>
      <c r="AL25"/>
      <c r="AM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</row>
    <row r="26" spans="1:59" ht="15">
      <c r="A26" s="342">
        <v>45125</v>
      </c>
      <c r="B26" s="361">
        <f t="shared" si="20"/>
        <v>662588.88</v>
      </c>
      <c r="C26" s="346">
        <v>664405.6</v>
      </c>
      <c r="D26" s="350">
        <f t="shared" si="0"/>
        <v>1816.71999999997</v>
      </c>
      <c r="E26" s="361"/>
      <c r="F26" s="362"/>
      <c r="G26" s="350"/>
      <c r="H26" s="360">
        <f t="shared" si="21"/>
        <v>186889.88</v>
      </c>
      <c r="I26" s="350">
        <v>187777.12</v>
      </c>
      <c r="J26" s="371">
        <f t="shared" si="1"/>
        <v>887.23999999999103</v>
      </c>
      <c r="K26" s="322">
        <f t="shared" si="22"/>
        <v>70249.8</v>
      </c>
      <c r="L26" s="346">
        <v>70407.92</v>
      </c>
      <c r="M26" s="352">
        <f t="shared" si="2"/>
        <v>158.119999999995</v>
      </c>
      <c r="N26" s="370">
        <f t="shared" si="23"/>
        <v>121642.16</v>
      </c>
      <c r="O26" s="346">
        <v>122181.2</v>
      </c>
      <c r="P26" s="350">
        <f t="shared" si="3"/>
        <v>352.51999999999299</v>
      </c>
      <c r="Q26" s="370">
        <f t="shared" si="24"/>
        <v>95905.600000000006</v>
      </c>
      <c r="R26" s="346">
        <v>96172.479999999996</v>
      </c>
      <c r="S26" s="350">
        <f t="shared" si="4"/>
        <v>266.87999999998999</v>
      </c>
      <c r="T26" s="370">
        <f t="shared" si="25"/>
        <v>15834.72</v>
      </c>
      <c r="U26" s="346">
        <v>16021.24</v>
      </c>
      <c r="V26" s="350">
        <f t="shared" si="5"/>
        <v>186.52</v>
      </c>
      <c r="W26" s="370">
        <f t="shared" si="26"/>
        <v>50997.26</v>
      </c>
      <c r="X26" s="346">
        <v>51153.58</v>
      </c>
      <c r="Y26" s="350">
        <f t="shared" si="6"/>
        <v>156.32</v>
      </c>
      <c r="Z26" s="370">
        <f t="shared" si="27"/>
        <v>28543.84</v>
      </c>
      <c r="AA26" s="346">
        <v>28616.63</v>
      </c>
      <c r="AB26" s="352">
        <f t="shared" si="7"/>
        <v>72.790000000000902</v>
      </c>
      <c r="AC26" s="333">
        <f t="shared" si="8"/>
        <v>3897.1099999999401</v>
      </c>
      <c r="AD26" s="374">
        <f t="shared" si="28"/>
        <v>1249057.22</v>
      </c>
      <c r="AE26" s="355">
        <v>1253303.2</v>
      </c>
      <c r="AF26" s="375">
        <f t="shared" si="9"/>
        <v>4245.9799999999796</v>
      </c>
      <c r="AG26" s="356">
        <f t="shared" si="10"/>
        <v>348.870000000039</v>
      </c>
      <c r="AK26"/>
      <c r="AL26"/>
      <c r="AM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</row>
    <row r="27" spans="1:59" s="275" customFormat="1" ht="15">
      <c r="A27" s="342">
        <v>45126</v>
      </c>
      <c r="B27" s="361">
        <f t="shared" si="20"/>
        <v>664405.6</v>
      </c>
      <c r="C27" s="346">
        <v>667269.9</v>
      </c>
      <c r="D27" s="350">
        <f t="shared" si="0"/>
        <v>2864.3000000000502</v>
      </c>
      <c r="E27" s="361"/>
      <c r="F27" s="362"/>
      <c r="G27" s="350"/>
      <c r="H27" s="360">
        <f t="shared" si="21"/>
        <v>187777.12</v>
      </c>
      <c r="I27" s="350">
        <v>188745.84</v>
      </c>
      <c r="J27" s="371">
        <f t="shared" si="1"/>
        <v>968.72000000000105</v>
      </c>
      <c r="K27" s="322">
        <f t="shared" si="22"/>
        <v>70407.92</v>
      </c>
      <c r="L27" s="346">
        <v>70681.399999999994</v>
      </c>
      <c r="M27" s="352">
        <f t="shared" si="2"/>
        <v>273.47999999999598</v>
      </c>
      <c r="N27" s="370">
        <f t="shared" si="23"/>
        <v>122181.2</v>
      </c>
      <c r="O27" s="346">
        <v>122745.2</v>
      </c>
      <c r="P27" s="350">
        <f t="shared" si="3"/>
        <v>380.55999999999898</v>
      </c>
      <c r="Q27" s="370">
        <f t="shared" si="24"/>
        <v>96172.479999999996</v>
      </c>
      <c r="R27" s="346">
        <v>96535.4</v>
      </c>
      <c r="S27" s="350">
        <f t="shared" si="4"/>
        <v>362.91999999999803</v>
      </c>
      <c r="T27" s="370">
        <f t="shared" si="25"/>
        <v>16021.24</v>
      </c>
      <c r="U27" s="346">
        <v>16204.68</v>
      </c>
      <c r="V27" s="350">
        <f t="shared" si="5"/>
        <v>183.44000000000099</v>
      </c>
      <c r="W27" s="370">
        <f t="shared" si="26"/>
        <v>51153.58</v>
      </c>
      <c r="X27" s="346">
        <v>51348.1</v>
      </c>
      <c r="Y27" s="350">
        <f t="shared" si="6"/>
        <v>194.519999999997</v>
      </c>
      <c r="Z27" s="370">
        <f t="shared" si="27"/>
        <v>28616.63</v>
      </c>
      <c r="AA27" s="346">
        <v>28734.34</v>
      </c>
      <c r="AB27" s="352">
        <f t="shared" si="7"/>
        <v>117.709999999999</v>
      </c>
      <c r="AC27" s="333">
        <f t="shared" si="8"/>
        <v>5345.6500000000397</v>
      </c>
      <c r="AD27" s="374">
        <f t="shared" si="28"/>
        <v>1253303.2</v>
      </c>
      <c r="AE27" s="355">
        <v>1258996.5</v>
      </c>
      <c r="AF27" s="375">
        <f t="shared" si="9"/>
        <v>5693.3000000000502</v>
      </c>
      <c r="AG27" s="356">
        <f t="shared" si="10"/>
        <v>347.65000000000902</v>
      </c>
    </row>
    <row r="28" spans="1:59" ht="15">
      <c r="A28" s="342">
        <v>45127</v>
      </c>
      <c r="B28" s="361">
        <f t="shared" si="20"/>
        <v>667269.9</v>
      </c>
      <c r="C28" s="346">
        <v>670159.94999999995</v>
      </c>
      <c r="D28" s="350">
        <f t="shared" si="0"/>
        <v>2890.0499999999302</v>
      </c>
      <c r="E28" s="361"/>
      <c r="F28" s="362"/>
      <c r="G28" s="350"/>
      <c r="H28" s="360">
        <f t="shared" si="21"/>
        <v>188745.84</v>
      </c>
      <c r="I28" s="350">
        <f>H29</f>
        <v>189701.72</v>
      </c>
      <c r="J28" s="371">
        <f t="shared" si="1"/>
        <v>955.880000000005</v>
      </c>
      <c r="K28" s="322">
        <f t="shared" si="22"/>
        <v>70681.399999999994</v>
      </c>
      <c r="L28" s="346">
        <f>K29</f>
        <v>70912.84</v>
      </c>
      <c r="M28" s="352">
        <f t="shared" si="2"/>
        <v>231.44000000000199</v>
      </c>
      <c r="N28" s="370">
        <f t="shared" si="23"/>
        <v>122745.2</v>
      </c>
      <c r="O28" s="346">
        <f>N29</f>
        <v>123324.08</v>
      </c>
      <c r="P28" s="350">
        <f t="shared" si="3"/>
        <v>382.84000000000401</v>
      </c>
      <c r="Q28" s="370">
        <f t="shared" si="24"/>
        <v>96535.4</v>
      </c>
      <c r="R28" s="346">
        <f>Q29</f>
        <v>96901.52</v>
      </c>
      <c r="S28" s="350">
        <f t="shared" si="4"/>
        <v>366.12000000001001</v>
      </c>
      <c r="T28" s="370">
        <f t="shared" si="25"/>
        <v>16204.68</v>
      </c>
      <c r="U28" s="346">
        <f>T29</f>
        <v>16400.72</v>
      </c>
      <c r="V28" s="350">
        <f t="shared" si="5"/>
        <v>196.04000000000099</v>
      </c>
      <c r="W28" s="370">
        <f t="shared" si="26"/>
        <v>51348.1</v>
      </c>
      <c r="X28" s="346">
        <f>W29</f>
        <v>51505.11</v>
      </c>
      <c r="Y28" s="350">
        <f t="shared" si="6"/>
        <v>157.01000000000201</v>
      </c>
      <c r="Z28" s="370">
        <f t="shared" si="27"/>
        <v>28734.34</v>
      </c>
      <c r="AA28" s="346">
        <f>Z29</f>
        <v>28816.81</v>
      </c>
      <c r="AB28" s="352">
        <f t="shared" si="7"/>
        <v>82.470000000001207</v>
      </c>
      <c r="AC28" s="333">
        <f t="shared" si="8"/>
        <v>5261.8499999999503</v>
      </c>
      <c r="AD28" s="374">
        <f t="shared" si="28"/>
        <v>1258996.5</v>
      </c>
      <c r="AE28" s="355">
        <f>AD29</f>
        <v>1264578.55</v>
      </c>
      <c r="AF28" s="375">
        <f t="shared" si="9"/>
        <v>5582.0500000000502</v>
      </c>
      <c r="AG28" s="356">
        <f t="shared" si="10"/>
        <v>320.20000000009202</v>
      </c>
      <c r="AK28"/>
      <c r="AL28"/>
      <c r="AM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</row>
    <row r="29" spans="1:59" ht="15">
      <c r="A29" s="342">
        <v>45128</v>
      </c>
      <c r="B29" s="361">
        <v>670160</v>
      </c>
      <c r="C29" s="346">
        <f>B30</f>
        <v>673253.5</v>
      </c>
      <c r="D29" s="350">
        <f t="shared" si="0"/>
        <v>3093.5</v>
      </c>
      <c r="E29" s="361"/>
      <c r="F29" s="362"/>
      <c r="G29" s="350"/>
      <c r="H29" s="360">
        <v>189701.72</v>
      </c>
      <c r="I29" s="350">
        <f t="shared" ref="I29" si="29">H30</f>
        <v>190747.51999999999</v>
      </c>
      <c r="J29" s="371">
        <f t="shared" si="1"/>
        <v>1045.79999999999</v>
      </c>
      <c r="K29" s="346">
        <v>70912.84</v>
      </c>
      <c r="L29" s="346">
        <f t="shared" ref="L29:L38" si="30">K30</f>
        <v>71177.48</v>
      </c>
      <c r="M29" s="352">
        <f t="shared" si="2"/>
        <v>264.63999999999902</v>
      </c>
      <c r="N29" s="346">
        <v>123324.08</v>
      </c>
      <c r="O29" s="346">
        <f t="shared" ref="O29:O36" si="31">N30</f>
        <v>123897.36</v>
      </c>
      <c r="P29" s="350">
        <f t="shared" si="3"/>
        <v>390.63000000000102</v>
      </c>
      <c r="Q29" s="346">
        <v>96901.52</v>
      </c>
      <c r="R29" s="346">
        <f t="shared" si="15"/>
        <v>97314</v>
      </c>
      <c r="S29" s="350">
        <f t="shared" si="4"/>
        <v>412.47999999999598</v>
      </c>
      <c r="T29" s="346">
        <v>16400.72</v>
      </c>
      <c r="U29" s="346">
        <f t="shared" ref="U29:U38" si="32">T30</f>
        <v>16583.37</v>
      </c>
      <c r="V29" s="350">
        <f t="shared" si="5"/>
        <v>182.64999999999799</v>
      </c>
      <c r="W29" s="346">
        <v>51505.11</v>
      </c>
      <c r="X29" s="346">
        <f t="shared" ref="X29:X38" si="33">W30</f>
        <v>51692.38</v>
      </c>
      <c r="Y29" s="350">
        <f t="shared" si="6"/>
        <v>187.269999999997</v>
      </c>
      <c r="Z29" s="346">
        <v>28816.81</v>
      </c>
      <c r="AA29" s="346">
        <f t="shared" ref="AA29:AA38" si="34">Z30</f>
        <v>28879.95</v>
      </c>
      <c r="AB29" s="352">
        <f t="shared" si="7"/>
        <v>63.139999999999397</v>
      </c>
      <c r="AC29" s="333">
        <f t="shared" si="8"/>
        <v>5640.1099999999797</v>
      </c>
      <c r="AD29" s="355">
        <v>1264578.55</v>
      </c>
      <c r="AE29" s="355">
        <f t="shared" ref="AE29:AE38" si="35">AD30</f>
        <v>1270610.75</v>
      </c>
      <c r="AF29" s="375">
        <f t="shared" si="9"/>
        <v>6032.1999999999498</v>
      </c>
      <c r="AG29" s="356">
        <f t="shared" si="10"/>
        <v>392.08999999997502</v>
      </c>
      <c r="AK29"/>
      <c r="AL29"/>
      <c r="AM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</row>
    <row r="30" spans="1:59" ht="15">
      <c r="A30" s="342">
        <v>45129</v>
      </c>
      <c r="B30" s="361">
        <v>673253.5</v>
      </c>
      <c r="C30" s="346">
        <v>676449.2</v>
      </c>
      <c r="D30" s="350">
        <f t="shared" si="0"/>
        <v>3195.6999999999498</v>
      </c>
      <c r="E30" s="361"/>
      <c r="F30" s="362"/>
      <c r="G30" s="350"/>
      <c r="H30" s="360">
        <v>190747.51999999999</v>
      </c>
      <c r="I30" s="350">
        <v>191861.92</v>
      </c>
      <c r="J30" s="371">
        <f t="shared" si="1"/>
        <v>1114.4000000000201</v>
      </c>
      <c r="K30" s="322">
        <v>71177.48</v>
      </c>
      <c r="L30" s="346">
        <v>71574.720000000001</v>
      </c>
      <c r="M30" s="352">
        <f t="shared" si="2"/>
        <v>397.24000000000501</v>
      </c>
      <c r="N30" s="370">
        <v>123897.36</v>
      </c>
      <c r="O30" s="346">
        <v>124505.84</v>
      </c>
      <c r="P30" s="350">
        <f t="shared" si="3"/>
        <v>408.98999999999398</v>
      </c>
      <c r="Q30" s="370">
        <v>97314</v>
      </c>
      <c r="R30" s="346">
        <v>97759.2</v>
      </c>
      <c r="S30" s="350">
        <f t="shared" si="4"/>
        <v>445.19999999999698</v>
      </c>
      <c r="T30" s="370">
        <v>16583.37</v>
      </c>
      <c r="U30" s="346">
        <v>16782.86</v>
      </c>
      <c r="V30" s="350">
        <f t="shared" si="5"/>
        <v>199.490000000002</v>
      </c>
      <c r="W30" s="370">
        <v>51692.38</v>
      </c>
      <c r="X30" s="346">
        <v>51842.73</v>
      </c>
      <c r="Y30" s="350">
        <f t="shared" si="6"/>
        <v>150.35000000000599</v>
      </c>
      <c r="Z30" s="370">
        <v>28879.95</v>
      </c>
      <c r="AA30" s="346">
        <v>28952.02</v>
      </c>
      <c r="AB30" s="352">
        <f t="shared" si="7"/>
        <v>72.069999999999695</v>
      </c>
      <c r="AC30" s="333">
        <f t="shared" si="8"/>
        <v>5983.4399999999796</v>
      </c>
      <c r="AD30" s="374">
        <v>1270610.75</v>
      </c>
      <c r="AE30" s="355">
        <v>1276949.19</v>
      </c>
      <c r="AF30" s="375">
        <f t="shared" si="9"/>
        <v>6338.4399999999396</v>
      </c>
      <c r="AG30" s="356">
        <f t="shared" si="10"/>
        <v>354.99999999996402</v>
      </c>
      <c r="AK30"/>
      <c r="AL30"/>
      <c r="AM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</row>
    <row r="31" spans="1:59" ht="15">
      <c r="A31" s="342">
        <v>45130</v>
      </c>
      <c r="B31" s="361">
        <f>C30</f>
        <v>676449.2</v>
      </c>
      <c r="C31" s="346">
        <v>679713.43</v>
      </c>
      <c r="D31" s="350">
        <f t="shared" si="0"/>
        <v>3264.2300000001001</v>
      </c>
      <c r="E31" s="361"/>
      <c r="F31" s="362"/>
      <c r="G31" s="350"/>
      <c r="H31" s="360">
        <f>I30</f>
        <v>191861.92</v>
      </c>
      <c r="I31" s="350">
        <v>193010.8</v>
      </c>
      <c r="J31" s="371">
        <f t="shared" si="1"/>
        <v>1148.8799999999801</v>
      </c>
      <c r="K31" s="322">
        <f>L30</f>
        <v>71574.720000000001</v>
      </c>
      <c r="L31" s="346">
        <v>71859.839999999997</v>
      </c>
      <c r="M31" s="352">
        <f t="shared" si="2"/>
        <v>285.119999999995</v>
      </c>
      <c r="N31" s="370">
        <f>O30</f>
        <v>124505.84</v>
      </c>
      <c r="O31" s="346">
        <v>125094.24</v>
      </c>
      <c r="P31" s="350">
        <f t="shared" si="3"/>
        <v>425.26000000000897</v>
      </c>
      <c r="Q31" s="370">
        <f>R30</f>
        <v>97759.2</v>
      </c>
      <c r="R31" s="346">
        <v>98222.720000000001</v>
      </c>
      <c r="S31" s="350">
        <f t="shared" si="4"/>
        <v>463.52000000000402</v>
      </c>
      <c r="T31" s="370">
        <f>U30</f>
        <v>16782.86</v>
      </c>
      <c r="U31" s="346">
        <v>16946</v>
      </c>
      <c r="V31" s="350">
        <f t="shared" si="5"/>
        <v>163.13999999999899</v>
      </c>
      <c r="W31" s="370">
        <f>X30</f>
        <v>51842.73</v>
      </c>
      <c r="X31" s="346">
        <v>52021.89</v>
      </c>
      <c r="Y31" s="350">
        <f t="shared" si="6"/>
        <v>179.15999999999599</v>
      </c>
      <c r="Z31" s="370">
        <f>AA30</f>
        <v>28952.02</v>
      </c>
      <c r="AA31" s="346">
        <v>29009.41</v>
      </c>
      <c r="AB31" s="352">
        <f t="shared" si="7"/>
        <v>57.389999999999397</v>
      </c>
      <c r="AC31" s="333">
        <f t="shared" si="8"/>
        <v>5986.7000000000799</v>
      </c>
      <c r="AD31" s="374">
        <f>AE30</f>
        <v>1276949.19</v>
      </c>
      <c r="AE31" s="355">
        <v>1283202.8500000001</v>
      </c>
      <c r="AF31" s="375">
        <f t="shared" si="9"/>
        <v>6253.6600000001499</v>
      </c>
      <c r="AG31" s="356">
        <f t="shared" si="10"/>
        <v>266.960000000072</v>
      </c>
      <c r="AK31"/>
      <c r="AL31"/>
      <c r="AM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</row>
    <row r="32" spans="1:59" ht="15">
      <c r="A32" s="342">
        <v>45131</v>
      </c>
      <c r="B32" s="361">
        <f>C31</f>
        <v>679713.43</v>
      </c>
      <c r="C32" s="346">
        <v>682260.96</v>
      </c>
      <c r="D32" s="350">
        <f t="shared" si="0"/>
        <v>2547.5299999999102</v>
      </c>
      <c r="E32" s="347"/>
      <c r="F32" s="348"/>
      <c r="G32" s="350"/>
      <c r="H32" s="360">
        <f>I31</f>
        <v>193010.8</v>
      </c>
      <c r="I32" s="350">
        <f>H33</f>
        <v>193786.32</v>
      </c>
      <c r="J32" s="371">
        <f t="shared" si="1"/>
        <v>775.52000000001897</v>
      </c>
      <c r="K32" s="368">
        <f>L31</f>
        <v>71859.839999999997</v>
      </c>
      <c r="L32" s="346">
        <v>72189</v>
      </c>
      <c r="M32" s="352">
        <f t="shared" si="2"/>
        <v>329.16000000000298</v>
      </c>
      <c r="N32" s="369">
        <f>O31</f>
        <v>125094.24</v>
      </c>
      <c r="O32" s="346">
        <v>125647.6</v>
      </c>
      <c r="P32" s="350">
        <f t="shared" si="3"/>
        <v>344.56000000000103</v>
      </c>
      <c r="Q32" s="369">
        <f>R31</f>
        <v>98222.720000000001</v>
      </c>
      <c r="R32" s="346">
        <f t="shared" si="15"/>
        <v>98622.64</v>
      </c>
      <c r="S32" s="350">
        <f t="shared" si="4"/>
        <v>399.91999999999803</v>
      </c>
      <c r="T32" s="369">
        <f>U31</f>
        <v>16946</v>
      </c>
      <c r="U32" s="346">
        <f>T33</f>
        <v>17154.8</v>
      </c>
      <c r="V32" s="350">
        <f t="shared" si="5"/>
        <v>208.79999999999899</v>
      </c>
      <c r="W32" s="369">
        <f>X31</f>
        <v>52021.89</v>
      </c>
      <c r="X32" s="346">
        <f t="shared" si="33"/>
        <v>52144.65</v>
      </c>
      <c r="Y32" s="350">
        <f t="shared" si="6"/>
        <v>122.76000000000199</v>
      </c>
      <c r="Z32" s="369">
        <f>AA31</f>
        <v>29009.41</v>
      </c>
      <c r="AA32" s="346">
        <f t="shared" si="34"/>
        <v>29067</v>
      </c>
      <c r="AB32" s="352">
        <f t="shared" si="7"/>
        <v>57.590000000000103</v>
      </c>
      <c r="AC32" s="333">
        <f t="shared" si="8"/>
        <v>4785.8399999999301</v>
      </c>
      <c r="AD32" s="374">
        <f>AE31</f>
        <v>1283202.8500000001</v>
      </c>
      <c r="AE32" s="355">
        <f t="shared" si="35"/>
        <v>1288274.2</v>
      </c>
      <c r="AF32" s="375">
        <f t="shared" si="9"/>
        <v>5071.3499999998603</v>
      </c>
      <c r="AG32" s="356">
        <f t="shared" si="10"/>
        <v>285.50999999992598</v>
      </c>
      <c r="AK32"/>
      <c r="AL32"/>
      <c r="AM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</row>
    <row r="33" spans="1:59" ht="15">
      <c r="A33" s="342">
        <v>45132</v>
      </c>
      <c r="B33" s="361">
        <f>C32</f>
        <v>682260.96</v>
      </c>
      <c r="C33" s="361">
        <v>684449.01</v>
      </c>
      <c r="D33" s="350">
        <f t="shared" si="0"/>
        <v>2188.0500000000502</v>
      </c>
      <c r="E33" s="303" t="s">
        <v>18</v>
      </c>
      <c r="F33" s="308" t="s">
        <v>18</v>
      </c>
      <c r="G33" s="302" t="s">
        <v>18</v>
      </c>
      <c r="H33" s="360">
        <v>193786.32</v>
      </c>
      <c r="I33" s="350">
        <v>194535.28</v>
      </c>
      <c r="J33" s="371">
        <f t="shared" si="1"/>
        <v>748.95999999999196</v>
      </c>
      <c r="K33" s="368">
        <v>72189.72</v>
      </c>
      <c r="L33" s="346">
        <f t="shared" si="30"/>
        <v>72363.362999999998</v>
      </c>
      <c r="M33" s="352">
        <f t="shared" si="2"/>
        <v>173.64299999999599</v>
      </c>
      <c r="N33" s="369">
        <v>125647.6</v>
      </c>
      <c r="O33" s="346">
        <v>126071.76</v>
      </c>
      <c r="P33" s="350">
        <f t="shared" si="3"/>
        <v>274.55999999998699</v>
      </c>
      <c r="Q33" s="369">
        <v>98622.64</v>
      </c>
      <c r="R33" s="346">
        <f t="shared" si="15"/>
        <v>98818.8</v>
      </c>
      <c r="S33" s="350">
        <f t="shared" si="4"/>
        <v>196.16000000000301</v>
      </c>
      <c r="T33" s="369">
        <v>17154.8</v>
      </c>
      <c r="U33" s="346">
        <f t="shared" si="32"/>
        <v>17304.400000000001</v>
      </c>
      <c r="V33" s="350">
        <f t="shared" si="5"/>
        <v>149.60000000000201</v>
      </c>
      <c r="W33" s="369">
        <v>52144.65</v>
      </c>
      <c r="X33" s="346">
        <f t="shared" si="33"/>
        <v>52263.74</v>
      </c>
      <c r="Y33" s="350">
        <f t="shared" si="6"/>
        <v>119.089999999997</v>
      </c>
      <c r="Z33" s="369">
        <v>29067</v>
      </c>
      <c r="AA33" s="346">
        <f t="shared" si="34"/>
        <v>29114.44</v>
      </c>
      <c r="AB33" s="352">
        <f t="shared" si="7"/>
        <v>47.439999999998697</v>
      </c>
      <c r="AC33" s="333">
        <f t="shared" si="8"/>
        <v>3897.5030000000202</v>
      </c>
      <c r="AD33" s="374">
        <v>1288274.2</v>
      </c>
      <c r="AE33" s="355">
        <f t="shared" si="35"/>
        <v>1292485.83</v>
      </c>
      <c r="AF33" s="375">
        <f t="shared" si="9"/>
        <v>4211.6300000001202</v>
      </c>
      <c r="AG33" s="356">
        <f t="shared" si="10"/>
        <v>314.12700000009897</v>
      </c>
      <c r="AK33"/>
      <c r="AL33"/>
      <c r="AM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</row>
    <row r="34" spans="1:59" ht="15">
      <c r="A34" s="342">
        <v>45133</v>
      </c>
      <c r="B34" s="361">
        <v>684449.01</v>
      </c>
      <c r="C34" s="346">
        <f t="shared" ref="C34:C38" si="36">B35</f>
        <v>686402.13</v>
      </c>
      <c r="D34" s="350">
        <f t="shared" si="0"/>
        <v>1953.12</v>
      </c>
      <c r="E34" s="347"/>
      <c r="F34" s="348"/>
      <c r="G34" s="350"/>
      <c r="H34" s="360">
        <f>I33</f>
        <v>194535.28</v>
      </c>
      <c r="I34" s="350">
        <f t="shared" ref="I34:I36" si="37">H35</f>
        <v>195612.1</v>
      </c>
      <c r="J34" s="371">
        <f t="shared" si="1"/>
        <v>1076.8200000000099</v>
      </c>
      <c r="K34" s="368">
        <v>72363.362999999998</v>
      </c>
      <c r="L34" s="346">
        <f t="shared" si="30"/>
        <v>72553.960000000006</v>
      </c>
      <c r="M34" s="352">
        <f t="shared" si="2"/>
        <v>190.59700000000899</v>
      </c>
      <c r="N34" s="369">
        <v>126071.76</v>
      </c>
      <c r="O34" s="346">
        <f t="shared" si="31"/>
        <v>126556.96</v>
      </c>
      <c r="P34" s="350">
        <f t="shared" si="3"/>
        <v>298.36000000001098</v>
      </c>
      <c r="Q34" s="369">
        <v>98818.8</v>
      </c>
      <c r="R34" s="346">
        <f t="shared" si="15"/>
        <v>99147.6</v>
      </c>
      <c r="S34" s="350">
        <f t="shared" si="4"/>
        <v>328.80000000000302</v>
      </c>
      <c r="T34" s="369">
        <v>17304.400000000001</v>
      </c>
      <c r="U34" s="346">
        <f t="shared" si="32"/>
        <v>17491.240000000002</v>
      </c>
      <c r="V34" s="350">
        <f t="shared" si="5"/>
        <v>186.84</v>
      </c>
      <c r="W34" s="369">
        <v>52263.74</v>
      </c>
      <c r="X34" s="346">
        <f t="shared" si="33"/>
        <v>52445.41</v>
      </c>
      <c r="Y34" s="350">
        <f t="shared" si="6"/>
        <v>181.67000000000601</v>
      </c>
      <c r="Z34" s="369">
        <v>29114.44</v>
      </c>
      <c r="AA34" s="346">
        <f t="shared" si="34"/>
        <v>29173.84</v>
      </c>
      <c r="AB34" s="352">
        <f t="shared" si="7"/>
        <v>59.400000000001498</v>
      </c>
      <c r="AC34" s="333">
        <f t="shared" si="8"/>
        <v>4275.60700000003</v>
      </c>
      <c r="AD34" s="374">
        <v>1292485.83</v>
      </c>
      <c r="AE34" s="355">
        <f t="shared" si="35"/>
        <v>1297073.47</v>
      </c>
      <c r="AF34" s="375">
        <f t="shared" si="9"/>
        <v>4587.6399999999003</v>
      </c>
      <c r="AG34" s="356">
        <f t="shared" si="10"/>
        <v>312.03299999986501</v>
      </c>
      <c r="AK34"/>
      <c r="AL34"/>
      <c r="AM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</row>
    <row r="35" spans="1:59" ht="15">
      <c r="A35" s="342">
        <v>45134</v>
      </c>
      <c r="B35" s="361">
        <v>686402.13</v>
      </c>
      <c r="C35" s="346">
        <v>686469.33</v>
      </c>
      <c r="D35" s="350">
        <f t="shared" si="0"/>
        <v>67.199999999953405</v>
      </c>
      <c r="E35" s="347"/>
      <c r="F35" s="348"/>
      <c r="G35" s="350"/>
      <c r="H35" s="360">
        <v>195612.1</v>
      </c>
      <c r="I35" s="350">
        <v>195789.24</v>
      </c>
      <c r="J35" s="371">
        <f t="shared" si="1"/>
        <v>177.13999999998501</v>
      </c>
      <c r="K35" s="368">
        <v>72553.960000000006</v>
      </c>
      <c r="L35" s="346">
        <v>72637.240000000005</v>
      </c>
      <c r="M35" s="352">
        <f t="shared" si="2"/>
        <v>83.279999999998793</v>
      </c>
      <c r="N35" s="369">
        <v>126556.96</v>
      </c>
      <c r="O35" s="346">
        <v>126784</v>
      </c>
      <c r="P35" s="350">
        <f t="shared" si="3"/>
        <v>150.519999999997</v>
      </c>
      <c r="Q35" s="369">
        <v>99147.6</v>
      </c>
      <c r="R35" s="346">
        <v>99469.84</v>
      </c>
      <c r="S35" s="350">
        <f t="shared" si="4"/>
        <v>322.23999999999103</v>
      </c>
      <c r="T35" s="369">
        <v>17491.240000000002</v>
      </c>
      <c r="U35" s="346">
        <v>17567.759999999998</v>
      </c>
      <c r="V35" s="350">
        <f t="shared" si="5"/>
        <v>76.519999999996799</v>
      </c>
      <c r="W35" s="369">
        <v>52445.41</v>
      </c>
      <c r="X35" s="346">
        <v>52616.57</v>
      </c>
      <c r="Y35" s="350">
        <f t="shared" si="6"/>
        <v>171.15999999999599</v>
      </c>
      <c r="Z35" s="369">
        <v>29173.84</v>
      </c>
      <c r="AA35" s="346">
        <v>29257.05</v>
      </c>
      <c r="AB35" s="352">
        <f t="shared" si="7"/>
        <v>83.209999999999098</v>
      </c>
      <c r="AC35" s="333">
        <f t="shared" si="8"/>
        <v>1131.2699999999199</v>
      </c>
      <c r="AD35" s="374">
        <v>1297073.47</v>
      </c>
      <c r="AE35" s="355">
        <v>1298622.51</v>
      </c>
      <c r="AF35" s="375">
        <f t="shared" si="9"/>
        <v>1549.04000000004</v>
      </c>
      <c r="AG35" s="356">
        <f t="shared" si="10"/>
        <v>417.77000000011998</v>
      </c>
      <c r="AK35"/>
      <c r="AL35"/>
      <c r="AM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</row>
    <row r="36" spans="1:59" ht="15">
      <c r="A36" s="342">
        <v>45135</v>
      </c>
      <c r="B36" s="361"/>
      <c r="C36" s="346">
        <f t="shared" si="36"/>
        <v>0</v>
      </c>
      <c r="D36" s="350">
        <f t="shared" si="0"/>
        <v>0</v>
      </c>
      <c r="E36" s="347"/>
      <c r="F36" s="348"/>
      <c r="G36" s="350"/>
      <c r="H36" s="360"/>
      <c r="I36" s="350">
        <f t="shared" si="37"/>
        <v>0</v>
      </c>
      <c r="J36" s="371">
        <f t="shared" si="1"/>
        <v>0</v>
      </c>
      <c r="K36" s="368"/>
      <c r="L36" s="346">
        <f t="shared" si="30"/>
        <v>0</v>
      </c>
      <c r="M36" s="352">
        <f t="shared" si="2"/>
        <v>0</v>
      </c>
      <c r="N36" s="369"/>
      <c r="O36" s="346">
        <f t="shared" si="31"/>
        <v>0</v>
      </c>
      <c r="P36" s="350">
        <f t="shared" si="3"/>
        <v>0</v>
      </c>
      <c r="Q36" s="369"/>
      <c r="R36" s="346">
        <f t="shared" si="15"/>
        <v>0</v>
      </c>
      <c r="S36" s="350">
        <f t="shared" si="4"/>
        <v>0</v>
      </c>
      <c r="T36" s="369"/>
      <c r="U36" s="346">
        <f t="shared" si="32"/>
        <v>0</v>
      </c>
      <c r="V36" s="350">
        <f t="shared" si="5"/>
        <v>0</v>
      </c>
      <c r="W36" s="369"/>
      <c r="X36" s="346">
        <f t="shared" si="33"/>
        <v>0</v>
      </c>
      <c r="Y36" s="350">
        <f t="shared" si="6"/>
        <v>0</v>
      </c>
      <c r="Z36" s="369"/>
      <c r="AA36" s="346">
        <f t="shared" si="34"/>
        <v>0</v>
      </c>
      <c r="AB36" s="352">
        <f t="shared" si="7"/>
        <v>0</v>
      </c>
      <c r="AC36" s="333">
        <f t="shared" si="8"/>
        <v>0</v>
      </c>
      <c r="AD36" s="374"/>
      <c r="AE36" s="355">
        <f t="shared" si="35"/>
        <v>0</v>
      </c>
      <c r="AF36" s="375">
        <f t="shared" si="9"/>
        <v>0</v>
      </c>
      <c r="AG36" s="356">
        <f t="shared" si="10"/>
        <v>0</v>
      </c>
      <c r="AK36"/>
      <c r="AL36"/>
      <c r="AM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</row>
    <row r="37" spans="1:59" ht="15">
      <c r="A37" s="342">
        <v>45136</v>
      </c>
      <c r="B37" s="361"/>
      <c r="C37" s="346"/>
      <c r="D37" s="350">
        <f t="shared" si="0"/>
        <v>0</v>
      </c>
      <c r="E37" s="347"/>
      <c r="F37" s="348"/>
      <c r="G37" s="350"/>
      <c r="H37" s="360"/>
      <c r="I37" s="350"/>
      <c r="J37" s="371">
        <f t="shared" si="1"/>
        <v>0</v>
      </c>
      <c r="K37" s="368"/>
      <c r="L37" s="346"/>
      <c r="M37" s="352">
        <f t="shared" si="2"/>
        <v>0</v>
      </c>
      <c r="N37" s="369"/>
      <c r="O37" s="346"/>
      <c r="P37" s="350"/>
      <c r="Q37" s="369"/>
      <c r="R37" s="346"/>
      <c r="S37" s="350">
        <f t="shared" si="4"/>
        <v>0</v>
      </c>
      <c r="T37" s="369"/>
      <c r="U37" s="346"/>
      <c r="V37" s="350">
        <f t="shared" si="5"/>
        <v>0</v>
      </c>
      <c r="W37" s="369"/>
      <c r="X37" s="346"/>
      <c r="Y37" s="350">
        <f t="shared" si="6"/>
        <v>0</v>
      </c>
      <c r="Z37" s="369"/>
      <c r="AA37" s="346"/>
      <c r="AB37" s="352">
        <f t="shared" si="7"/>
        <v>0</v>
      </c>
      <c r="AC37" s="333">
        <f t="shared" si="8"/>
        <v>0</v>
      </c>
      <c r="AD37" s="374"/>
      <c r="AE37" s="355">
        <f t="shared" si="35"/>
        <v>1298622.51</v>
      </c>
      <c r="AF37" s="375">
        <f t="shared" si="9"/>
        <v>1298622.51</v>
      </c>
      <c r="AG37" s="356">
        <f t="shared" si="10"/>
        <v>1298622.51</v>
      </c>
      <c r="AK37"/>
      <c r="AL37"/>
      <c r="AM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</row>
    <row r="38" spans="1:59" ht="15">
      <c r="A38" s="342">
        <v>45137</v>
      </c>
      <c r="B38" s="361">
        <f>C35</f>
        <v>686469.33</v>
      </c>
      <c r="C38" s="346">
        <f t="shared" si="36"/>
        <v>686469.3</v>
      </c>
      <c r="D38" s="350">
        <v>0</v>
      </c>
      <c r="E38" s="347"/>
      <c r="F38" s="348"/>
      <c r="G38" s="350"/>
      <c r="H38" s="360">
        <v>195798.24</v>
      </c>
      <c r="I38" s="350">
        <v>195884.32</v>
      </c>
      <c r="J38" s="371">
        <f t="shared" si="1"/>
        <v>86.080000000016298</v>
      </c>
      <c r="K38" s="368">
        <f>L35</f>
        <v>72637.240000000005</v>
      </c>
      <c r="L38" s="346">
        <f t="shared" si="30"/>
        <v>72676.72</v>
      </c>
      <c r="M38" s="352">
        <f t="shared" si="2"/>
        <v>39.479999999995897</v>
      </c>
      <c r="N38" s="369">
        <f>O35</f>
        <v>126784</v>
      </c>
      <c r="O38" s="346">
        <v>126831.76</v>
      </c>
      <c r="P38" s="350">
        <f t="shared" si="3"/>
        <v>29.199999999993501</v>
      </c>
      <c r="Q38" s="369">
        <f>R35</f>
        <v>99469.84</v>
      </c>
      <c r="R38" s="346">
        <f t="shared" si="15"/>
        <v>99569.600000000006</v>
      </c>
      <c r="S38" s="350">
        <f t="shared" si="4"/>
        <v>99.760000000009299</v>
      </c>
      <c r="T38" s="369">
        <f>U35</f>
        <v>17567.759999999998</v>
      </c>
      <c r="U38" s="346">
        <f t="shared" si="32"/>
        <v>17586.32</v>
      </c>
      <c r="V38" s="350">
        <f t="shared" si="5"/>
        <v>18.560000000001299</v>
      </c>
      <c r="W38" s="369">
        <f>X35</f>
        <v>52616.57</v>
      </c>
      <c r="X38" s="346">
        <f t="shared" si="33"/>
        <v>52660.4</v>
      </c>
      <c r="Y38" s="350">
        <f t="shared" si="6"/>
        <v>43.830000000001696</v>
      </c>
      <c r="Z38" s="369">
        <f>AA35</f>
        <v>29257.05</v>
      </c>
      <c r="AA38" s="346">
        <f t="shared" si="34"/>
        <v>29276.1</v>
      </c>
      <c r="AB38" s="352">
        <f t="shared" si="7"/>
        <v>19.049999999999301</v>
      </c>
      <c r="AC38" s="333">
        <f t="shared" si="8"/>
        <v>335.96000000001698</v>
      </c>
      <c r="AD38" s="374">
        <f>AE35</f>
        <v>1298622.51</v>
      </c>
      <c r="AE38" s="355">
        <f t="shared" si="35"/>
        <v>1299110.3</v>
      </c>
      <c r="AF38" s="375">
        <f t="shared" si="9"/>
        <v>487.79000000003703</v>
      </c>
      <c r="AG38" s="356">
        <f t="shared" si="10"/>
        <v>151.83000000001999</v>
      </c>
      <c r="AK38"/>
      <c r="AL38"/>
      <c r="AM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</row>
    <row r="39" spans="1:59" ht="15">
      <c r="A39" s="342">
        <v>45138</v>
      </c>
      <c r="B39" s="361">
        <f>686469.3</f>
        <v>686469.3</v>
      </c>
      <c r="C39" s="346">
        <v>687120.5</v>
      </c>
      <c r="D39" s="363">
        <f t="shared" si="0"/>
        <v>651.19999999995298</v>
      </c>
      <c r="E39" s="364"/>
      <c r="F39" s="365"/>
      <c r="G39" s="363"/>
      <c r="H39" s="366">
        <v>195884.32</v>
      </c>
      <c r="I39" s="350">
        <v>196311.84</v>
      </c>
      <c r="J39" s="371">
        <f t="shared" si="1"/>
        <v>427.51999999998998</v>
      </c>
      <c r="K39" s="368">
        <v>72676.72</v>
      </c>
      <c r="L39" s="346">
        <v>72784.44</v>
      </c>
      <c r="M39" s="352">
        <f t="shared" si="2"/>
        <v>107.72000000000099</v>
      </c>
      <c r="N39" s="372">
        <v>126831.76</v>
      </c>
      <c r="O39" s="346">
        <v>127202.2</v>
      </c>
      <c r="P39" s="350">
        <f t="shared" si="3"/>
        <v>229.240000000002</v>
      </c>
      <c r="Q39" s="369">
        <v>99569.600000000006</v>
      </c>
      <c r="R39" s="346">
        <v>99732.64</v>
      </c>
      <c r="S39" s="363">
        <f t="shared" si="4"/>
        <v>163.039999999994</v>
      </c>
      <c r="T39" s="372">
        <v>17586.32</v>
      </c>
      <c r="U39" s="346">
        <v>17727.52</v>
      </c>
      <c r="V39" s="363">
        <f t="shared" si="5"/>
        <v>141.20000000000101</v>
      </c>
      <c r="W39" s="372">
        <v>52660.4</v>
      </c>
      <c r="X39" s="346">
        <v>52800</v>
      </c>
      <c r="Y39" s="363">
        <f t="shared" si="6"/>
        <v>139.599999999999</v>
      </c>
      <c r="Z39" s="372">
        <v>29276.1</v>
      </c>
      <c r="AA39" s="346">
        <v>29314.799999999999</v>
      </c>
      <c r="AB39" s="376">
        <f t="shared" si="7"/>
        <v>38.700000000000699</v>
      </c>
      <c r="AC39" s="377">
        <f t="shared" si="8"/>
        <v>1898.21999999994</v>
      </c>
      <c r="AD39" s="378">
        <v>1299110.3</v>
      </c>
      <c r="AE39" s="355">
        <v>1301320.2</v>
      </c>
      <c r="AF39" s="379">
        <f t="shared" si="9"/>
        <v>2209.8999999999101</v>
      </c>
      <c r="AG39" s="381">
        <f t="shared" si="10"/>
        <v>311.679999999968</v>
      </c>
      <c r="AK39"/>
      <c r="AL39"/>
      <c r="AM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</row>
    <row r="40" spans="1:59" ht="16.5" customHeight="1">
      <c r="A40" s="311"/>
      <c r="B40" s="313"/>
      <c r="C40" s="313"/>
      <c r="D40" s="313">
        <f>SUM(D8:D39)</f>
        <v>73824.099999999904</v>
      </c>
      <c r="E40" s="314"/>
      <c r="F40" s="313"/>
      <c r="G40" s="313"/>
      <c r="H40" s="313"/>
      <c r="I40" s="313"/>
      <c r="J40" s="313">
        <f>SUM(J9:J39)</f>
        <v>22724.12</v>
      </c>
      <c r="K40" s="325"/>
      <c r="L40" s="326"/>
      <c r="M40" s="327">
        <f>SUM(M9:M39)</f>
        <v>9089.84</v>
      </c>
      <c r="N40" s="325"/>
      <c r="O40" s="326"/>
      <c r="P40" s="327">
        <f>SUM(P9:P39)</f>
        <v>10054.120000000001</v>
      </c>
      <c r="Q40" s="325"/>
      <c r="R40" s="326"/>
      <c r="S40" s="327">
        <f>SUM(S9:S39)</f>
        <v>10572.15</v>
      </c>
      <c r="T40" s="325"/>
      <c r="U40" s="326"/>
      <c r="V40" s="327">
        <f>SUM(V9:V39)</f>
        <v>5105.6000000000004</v>
      </c>
      <c r="W40" s="325"/>
      <c r="X40" s="326"/>
      <c r="Y40" s="327">
        <f>SUM(Y9:Y39)</f>
        <v>3955.23</v>
      </c>
      <c r="Z40" s="325"/>
      <c r="AA40" s="326"/>
      <c r="AB40" s="327">
        <f>SUM(AB9:AB39)</f>
        <v>1689.75</v>
      </c>
      <c r="AC40" s="334"/>
      <c r="AD40" s="313"/>
      <c r="AE40" s="313"/>
      <c r="AF40" s="380">
        <f>SUM(AF9:AF39)</f>
        <v>1445685.11</v>
      </c>
      <c r="AG40" s="327"/>
      <c r="AK40"/>
      <c r="AL40"/>
      <c r="AM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</row>
    <row r="41" spans="1:59">
      <c r="A41" s="277"/>
      <c r="G41" s="280"/>
      <c r="K41" s="280"/>
      <c r="O41" s="277"/>
      <c r="P41" s="328"/>
      <c r="Q41" s="330"/>
      <c r="R41" s="330"/>
      <c r="S41" s="330"/>
      <c r="T41" s="330"/>
      <c r="U41"/>
      <c r="V41"/>
      <c r="W41"/>
      <c r="X41"/>
      <c r="Y41"/>
      <c r="Z41"/>
      <c r="AA41"/>
      <c r="AB41"/>
      <c r="AC41"/>
      <c r="AD41"/>
      <c r="AE41"/>
      <c r="AF41" s="335"/>
      <c r="AG41"/>
      <c r="AK41"/>
      <c r="AL41"/>
      <c r="AM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</row>
    <row r="42" spans="1:59" ht="21" customHeight="1">
      <c r="A42" s="277"/>
      <c r="G42" s="280"/>
      <c r="K42" s="280"/>
      <c r="O42" s="277"/>
      <c r="P42" s="328"/>
      <c r="Q42" s="330"/>
      <c r="R42" s="330"/>
      <c r="S42" s="330"/>
      <c r="T42"/>
      <c r="U42"/>
      <c r="V42"/>
      <c r="W42"/>
      <c r="X42"/>
      <c r="Y42"/>
      <c r="Z42" s="328"/>
      <c r="AA42" s="330"/>
      <c r="AB42"/>
      <c r="AC42"/>
      <c r="AD42"/>
      <c r="AE42"/>
      <c r="AF42" s="335"/>
      <c r="AG42"/>
      <c r="AK42"/>
      <c r="AL42"/>
      <c r="AM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</row>
    <row r="43" spans="1:59">
      <c r="A43" s="277"/>
      <c r="G43" s="280"/>
      <c r="K43" s="280"/>
      <c r="O43" s="277"/>
      <c r="P43" s="328"/>
      <c r="Q43" s="330"/>
      <c r="R43" s="330"/>
      <c r="S43" s="330"/>
      <c r="T43"/>
      <c r="U43"/>
      <c r="V43"/>
      <c r="W43"/>
      <c r="X43"/>
      <c r="Y43"/>
      <c r="Z43" s="328"/>
      <c r="AA43" s="330"/>
      <c r="AB43"/>
      <c r="AC43"/>
      <c r="AD43"/>
      <c r="AE43"/>
      <c r="AF43" s="335"/>
      <c r="AG43"/>
      <c r="AK43"/>
      <c r="AL43"/>
      <c r="AM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</row>
    <row r="44" spans="1:59">
      <c r="A44" s="277"/>
      <c r="G44" s="280"/>
      <c r="K44" s="280"/>
      <c r="O44" s="277"/>
      <c r="P44" s="328"/>
      <c r="Q44" s="330"/>
      <c r="R44" s="330"/>
      <c r="S44" s="330"/>
      <c r="T44"/>
      <c r="U44"/>
      <c r="V44"/>
      <c r="W44"/>
      <c r="X44"/>
      <c r="Y44"/>
      <c r="Z44" s="328"/>
      <c r="AA44" s="330"/>
      <c r="AB44"/>
      <c r="AC44"/>
      <c r="AD44"/>
      <c r="AE44"/>
      <c r="AF44" s="335"/>
      <c r="AG44"/>
      <c r="AK44"/>
      <c r="AL44"/>
      <c r="AM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</row>
    <row r="45" spans="1:59">
      <c r="A45" s="277"/>
      <c r="G45" s="280"/>
      <c r="K45" s="280"/>
      <c r="O45" s="277"/>
      <c r="P45" s="328"/>
      <c r="Q45" s="330"/>
      <c r="R45" s="330"/>
      <c r="S45" s="330"/>
      <c r="T45"/>
      <c r="U45"/>
      <c r="V45"/>
      <c r="W45"/>
      <c r="X45"/>
      <c r="Y45"/>
      <c r="Z45" s="328"/>
      <c r="AA45" s="330"/>
      <c r="AB45"/>
      <c r="AC45"/>
      <c r="AD45"/>
      <c r="AE45"/>
      <c r="AF45" s="335"/>
      <c r="AG45"/>
      <c r="AK45"/>
      <c r="AL45"/>
      <c r="AM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</row>
    <row r="46" spans="1:59">
      <c r="A46" s="277"/>
      <c r="G46" s="280"/>
      <c r="K46" s="280"/>
      <c r="O46" s="277"/>
      <c r="P46" s="328"/>
      <c r="Q46" s="330"/>
      <c r="R46" s="330"/>
      <c r="S46" s="330"/>
      <c r="T46"/>
      <c r="U46"/>
      <c r="V46"/>
      <c r="W46"/>
      <c r="X46"/>
      <c r="Y46"/>
      <c r="Z46" s="328"/>
      <c r="AA46" s="330"/>
      <c r="AB46"/>
      <c r="AC46"/>
      <c r="AD46"/>
      <c r="AE46"/>
      <c r="AF46" s="335"/>
      <c r="AG46"/>
      <c r="AK46"/>
      <c r="AL46"/>
      <c r="AM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</row>
    <row r="47" spans="1:59">
      <c r="A47" s="277"/>
      <c r="G47" s="280"/>
      <c r="K47" s="280"/>
      <c r="O47" s="277"/>
      <c r="P47" s="328"/>
      <c r="Q47" s="328"/>
      <c r="R47" s="328"/>
      <c r="S47" s="328"/>
      <c r="T47"/>
      <c r="U47"/>
      <c r="V47"/>
      <c r="W47"/>
      <c r="X47"/>
      <c r="Y47"/>
      <c r="Z47" s="328"/>
      <c r="AA47" s="328"/>
      <c r="AB47"/>
      <c r="AC47"/>
      <c r="AD47"/>
      <c r="AE47"/>
      <c r="AF47" s="335"/>
      <c r="AG47"/>
      <c r="AK47"/>
      <c r="AL47"/>
      <c r="AM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</row>
    <row r="48" spans="1:59">
      <c r="A48" s="277"/>
      <c r="G48" s="280"/>
      <c r="K48" s="280"/>
      <c r="O48" s="277"/>
      <c r="P48" s="328"/>
      <c r="Q48" s="330"/>
      <c r="R48" s="330"/>
      <c r="S48" s="330"/>
      <c r="T48"/>
      <c r="U48"/>
      <c r="V48"/>
      <c r="W48"/>
      <c r="X48"/>
      <c r="Y48"/>
      <c r="Z48" s="328"/>
      <c r="AA48" s="330"/>
      <c r="AB48"/>
      <c r="AC48"/>
      <c r="AD48"/>
      <c r="AE48"/>
      <c r="AF48" s="335"/>
      <c r="AG48"/>
      <c r="AK48"/>
      <c r="AL48"/>
      <c r="AM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</row>
    <row r="49" spans="1:59">
      <c r="A49" s="277"/>
      <c r="G49" s="280"/>
      <c r="K49" s="280"/>
      <c r="O49" s="277"/>
      <c r="P49" s="328"/>
      <c r="Q49" s="328"/>
      <c r="R49" s="328"/>
      <c r="S49" s="328"/>
      <c r="T49"/>
      <c r="U49"/>
      <c r="V49"/>
      <c r="W49"/>
      <c r="X49"/>
      <c r="Y49"/>
      <c r="Z49" s="328"/>
      <c r="AA49" s="328"/>
      <c r="AB49"/>
      <c r="AC49"/>
      <c r="AD49"/>
      <c r="AE49"/>
      <c r="AF49" s="335"/>
      <c r="AG49"/>
      <c r="AK49"/>
      <c r="AL49"/>
      <c r="AM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</row>
    <row r="50" spans="1:59">
      <c r="A50" s="277"/>
      <c r="G50" s="280"/>
      <c r="K50" s="280"/>
      <c r="O50" s="277"/>
      <c r="R50" s="277"/>
      <c r="T50"/>
      <c r="U50"/>
      <c r="V50"/>
      <c r="W50"/>
      <c r="X50"/>
      <c r="Y50"/>
      <c r="AA50" s="277"/>
      <c r="AB50"/>
      <c r="AC50"/>
      <c r="AD50"/>
      <c r="AE50"/>
      <c r="AF50" s="335"/>
      <c r="AG50"/>
      <c r="AK50"/>
      <c r="AL50"/>
      <c r="AM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</row>
    <row r="51" spans="1:59">
      <c r="A51" s="277"/>
      <c r="G51" s="280"/>
      <c r="K51" s="280"/>
      <c r="O51" s="277"/>
      <c r="R51" s="277"/>
      <c r="T51"/>
      <c r="U51"/>
      <c r="V51"/>
      <c r="W51"/>
      <c r="X51"/>
      <c r="Y51"/>
      <c r="AA51" s="277"/>
      <c r="AB51"/>
      <c r="AC51"/>
      <c r="AD51"/>
      <c r="AE51"/>
      <c r="AF51" s="335"/>
      <c r="AG51"/>
      <c r="AK51"/>
      <c r="AL51"/>
      <c r="AM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</row>
    <row r="52" spans="1:59">
      <c r="A52" s="277"/>
      <c r="G52" s="280"/>
      <c r="K52" s="280"/>
      <c r="O52" s="277"/>
      <c r="R52" s="277"/>
      <c r="T52"/>
      <c r="U52"/>
      <c r="V52"/>
      <c r="W52"/>
      <c r="X52"/>
      <c r="Y52"/>
      <c r="AA52" s="277"/>
      <c r="AB52"/>
      <c r="AC52"/>
      <c r="AD52"/>
      <c r="AE52"/>
      <c r="AF52" s="335"/>
      <c r="AG52"/>
      <c r="AK52"/>
      <c r="AL52"/>
      <c r="AM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</row>
    <row r="53" spans="1:59">
      <c r="A53" s="277"/>
      <c r="G53" s="280"/>
      <c r="K53" s="280"/>
      <c r="O53" s="277"/>
      <c r="R53" s="277"/>
      <c r="T53"/>
      <c r="U53"/>
      <c r="V53"/>
      <c r="W53"/>
      <c r="X53"/>
      <c r="Y53"/>
      <c r="AA53" s="277"/>
      <c r="AB53"/>
      <c r="AC53"/>
      <c r="AD53"/>
      <c r="AE53"/>
      <c r="AF53" s="335"/>
      <c r="AG53"/>
      <c r="AK53"/>
      <c r="AL53"/>
      <c r="AM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</row>
    <row r="54" spans="1:59">
      <c r="A54" s="277"/>
      <c r="G54" s="280"/>
      <c r="K54" s="280"/>
      <c r="O54" s="277"/>
      <c r="R54" s="277"/>
      <c r="T54"/>
      <c r="U54"/>
      <c r="V54"/>
      <c r="W54"/>
      <c r="X54"/>
      <c r="Y54"/>
      <c r="AA54" s="277"/>
      <c r="AB54"/>
      <c r="AC54"/>
      <c r="AD54"/>
      <c r="AE54"/>
      <c r="AF54" s="335"/>
      <c r="AG54"/>
      <c r="AK54"/>
      <c r="AL54"/>
      <c r="AM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</row>
    <row r="55" spans="1:59">
      <c r="A55" s="277"/>
      <c r="G55" s="280"/>
      <c r="K55" s="280"/>
      <c r="O55" s="277"/>
      <c r="R55" s="277"/>
      <c r="T55"/>
      <c r="U55"/>
      <c r="V55"/>
      <c r="W55"/>
      <c r="X55"/>
      <c r="Y55"/>
      <c r="AA55" s="277"/>
      <c r="AB55"/>
      <c r="AC55"/>
      <c r="AD55"/>
      <c r="AE55"/>
      <c r="AF55" s="335"/>
      <c r="AG55"/>
      <c r="AK55"/>
      <c r="AL55"/>
      <c r="AM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</row>
    <row r="56" spans="1:59">
      <c r="A56" s="277"/>
      <c r="G56" s="280"/>
      <c r="K56" s="280"/>
      <c r="O56" s="277"/>
      <c r="R56" s="277"/>
      <c r="T56"/>
      <c r="U56"/>
      <c r="V56"/>
      <c r="W56"/>
      <c r="X56"/>
      <c r="Y56"/>
      <c r="AA56" s="277"/>
      <c r="AB56"/>
      <c r="AC56"/>
      <c r="AD56"/>
      <c r="AE56"/>
      <c r="AF56" s="335"/>
      <c r="AG56"/>
      <c r="AK56"/>
      <c r="AL56"/>
      <c r="AM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</row>
    <row r="57" spans="1:59">
      <c r="A57" s="277"/>
      <c r="G57" s="280"/>
      <c r="K57" s="280"/>
      <c r="O57" s="277"/>
      <c r="R57" s="277"/>
      <c r="T57"/>
      <c r="U57"/>
      <c r="V57"/>
      <c r="W57"/>
      <c r="X57"/>
      <c r="Y57"/>
      <c r="AA57" s="277"/>
      <c r="AB57"/>
      <c r="AC57"/>
      <c r="AD57"/>
      <c r="AE57"/>
      <c r="AF57" s="335"/>
      <c r="AG57"/>
      <c r="AK57"/>
      <c r="AL57"/>
      <c r="AM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</row>
    <row r="58" spans="1:59">
      <c r="A58" s="277"/>
      <c r="G58" s="280"/>
      <c r="K58" s="280"/>
      <c r="O58" s="277"/>
      <c r="R58" s="277"/>
      <c r="T58"/>
      <c r="U58"/>
      <c r="V58"/>
      <c r="W58"/>
      <c r="X58"/>
      <c r="Y58"/>
      <c r="AA58" s="277"/>
      <c r="AB58"/>
      <c r="AC58"/>
      <c r="AD58"/>
      <c r="AE58"/>
      <c r="AF58" s="335"/>
      <c r="AG58"/>
      <c r="AK58"/>
      <c r="AL58"/>
      <c r="AM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</row>
    <row r="59" spans="1:59">
      <c r="A59" s="277"/>
      <c r="G59" s="280"/>
      <c r="K59" s="280"/>
      <c r="O59" s="277"/>
      <c r="R59" s="277"/>
      <c r="T59"/>
      <c r="U59"/>
      <c r="V59"/>
      <c r="W59"/>
      <c r="X59"/>
      <c r="Y59"/>
      <c r="AA59" s="277"/>
      <c r="AB59"/>
      <c r="AC59"/>
      <c r="AD59"/>
      <c r="AE59"/>
      <c r="AF59" s="335"/>
      <c r="AG59"/>
      <c r="AK59"/>
      <c r="AL59"/>
      <c r="AM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</row>
    <row r="60" spans="1:59">
      <c r="A60" s="277"/>
      <c r="G60" s="280"/>
      <c r="K60" s="280"/>
      <c r="O60" s="277"/>
      <c r="R60" s="277"/>
      <c r="T60"/>
      <c r="U60"/>
      <c r="V60"/>
      <c r="W60"/>
      <c r="X60"/>
      <c r="Y60"/>
      <c r="AA60" s="277"/>
      <c r="AB60"/>
      <c r="AC60"/>
      <c r="AD60"/>
      <c r="AE60"/>
      <c r="AF60" s="335"/>
      <c r="AG60"/>
      <c r="AK60"/>
      <c r="AL60"/>
      <c r="AM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</row>
    <row r="61" spans="1:59">
      <c r="A61" s="277"/>
      <c r="G61" s="280"/>
      <c r="K61" s="280"/>
      <c r="O61" s="277"/>
      <c r="R61" s="277"/>
      <c r="T61"/>
      <c r="U61"/>
      <c r="V61"/>
      <c r="W61"/>
      <c r="X61"/>
      <c r="Y61"/>
      <c r="AA61" s="277"/>
      <c r="AB61"/>
      <c r="AC61"/>
      <c r="AD61"/>
      <c r="AE61"/>
      <c r="AF61" s="335"/>
      <c r="AG61"/>
      <c r="AK61"/>
      <c r="AL61"/>
      <c r="AM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</row>
    <row r="62" spans="1:59">
      <c r="AB62" s="280"/>
      <c r="AC62"/>
      <c r="AD62"/>
      <c r="AE62"/>
      <c r="AF62" s="335"/>
      <c r="AG62"/>
      <c r="AK62"/>
      <c r="AL62"/>
      <c r="AM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</row>
    <row r="63" spans="1:59">
      <c r="AB63" s="280"/>
      <c r="AC63"/>
      <c r="AD63"/>
      <c r="AE63"/>
      <c r="AF63" s="335"/>
      <c r="AG63"/>
      <c r="AK63"/>
      <c r="AL63"/>
      <c r="AM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</row>
    <row r="64" spans="1:59">
      <c r="A64" s="315"/>
      <c r="K64" s="329"/>
      <c r="AB64" s="330"/>
      <c r="AC64"/>
      <c r="AD64"/>
      <c r="AE64"/>
      <c r="AF64" s="335"/>
      <c r="AG64"/>
      <c r="AK64"/>
      <c r="AL64"/>
      <c r="AM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</row>
    <row r="65" spans="28:59">
      <c r="AB65" s="280"/>
      <c r="AC65"/>
      <c r="AD65"/>
      <c r="AE65"/>
      <c r="AF65" s="335"/>
      <c r="AG65"/>
      <c r="AK65"/>
      <c r="AL65"/>
      <c r="AM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</row>
    <row r="66" spans="28:59">
      <c r="AB66" s="280"/>
      <c r="AC66"/>
      <c r="AD66"/>
      <c r="AE66"/>
      <c r="AF66" s="335"/>
      <c r="AG66"/>
      <c r="AK66"/>
      <c r="AL66"/>
      <c r="AM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</row>
    <row r="67" spans="28:59">
      <c r="AB67" s="280"/>
      <c r="AC67"/>
      <c r="AD67"/>
      <c r="AE67"/>
      <c r="AF67" s="335"/>
      <c r="AG67"/>
      <c r="AK67"/>
      <c r="AL67"/>
      <c r="AM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</row>
    <row r="68" spans="28:59">
      <c r="AB68" s="280"/>
      <c r="AC68"/>
      <c r="AD68"/>
      <c r="AE68"/>
      <c r="AF68" s="335"/>
      <c r="AG68"/>
      <c r="AK68"/>
      <c r="AL68"/>
      <c r="AM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</row>
    <row r="69" spans="28:59">
      <c r="AB69" s="280"/>
      <c r="AC69"/>
      <c r="AD69"/>
      <c r="AE69"/>
      <c r="AF69" s="335"/>
      <c r="AG69"/>
      <c r="AK69"/>
      <c r="AL69"/>
      <c r="AM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</row>
    <row r="70" spans="28:59">
      <c r="AB70" s="280"/>
      <c r="AC70"/>
      <c r="AD70"/>
      <c r="AE70"/>
      <c r="AF70" s="335"/>
      <c r="AG70"/>
      <c r="AK70"/>
      <c r="AL70"/>
      <c r="AM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</row>
    <row r="71" spans="28:59">
      <c r="AB71" s="280"/>
      <c r="AC71"/>
      <c r="AD71"/>
      <c r="AE71"/>
      <c r="AF71" s="335"/>
      <c r="AG71"/>
      <c r="AK71"/>
      <c r="AL71"/>
      <c r="AM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</row>
    <row r="72" spans="28:59">
      <c r="AB72" s="280"/>
      <c r="AC72"/>
      <c r="AD72"/>
      <c r="AE72"/>
      <c r="AF72" s="335"/>
      <c r="AG72"/>
      <c r="AK72"/>
      <c r="AL72"/>
      <c r="AM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</row>
    <row r="73" spans="28:59">
      <c r="AB73" s="280"/>
      <c r="AC73"/>
      <c r="AD73"/>
      <c r="AE73"/>
      <c r="AF73" s="335"/>
      <c r="AG73"/>
      <c r="AK73"/>
      <c r="AL73"/>
      <c r="AM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</row>
    <row r="74" spans="28:59">
      <c r="AB74" s="280"/>
      <c r="AC74"/>
      <c r="AD74"/>
      <c r="AE74"/>
      <c r="AF74" s="335"/>
      <c r="AG74"/>
      <c r="AK74"/>
      <c r="AL74"/>
      <c r="AM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</row>
    <row r="75" spans="28:59">
      <c r="AB75" s="280"/>
      <c r="AC75"/>
      <c r="AD75"/>
      <c r="AE75"/>
      <c r="AF75" s="335"/>
      <c r="AG75"/>
      <c r="AK75"/>
      <c r="AL75"/>
      <c r="AM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</row>
    <row r="76" spans="28:59">
      <c r="AB76" s="280"/>
      <c r="AC76"/>
      <c r="AD76"/>
      <c r="AE76"/>
      <c r="AF76" s="335"/>
      <c r="AG76"/>
      <c r="AK76"/>
      <c r="AL76"/>
      <c r="AM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</row>
    <row r="77" spans="28:59">
      <c r="AB77" s="280"/>
      <c r="AC77"/>
      <c r="AD77"/>
      <c r="AE77"/>
      <c r="AF77" s="335"/>
      <c r="AG77"/>
      <c r="AK77"/>
      <c r="AL77"/>
      <c r="AM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</row>
    <row r="78" spans="28:59">
      <c r="AB78" s="280"/>
      <c r="AC78"/>
      <c r="AD78"/>
      <c r="AE78"/>
      <c r="AF78" s="335"/>
      <c r="AG78"/>
      <c r="AK78"/>
      <c r="AL78"/>
      <c r="AM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</row>
    <row r="79" spans="28:59">
      <c r="AB79" s="280"/>
      <c r="AC79"/>
      <c r="AD79"/>
      <c r="AE79"/>
      <c r="AF79" s="335"/>
      <c r="AG79"/>
      <c r="AK79"/>
      <c r="AL79"/>
      <c r="AM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</row>
    <row r="80" spans="28:59">
      <c r="AB80" s="280"/>
      <c r="AC80"/>
      <c r="AD80"/>
      <c r="AE80"/>
      <c r="AF80" s="335"/>
      <c r="AG80"/>
      <c r="AK80"/>
      <c r="AL80"/>
      <c r="AM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</row>
    <row r="81" spans="28:59">
      <c r="AB81" s="280"/>
      <c r="AC81"/>
      <c r="AD81"/>
      <c r="AE81"/>
      <c r="AF81" s="335"/>
      <c r="AG81"/>
      <c r="AK81"/>
      <c r="AL81"/>
      <c r="AM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</row>
    <row r="82" spans="28:59">
      <c r="AB82" s="280"/>
      <c r="AC82"/>
      <c r="AD82"/>
      <c r="AE82"/>
      <c r="AF82" s="335"/>
      <c r="AG82"/>
      <c r="AK82"/>
      <c r="AL82"/>
      <c r="AM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</row>
    <row r="83" spans="28:59">
      <c r="AB83" s="280"/>
      <c r="AC83"/>
      <c r="AD83"/>
      <c r="AE83"/>
      <c r="AF83" s="335"/>
      <c r="AG83"/>
      <c r="AK83"/>
      <c r="AL83"/>
      <c r="AM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</row>
    <row r="84" spans="28:59">
      <c r="AB84" s="280"/>
      <c r="AC84"/>
      <c r="AD84"/>
      <c r="AE84"/>
      <c r="AF84" s="335"/>
      <c r="AG84"/>
      <c r="AK84"/>
      <c r="AL84"/>
      <c r="AM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</row>
    <row r="85" spans="28:59">
      <c r="AB85" s="280"/>
      <c r="AC85"/>
      <c r="AD85"/>
      <c r="AE85"/>
      <c r="AF85" s="335"/>
      <c r="AG85"/>
      <c r="AK85"/>
      <c r="AL85"/>
      <c r="AM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</row>
    <row r="86" spans="28:59">
      <c r="AB86" s="280"/>
      <c r="AC86"/>
      <c r="AD86"/>
      <c r="AE86"/>
      <c r="AF86" s="335"/>
      <c r="AG86"/>
      <c r="AK86"/>
      <c r="AL86"/>
      <c r="AM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</row>
    <row r="87" spans="28:59">
      <c r="AB87" s="280"/>
      <c r="AC87"/>
      <c r="AD87"/>
      <c r="AE87"/>
      <c r="AF87" s="335"/>
      <c r="AG87"/>
      <c r="AK87"/>
      <c r="AL87"/>
      <c r="AM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</row>
    <row r="88" spans="28:59">
      <c r="AB88" s="280"/>
      <c r="AC88"/>
      <c r="AD88"/>
      <c r="AE88"/>
      <c r="AF88" s="335"/>
      <c r="AG88"/>
      <c r="AK88"/>
      <c r="AL88"/>
      <c r="AM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</row>
    <row r="89" spans="28:59">
      <c r="AB89" s="280"/>
      <c r="AC89"/>
      <c r="AD89"/>
      <c r="AE89"/>
      <c r="AF89" s="335"/>
      <c r="AG89"/>
      <c r="AK89"/>
      <c r="AL89"/>
      <c r="AM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</row>
    <row r="90" spans="28:59">
      <c r="AB90" s="280"/>
      <c r="AC90"/>
      <c r="AD90"/>
      <c r="AE90"/>
      <c r="AF90" s="335"/>
      <c r="AG90"/>
      <c r="AK90"/>
      <c r="AL90"/>
      <c r="AM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</row>
    <row r="91" spans="28:59">
      <c r="AB91" s="280"/>
      <c r="AC91"/>
      <c r="AD91"/>
      <c r="AE91"/>
      <c r="AF91" s="335"/>
      <c r="AG91"/>
      <c r="AK91"/>
      <c r="AL91"/>
      <c r="AM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</row>
    <row r="92" spans="28:59">
      <c r="AB92" s="280"/>
      <c r="AC92"/>
      <c r="AD92"/>
      <c r="AE92"/>
      <c r="AF92" s="335"/>
      <c r="AG92"/>
      <c r="AK92"/>
      <c r="AL92"/>
      <c r="AM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</row>
    <row r="93" spans="28:59">
      <c r="AB93" s="280"/>
      <c r="AC93"/>
      <c r="AD93"/>
      <c r="AE93"/>
      <c r="AF93" s="335"/>
      <c r="AG93"/>
      <c r="AK93"/>
      <c r="AL93"/>
      <c r="AM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</row>
    <row r="94" spans="28:59">
      <c r="AB94" s="280"/>
      <c r="AC94"/>
      <c r="AD94"/>
      <c r="AE94"/>
      <c r="AF94" s="335"/>
      <c r="AG94"/>
      <c r="AK94"/>
      <c r="AL94"/>
      <c r="AM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</row>
    <row r="95" spans="28:59">
      <c r="AB95" s="280"/>
      <c r="AC95"/>
      <c r="AD95"/>
      <c r="AE95"/>
      <c r="AF95" s="335"/>
      <c r="AG95"/>
      <c r="AK95"/>
      <c r="AL95"/>
      <c r="AM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</row>
    <row r="96" spans="28:59">
      <c r="AB96" s="280"/>
      <c r="AC96"/>
      <c r="AD96"/>
      <c r="AE96"/>
      <c r="AF96" s="335"/>
      <c r="AG96"/>
      <c r="AK96"/>
      <c r="AL96"/>
      <c r="AM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</row>
    <row r="97" spans="28:59">
      <c r="AB97" s="280"/>
      <c r="AC97"/>
      <c r="AD97"/>
      <c r="AE97"/>
      <c r="AF97" s="335"/>
      <c r="AG97"/>
      <c r="AK97"/>
      <c r="AL97"/>
      <c r="AM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</row>
    <row r="98" spans="28:59">
      <c r="AB98" s="280"/>
      <c r="AC98"/>
      <c r="AD98"/>
      <c r="AE98"/>
      <c r="AF98" s="335"/>
      <c r="AG98"/>
      <c r="AK98"/>
      <c r="AL98"/>
      <c r="AM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</row>
    <row r="99" spans="28:59">
      <c r="AB99" s="280"/>
      <c r="AC99"/>
      <c r="AG99"/>
      <c r="AK99"/>
      <c r="AL99"/>
      <c r="AM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</row>
  </sheetData>
  <mergeCells count="15">
    <mergeCell ref="AC6:AG6"/>
    <mergeCell ref="AD7:AF7"/>
    <mergeCell ref="A4:A7"/>
    <mergeCell ref="AG7:AG8"/>
    <mergeCell ref="B4:AG5"/>
    <mergeCell ref="N6:P6"/>
    <mergeCell ref="Q6:S6"/>
    <mergeCell ref="T6:V6"/>
    <mergeCell ref="W6:Y6"/>
    <mergeCell ref="Z6:AB6"/>
    <mergeCell ref="A2:M2"/>
    <mergeCell ref="B6:D6"/>
    <mergeCell ref="E6:G6"/>
    <mergeCell ref="H6:J6"/>
    <mergeCell ref="K6:M6"/>
  </mergeCells>
  <pageMargins left="0.7" right="0.54" top="0.75" bottom="0.75" header="0.3" footer="0.3"/>
  <pageSetup scale="1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9"/>
  <sheetViews>
    <sheetView zoomScale="84" zoomScaleNormal="84" zoomScaleSheetLayoutView="20" workbookViewId="0">
      <pane xSplit="1" topLeftCell="B1" activePane="topRight" state="frozen"/>
      <selection pane="topRight" activeCell="D19" sqref="D19"/>
    </sheetView>
  </sheetViews>
  <sheetFormatPr defaultColWidth="9" defaultRowHeight="12.75"/>
  <cols>
    <col min="1" max="1" width="11.7109375" style="274" customWidth="1"/>
    <col min="2" max="2" width="12.85546875" style="276" customWidth="1"/>
    <col min="3" max="3" width="12.85546875" style="277" customWidth="1"/>
    <col min="4" max="4" width="11.140625" style="276" customWidth="1"/>
    <col min="5" max="5" width="12" style="278" customWidth="1"/>
    <col min="6" max="6" width="12" style="277" customWidth="1"/>
    <col min="7" max="7" width="12.85546875" style="277" customWidth="1"/>
    <col min="8" max="8" width="15.5703125" style="277" customWidth="1"/>
    <col min="9" max="9" width="12.7109375" style="277" customWidth="1"/>
    <col min="10" max="10" width="11.85546875" style="277" customWidth="1"/>
    <col min="11" max="11" width="13.140625" style="277" customWidth="1"/>
    <col min="12" max="12" width="12" style="279" customWidth="1"/>
    <col min="13" max="13" width="12.28515625" style="277" customWidth="1"/>
    <col min="14" max="14" width="17.28515625" style="278" customWidth="1"/>
    <col min="15" max="15" width="12" style="280" customWidth="1"/>
    <col min="16" max="16" width="24.140625" style="277" customWidth="1"/>
    <col min="17" max="17" width="12.5703125" style="277" customWidth="1"/>
    <col min="18" max="18" width="11.85546875" style="280" customWidth="1"/>
    <col min="19" max="20" width="10.85546875" style="277" customWidth="1"/>
    <col min="21" max="21" width="11.7109375" style="280" customWidth="1"/>
    <col min="22" max="23" width="10.85546875" style="277" customWidth="1"/>
    <col min="24" max="24" width="10.85546875" style="280" customWidth="1"/>
    <col min="25" max="25" width="10.85546875" style="277" customWidth="1"/>
    <col min="26" max="26" width="14.5703125" style="277" customWidth="1"/>
    <col min="27" max="27" width="10.85546875" style="280" customWidth="1"/>
    <col min="28" max="28" width="9.85546875" style="277" customWidth="1"/>
    <col min="29" max="29" width="14.5703125" style="277" customWidth="1"/>
    <col min="30" max="30" width="10.85546875" style="280" customWidth="1"/>
    <col min="31" max="31" width="9.85546875" style="277" customWidth="1"/>
    <col min="32" max="34" width="17.42578125" style="277" customWidth="1"/>
    <col min="35" max="35" width="17.42578125" style="281" customWidth="1"/>
    <col min="36" max="36" width="19.140625" style="277" customWidth="1"/>
    <col min="37" max="37" width="9.5703125" customWidth="1"/>
    <col min="38" max="38" width="11.42578125" customWidth="1"/>
    <col min="39" max="39" width="13.28515625" customWidth="1"/>
    <col min="40" max="40" width="9.7109375" style="277" customWidth="1"/>
    <col min="41" max="42" width="9.42578125" style="277" customWidth="1"/>
    <col min="43" max="43" width="14.140625" customWidth="1"/>
    <col min="44" max="44" width="12.140625" customWidth="1"/>
    <col min="45" max="45" width="11" customWidth="1"/>
    <col min="46" max="46" width="12" customWidth="1"/>
    <col min="47" max="47" width="18.7109375" customWidth="1"/>
    <col min="48" max="48" width="12.85546875" style="277" customWidth="1"/>
    <col min="49" max="49" width="12.28515625" style="277" customWidth="1"/>
    <col min="50" max="50" width="12.5703125" style="277" customWidth="1"/>
    <col min="51" max="51" width="13.28515625" style="277" customWidth="1"/>
    <col min="52" max="52" width="19.28515625" style="277" customWidth="1"/>
    <col min="53" max="53" width="14.140625" style="277" customWidth="1"/>
    <col min="54" max="54" width="14.5703125" style="277" customWidth="1"/>
    <col min="55" max="55" width="17.42578125" style="277" customWidth="1"/>
    <col min="56" max="56" width="12.85546875" style="277" customWidth="1"/>
    <col min="57" max="57" width="9.5703125" style="277" customWidth="1"/>
    <col min="58" max="58" width="12" style="277" customWidth="1"/>
    <col min="59" max="59" width="9.7109375" style="277" customWidth="1"/>
    <col min="60" max="60" width="11.140625" style="277" customWidth="1"/>
    <col min="61" max="61" width="10" style="277" customWidth="1"/>
    <col min="62" max="62" width="10.42578125" style="280" customWidth="1"/>
    <col min="63" max="63" width="11.140625" customWidth="1"/>
  </cols>
  <sheetData>
    <row r="1" spans="1:62" ht="27.75">
      <c r="A1" s="282"/>
      <c r="B1" s="283"/>
      <c r="C1" s="284"/>
      <c r="D1" s="283"/>
      <c r="E1" s="285"/>
      <c r="F1" s="284"/>
      <c r="G1" s="284"/>
      <c r="H1" s="281"/>
      <c r="I1" s="316"/>
      <c r="J1" s="316"/>
      <c r="K1" s="316"/>
      <c r="L1" s="317"/>
      <c r="M1" s="316"/>
      <c r="N1" s="318"/>
      <c r="O1" s="319"/>
      <c r="P1" s="316"/>
      <c r="Q1" s="316"/>
      <c r="R1" s="319"/>
      <c r="S1" s="316"/>
      <c r="T1" s="316"/>
      <c r="U1" s="319"/>
      <c r="V1" s="316"/>
      <c r="W1" s="316"/>
      <c r="X1" s="319"/>
      <c r="Y1" s="316"/>
      <c r="Z1" s="316"/>
      <c r="AA1" s="319"/>
      <c r="AB1"/>
      <c r="AC1" s="316"/>
      <c r="AD1" s="319"/>
      <c r="AE1"/>
      <c r="AF1"/>
      <c r="AG1"/>
      <c r="AH1"/>
      <c r="AI1" s="335"/>
      <c r="AJ1"/>
      <c r="AN1"/>
      <c r="AO1"/>
      <c r="AP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</row>
    <row r="2" spans="1:62" ht="21" customHeight="1">
      <c r="A2" s="382" t="s">
        <v>19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18"/>
      <c r="O2" s="319"/>
      <c r="P2" s="316"/>
      <c r="Q2" s="316"/>
      <c r="R2" s="319"/>
      <c r="S2" s="316"/>
      <c r="T2" s="316"/>
      <c r="U2" s="319"/>
      <c r="V2" s="316"/>
      <c r="W2" s="316"/>
      <c r="X2" s="319"/>
      <c r="Y2" s="316"/>
      <c r="Z2" s="316"/>
      <c r="AA2" s="319"/>
      <c r="AB2"/>
      <c r="AC2" s="316"/>
      <c r="AD2" s="319"/>
      <c r="AE2"/>
      <c r="AF2"/>
      <c r="AG2"/>
      <c r="AH2"/>
      <c r="AI2" s="335"/>
      <c r="AJ2"/>
      <c r="AN2"/>
      <c r="AO2"/>
      <c r="AP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</row>
    <row r="3" spans="1:62">
      <c r="B3" s="286"/>
      <c r="C3" s="274"/>
      <c r="D3" s="286"/>
      <c r="F3" s="274"/>
      <c r="G3" s="274"/>
      <c r="H3" s="274"/>
      <c r="I3" s="274"/>
      <c r="J3" s="274"/>
      <c r="K3" s="274"/>
      <c r="M3" s="274"/>
      <c r="P3" s="274"/>
      <c r="Q3" s="274"/>
      <c r="S3" s="274"/>
      <c r="T3" s="274"/>
      <c r="V3" s="274"/>
      <c r="W3" s="274"/>
      <c r="Y3" s="274"/>
      <c r="Z3" s="274"/>
      <c r="AB3"/>
      <c r="AC3" s="274"/>
      <c r="AE3"/>
      <c r="AF3"/>
      <c r="AG3"/>
      <c r="AH3"/>
      <c r="AI3" s="335"/>
      <c r="AJ3"/>
      <c r="AN3"/>
      <c r="AO3"/>
      <c r="AP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</row>
    <row r="4" spans="1:62" ht="20.25" customHeight="1">
      <c r="A4" s="397" t="s">
        <v>1</v>
      </c>
      <c r="B4" s="403" t="s">
        <v>2</v>
      </c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403"/>
      <c r="AC4" s="403"/>
      <c r="AD4" s="403"/>
      <c r="AE4" s="403"/>
      <c r="AF4" s="403"/>
      <c r="AG4" s="403"/>
      <c r="AH4" s="403"/>
      <c r="AI4" s="403"/>
      <c r="AJ4" s="404"/>
      <c r="AN4"/>
      <c r="AO4"/>
      <c r="AP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</row>
    <row r="5" spans="1:62" ht="23.25" customHeight="1">
      <c r="A5" s="398"/>
      <c r="B5" s="387"/>
      <c r="C5" s="387"/>
      <c r="D5" s="387"/>
      <c r="E5" s="406"/>
      <c r="F5" s="406"/>
      <c r="G5" s="406"/>
      <c r="H5" s="406"/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  <c r="AA5" s="406"/>
      <c r="AB5" s="406"/>
      <c r="AC5" s="406"/>
      <c r="AD5" s="406"/>
      <c r="AE5" s="406"/>
      <c r="AF5" s="406"/>
      <c r="AG5" s="406"/>
      <c r="AH5" s="406"/>
      <c r="AI5" s="406"/>
      <c r="AJ5" s="407"/>
      <c r="AN5"/>
      <c r="AO5"/>
      <c r="AP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</row>
    <row r="6" spans="1:62" s="273" customFormat="1" ht="84" customHeight="1">
      <c r="A6" s="398"/>
      <c r="B6" s="420" t="s">
        <v>3</v>
      </c>
      <c r="C6" s="421"/>
      <c r="D6" s="422"/>
      <c r="E6" s="387" t="s">
        <v>4</v>
      </c>
      <c r="F6" s="387"/>
      <c r="G6" s="388"/>
      <c r="H6" s="386" t="s">
        <v>5</v>
      </c>
      <c r="I6" s="387"/>
      <c r="J6" s="388"/>
      <c r="K6" s="389" t="s">
        <v>6</v>
      </c>
      <c r="L6" s="390"/>
      <c r="M6" s="391"/>
      <c r="N6" s="408" t="s">
        <v>7</v>
      </c>
      <c r="O6" s="409"/>
      <c r="P6" s="410"/>
      <c r="Q6" s="411" t="s">
        <v>8</v>
      </c>
      <c r="R6" s="412"/>
      <c r="S6" s="413"/>
      <c r="T6" s="392" t="s">
        <v>9</v>
      </c>
      <c r="U6" s="393"/>
      <c r="V6" s="394"/>
      <c r="W6" s="414" t="s">
        <v>10</v>
      </c>
      <c r="X6" s="415"/>
      <c r="Y6" s="416"/>
      <c r="Z6" s="417" t="s">
        <v>11</v>
      </c>
      <c r="AA6" s="418"/>
      <c r="AB6" s="419"/>
      <c r="AC6" s="417" t="s">
        <v>20</v>
      </c>
      <c r="AD6" s="418"/>
      <c r="AE6" s="419"/>
      <c r="AF6" s="392"/>
      <c r="AG6" s="393"/>
      <c r="AH6" s="393"/>
      <c r="AI6" s="393"/>
      <c r="AJ6" s="394"/>
    </row>
    <row r="7" spans="1:62" s="274" customFormat="1" ht="24" customHeight="1">
      <c r="A7" s="423"/>
      <c r="B7" s="287" t="s">
        <v>12</v>
      </c>
      <c r="C7" s="288" t="s">
        <v>13</v>
      </c>
      <c r="D7" s="289" t="s">
        <v>14</v>
      </c>
      <c r="E7" s="290" t="s">
        <v>12</v>
      </c>
      <c r="F7" s="290" t="s">
        <v>13</v>
      </c>
      <c r="G7" s="291" t="s">
        <v>14</v>
      </c>
      <c r="H7" s="292" t="s">
        <v>12</v>
      </c>
      <c r="I7" s="290" t="s">
        <v>13</v>
      </c>
      <c r="J7" s="320" t="s">
        <v>14</v>
      </c>
      <c r="K7" s="321" t="s">
        <v>12</v>
      </c>
      <c r="L7" s="321" t="s">
        <v>13</v>
      </c>
      <c r="M7" s="320" t="s">
        <v>14</v>
      </c>
      <c r="N7" s="290" t="s">
        <v>12</v>
      </c>
      <c r="O7" s="290" t="s">
        <v>13</v>
      </c>
      <c r="P7" s="291" t="s">
        <v>14</v>
      </c>
      <c r="Q7" s="290" t="s">
        <v>12</v>
      </c>
      <c r="R7" s="290" t="s">
        <v>13</v>
      </c>
      <c r="S7" s="291" t="s">
        <v>14</v>
      </c>
      <c r="T7" s="290" t="s">
        <v>12</v>
      </c>
      <c r="U7" s="290" t="s">
        <v>13</v>
      </c>
      <c r="V7" s="291" t="s">
        <v>14</v>
      </c>
      <c r="W7" s="290" t="s">
        <v>12</v>
      </c>
      <c r="X7" s="290" t="s">
        <v>13</v>
      </c>
      <c r="Y7" s="291" t="s">
        <v>14</v>
      </c>
      <c r="Z7" s="290" t="s">
        <v>12</v>
      </c>
      <c r="AA7" s="290" t="s">
        <v>13</v>
      </c>
      <c r="AB7" s="291" t="s">
        <v>14</v>
      </c>
      <c r="AC7" s="290" t="s">
        <v>12</v>
      </c>
      <c r="AD7" s="290" t="s">
        <v>13</v>
      </c>
      <c r="AE7" s="291" t="s">
        <v>14</v>
      </c>
      <c r="AF7" s="290" t="s">
        <v>15</v>
      </c>
      <c r="AG7" s="395" t="s">
        <v>16</v>
      </c>
      <c r="AH7" s="395"/>
      <c r="AI7" s="396"/>
      <c r="AJ7" s="400" t="s">
        <v>17</v>
      </c>
    </row>
    <row r="8" spans="1:62" ht="32.25" customHeight="1">
      <c r="A8" s="342"/>
      <c r="B8" s="297"/>
      <c r="C8" s="295"/>
      <c r="D8" s="296"/>
      <c r="E8" s="297"/>
      <c r="F8" s="295"/>
      <c r="G8" s="296"/>
      <c r="H8" s="298"/>
      <c r="I8" s="296"/>
      <c r="J8" s="300"/>
      <c r="K8" s="322"/>
      <c r="L8" s="306"/>
      <c r="M8" s="323"/>
      <c r="N8" s="324"/>
      <c r="O8" s="295"/>
      <c r="P8" s="296"/>
      <c r="Q8" s="324"/>
      <c r="R8" s="295"/>
      <c r="S8" s="296"/>
      <c r="T8" s="324"/>
      <c r="U8" s="295"/>
      <c r="V8" s="296"/>
      <c r="W8" s="324"/>
      <c r="X8" s="295"/>
      <c r="Y8" s="296"/>
      <c r="Z8" s="324"/>
      <c r="AA8" s="295"/>
      <c r="AB8" s="331"/>
      <c r="AC8" s="324"/>
      <c r="AD8" s="295"/>
      <c r="AE8" s="331"/>
      <c r="AF8" s="332"/>
      <c r="AG8" s="336" t="s">
        <v>12</v>
      </c>
      <c r="AH8" s="337" t="s">
        <v>13</v>
      </c>
      <c r="AI8" s="338" t="s">
        <v>14</v>
      </c>
      <c r="AJ8" s="401"/>
      <c r="AN8"/>
      <c r="AO8"/>
      <c r="AP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 spans="1:62" ht="15" customHeight="1">
      <c r="A9" s="342">
        <v>45139</v>
      </c>
      <c r="B9" s="306">
        <v>687120.5</v>
      </c>
      <c r="C9" s="301">
        <v>688815.9</v>
      </c>
      <c r="D9" s="302">
        <f>SUM(C9-B9)</f>
        <v>1695.4000000000201</v>
      </c>
      <c r="E9" s="303" t="s">
        <v>18</v>
      </c>
      <c r="F9" s="301" t="s">
        <v>18</v>
      </c>
      <c r="G9" s="302" t="s">
        <v>18</v>
      </c>
      <c r="H9" s="302">
        <v>196311.84</v>
      </c>
      <c r="I9" s="304">
        <v>197100</v>
      </c>
      <c r="J9" s="300">
        <f>SUM(I9-H9)</f>
        <v>788.16000000000304</v>
      </c>
      <c r="K9" s="306">
        <v>72784.44</v>
      </c>
      <c r="L9" s="301">
        <v>72943.28</v>
      </c>
      <c r="M9" s="323">
        <f>SUM(L9-K9)</f>
        <v>158.83999999999699</v>
      </c>
      <c r="N9" s="306">
        <v>127202.2</v>
      </c>
      <c r="O9" s="301">
        <v>127673.60000000001</v>
      </c>
      <c r="P9" s="302">
        <f t="shared" ref="P9:P39" si="0">SUM(O9-N9-V9)</f>
        <v>492.76000000000897</v>
      </c>
      <c r="Q9" s="306">
        <v>99732.64</v>
      </c>
      <c r="R9" s="301">
        <v>100014.8</v>
      </c>
      <c r="S9" s="302">
        <f t="shared" ref="S9:S39" si="1">SUM(R9-Q9)</f>
        <v>282.16000000000298</v>
      </c>
      <c r="T9" s="306">
        <v>17727.52</v>
      </c>
      <c r="U9" s="301">
        <v>17706.16</v>
      </c>
      <c r="V9" s="302">
        <f t="shared" ref="V9:V39" si="2">SUM(U9-T9)</f>
        <v>-21.3600000000006</v>
      </c>
      <c r="W9" s="306">
        <v>52800</v>
      </c>
      <c r="X9" s="301">
        <v>52959.16</v>
      </c>
      <c r="Y9" s="302">
        <f t="shared" ref="Y9:Y39" si="3">SUM(X9-W9)</f>
        <v>159.16000000000301</v>
      </c>
      <c r="Z9" s="306">
        <v>29314.799999999999</v>
      </c>
      <c r="AA9" s="301">
        <v>29415.200000000001</v>
      </c>
      <c r="AB9" s="323">
        <f t="shared" ref="AB9:AB39" si="4">SUM(AA9-Z9)</f>
        <v>100.400000000001</v>
      </c>
      <c r="AC9" s="306"/>
      <c r="AD9" s="301"/>
      <c r="AE9" s="323"/>
      <c r="AF9" s="333">
        <f t="shared" ref="AF9:AF17" si="5">SUM(AB9+Y9+V9+S9+P9+M9+J9+D9)</f>
        <v>3655.52000000004</v>
      </c>
      <c r="AG9" s="301">
        <v>1301320.2</v>
      </c>
      <c r="AH9" s="301">
        <v>1305284</v>
      </c>
      <c r="AI9" s="339">
        <f t="shared" ref="AI9:AI39" si="6">SUM(AH9-AG9)</f>
        <v>3963.8000000000502</v>
      </c>
      <c r="AJ9" s="340">
        <f t="shared" ref="AJ9:AJ39" si="7">SUM(AI9-AF9)</f>
        <v>308.280000000006</v>
      </c>
      <c r="AN9"/>
      <c r="AO9"/>
      <c r="AP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</row>
    <row r="10" spans="1:62" s="275" customFormat="1">
      <c r="A10" s="342">
        <v>45140</v>
      </c>
      <c r="B10" s="307">
        <f>C9</f>
        <v>688815.9</v>
      </c>
      <c r="C10" s="306">
        <v>691269.9</v>
      </c>
      <c r="D10" s="302">
        <f t="shared" ref="D10:D39" si="8">SUM(C10-B10)</f>
        <v>2454</v>
      </c>
      <c r="E10" s="309"/>
      <c r="F10" s="306"/>
      <c r="G10" s="302"/>
      <c r="H10" s="307">
        <f>I9</f>
        <v>197100</v>
      </c>
      <c r="I10" s="302">
        <v>197891.20000000001</v>
      </c>
      <c r="J10" s="300">
        <f t="shared" ref="J10:J39" si="9">SUM(I10-H10)</f>
        <v>791.20000000001198</v>
      </c>
      <c r="K10" s="301">
        <f>L9</f>
        <v>72943.28</v>
      </c>
      <c r="L10" s="306">
        <v>73183.679999999993</v>
      </c>
      <c r="M10" s="323">
        <f t="shared" ref="M10:M39" si="10">SUM(L10-K10)</f>
        <v>240.39999999999401</v>
      </c>
      <c r="N10" s="307">
        <f>O9</f>
        <v>127673.60000000001</v>
      </c>
      <c r="O10" s="306">
        <v>128180.6</v>
      </c>
      <c r="P10" s="302">
        <f t="shared" si="0"/>
        <v>127.84</v>
      </c>
      <c r="Q10" s="307">
        <f>R9</f>
        <v>100014.8</v>
      </c>
      <c r="R10" s="306">
        <v>100313.1</v>
      </c>
      <c r="S10" s="302">
        <f t="shared" si="1"/>
        <v>298.30000000000302</v>
      </c>
      <c r="T10" s="307">
        <f>U9</f>
        <v>17706.16</v>
      </c>
      <c r="U10" s="306">
        <v>18085.32</v>
      </c>
      <c r="V10" s="302">
        <f t="shared" si="2"/>
        <v>379.16</v>
      </c>
      <c r="W10" s="307">
        <f>X9</f>
        <v>52959.16</v>
      </c>
      <c r="X10" s="306">
        <v>53137.85</v>
      </c>
      <c r="Y10" s="302">
        <f t="shared" si="3"/>
        <v>178.689999999995</v>
      </c>
      <c r="Z10" s="307">
        <f>AA9</f>
        <v>29415.200000000001</v>
      </c>
      <c r="AA10" s="306">
        <v>29495.4</v>
      </c>
      <c r="AB10" s="323">
        <f t="shared" si="4"/>
        <v>80.200000000000699</v>
      </c>
      <c r="AC10" s="307"/>
      <c r="AD10" s="306"/>
      <c r="AE10" s="323"/>
      <c r="AF10" s="333">
        <f t="shared" si="5"/>
        <v>4549.79</v>
      </c>
      <c r="AG10" s="305">
        <f>AH9</f>
        <v>1305284</v>
      </c>
      <c r="AH10" s="301">
        <v>1310161</v>
      </c>
      <c r="AI10" s="339">
        <f t="shared" si="6"/>
        <v>4877</v>
      </c>
      <c r="AJ10" s="340">
        <f t="shared" si="7"/>
        <v>327.20999999999498</v>
      </c>
    </row>
    <row r="11" spans="1:62">
      <c r="A11" s="342">
        <v>45141</v>
      </c>
      <c r="B11" s="343">
        <f>C10</f>
        <v>691269.9</v>
      </c>
      <c r="C11" s="306">
        <v>694292.9</v>
      </c>
      <c r="D11" s="302">
        <f t="shared" si="8"/>
        <v>3023</v>
      </c>
      <c r="E11" s="309"/>
      <c r="F11" s="306"/>
      <c r="G11" s="302"/>
      <c r="H11" s="343">
        <f>I10</f>
        <v>197891.20000000001</v>
      </c>
      <c r="I11" s="302">
        <v>198596.8</v>
      </c>
      <c r="J11" s="300">
        <f t="shared" si="9"/>
        <v>705.59999999997694</v>
      </c>
      <c r="K11" s="306">
        <f>L10</f>
        <v>73183.679999999993</v>
      </c>
      <c r="L11" s="306">
        <v>73618.52</v>
      </c>
      <c r="M11" s="323">
        <f t="shared" si="10"/>
        <v>434.840000000011</v>
      </c>
      <c r="N11" s="343">
        <f>O10</f>
        <v>128180.6</v>
      </c>
      <c r="O11" s="306">
        <v>128705.76</v>
      </c>
      <c r="P11" s="302">
        <f t="shared" si="0"/>
        <v>351.71999999999002</v>
      </c>
      <c r="Q11" s="343">
        <f>R10</f>
        <v>100313.1</v>
      </c>
      <c r="R11" s="306">
        <v>100670.2</v>
      </c>
      <c r="S11" s="302">
        <f t="shared" si="1"/>
        <v>357.09999999999098</v>
      </c>
      <c r="T11" s="343">
        <f>U10</f>
        <v>18085.32</v>
      </c>
      <c r="U11" s="306">
        <v>18258.759999999998</v>
      </c>
      <c r="V11" s="302">
        <f t="shared" si="2"/>
        <v>173.439999999999</v>
      </c>
      <c r="W11" s="343">
        <f>X10</f>
        <v>53137.85</v>
      </c>
      <c r="X11" s="306">
        <v>53306.84</v>
      </c>
      <c r="Y11" s="302">
        <f t="shared" si="3"/>
        <v>168.98999999999799</v>
      </c>
      <c r="Z11" s="343">
        <f>AA10</f>
        <v>29495.4</v>
      </c>
      <c r="AA11" s="301">
        <v>29583.33</v>
      </c>
      <c r="AB11" s="323">
        <f t="shared" si="4"/>
        <v>87.930000000000305</v>
      </c>
      <c r="AC11" s="343"/>
      <c r="AD11" s="301"/>
      <c r="AE11" s="323"/>
      <c r="AF11" s="333">
        <f t="shared" si="5"/>
        <v>5302.6199999999699</v>
      </c>
      <c r="AG11" s="305">
        <f>AH10</f>
        <v>1310161</v>
      </c>
      <c r="AH11" s="301">
        <v>1315782.17</v>
      </c>
      <c r="AI11" s="339">
        <f t="shared" si="6"/>
        <v>5621.16999999993</v>
      </c>
      <c r="AJ11" s="340">
        <f t="shared" si="7"/>
        <v>318.54999999995903</v>
      </c>
      <c r="AN11"/>
      <c r="AO11"/>
      <c r="AP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 spans="1:62">
      <c r="A12" s="342">
        <v>45142</v>
      </c>
      <c r="B12" s="343">
        <f>C11</f>
        <v>694292.9</v>
      </c>
      <c r="C12" s="306">
        <v>698438.4</v>
      </c>
      <c r="D12" s="302">
        <f t="shared" si="8"/>
        <v>4145.5</v>
      </c>
      <c r="E12" s="309"/>
      <c r="F12" s="306"/>
      <c r="G12" s="302"/>
      <c r="H12" s="343">
        <f>I11</f>
        <v>198596.8</v>
      </c>
      <c r="I12" s="302">
        <v>199938.6</v>
      </c>
      <c r="J12" s="300">
        <f t="shared" si="9"/>
        <v>1341.80000000002</v>
      </c>
      <c r="K12" s="306">
        <f>L11</f>
        <v>73618.52</v>
      </c>
      <c r="L12" s="306">
        <v>73932.72</v>
      </c>
      <c r="M12" s="323">
        <f t="shared" si="10"/>
        <v>314.19999999999698</v>
      </c>
      <c r="N12" s="343">
        <f>O11</f>
        <v>128705.76</v>
      </c>
      <c r="O12" s="306">
        <v>129366</v>
      </c>
      <c r="P12" s="302">
        <f t="shared" si="0"/>
        <v>443.68000000000399</v>
      </c>
      <c r="Q12" s="343">
        <f>R11</f>
        <v>100670.2</v>
      </c>
      <c r="R12" s="306">
        <v>101140.64</v>
      </c>
      <c r="S12" s="302">
        <f t="shared" si="1"/>
        <v>470.44000000000199</v>
      </c>
      <c r="T12" s="343">
        <f>U11</f>
        <v>18258.759999999998</v>
      </c>
      <c r="U12" s="306">
        <v>18475.32</v>
      </c>
      <c r="V12" s="302">
        <f t="shared" si="2"/>
        <v>216.560000000001</v>
      </c>
      <c r="W12" s="343">
        <f>X11</f>
        <v>53306.84</v>
      </c>
      <c r="X12" s="306">
        <v>53481.26</v>
      </c>
      <c r="Y12" s="302">
        <f t="shared" si="3"/>
        <v>174.42000000000601</v>
      </c>
      <c r="Z12" s="307">
        <f>AA11</f>
        <v>29583.33</v>
      </c>
      <c r="AA12" s="306">
        <v>29686.21</v>
      </c>
      <c r="AB12" s="323">
        <f t="shared" si="4"/>
        <v>102.879999999997</v>
      </c>
      <c r="AC12" s="307"/>
      <c r="AD12" s="306"/>
      <c r="AE12" s="323"/>
      <c r="AF12" s="333">
        <f t="shared" si="5"/>
        <v>7209.4800000000296</v>
      </c>
      <c r="AG12" s="305">
        <f>AH11</f>
        <v>1315782.17</v>
      </c>
      <c r="AH12" s="301">
        <v>1323326</v>
      </c>
      <c r="AI12" s="339">
        <f t="shared" si="6"/>
        <v>7543.83000000007</v>
      </c>
      <c r="AJ12" s="340">
        <f t="shared" si="7"/>
        <v>334.35000000004902</v>
      </c>
      <c r="AN12"/>
      <c r="AO12"/>
      <c r="AP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</row>
    <row r="13" spans="1:62" ht="14.25" customHeight="1">
      <c r="A13" s="342">
        <v>45143</v>
      </c>
      <c r="B13" s="343">
        <f t="shared" ref="B13:B39" si="11">C12</f>
        <v>698438.4</v>
      </c>
      <c r="C13" s="306">
        <v>703357.80099999998</v>
      </c>
      <c r="D13" s="302">
        <f t="shared" si="8"/>
        <v>4919.4009999999498</v>
      </c>
      <c r="E13" s="309"/>
      <c r="F13" s="306"/>
      <c r="G13" s="302"/>
      <c r="H13" s="343">
        <f t="shared" ref="H13:H39" si="12">I12</f>
        <v>199938.6</v>
      </c>
      <c r="I13" s="302">
        <v>201235.84</v>
      </c>
      <c r="J13" s="300">
        <f t="shared" si="9"/>
        <v>1297.23999999999</v>
      </c>
      <c r="K13" s="306">
        <f t="shared" ref="K13:K39" si="13">L12</f>
        <v>73932.72</v>
      </c>
      <c r="L13" s="306">
        <v>74381.36</v>
      </c>
      <c r="M13" s="323">
        <f t="shared" si="10"/>
        <v>448.63999999999902</v>
      </c>
      <c r="N13" s="343">
        <f t="shared" ref="N13:N39" si="14">O12</f>
        <v>129366</v>
      </c>
      <c r="O13" s="306">
        <v>130146.9</v>
      </c>
      <c r="P13" s="302">
        <f t="shared" si="0"/>
        <v>534.969999999994</v>
      </c>
      <c r="Q13" s="343">
        <f t="shared" ref="Q13:Q39" si="15">R12</f>
        <v>101140.64</v>
      </c>
      <c r="R13" s="306">
        <v>101639.92</v>
      </c>
      <c r="S13" s="302">
        <f t="shared" si="1"/>
        <v>499.27999999999901</v>
      </c>
      <c r="T13" s="343">
        <f t="shared" ref="T13:T39" si="16">U12</f>
        <v>18475.32</v>
      </c>
      <c r="U13" s="306">
        <v>18721.25</v>
      </c>
      <c r="V13" s="302">
        <f t="shared" si="2"/>
        <v>245.93</v>
      </c>
      <c r="W13" s="343">
        <f t="shared" ref="W13:W39" si="17">X12</f>
        <v>53481.26</v>
      </c>
      <c r="X13" s="306">
        <v>53757.81</v>
      </c>
      <c r="Y13" s="302">
        <f t="shared" si="3"/>
        <v>276.54999999999598</v>
      </c>
      <c r="Z13" s="307">
        <f t="shared" ref="Z13:Z39" si="18">AA12</f>
        <v>29686.21</v>
      </c>
      <c r="AA13" s="306">
        <v>29789.43</v>
      </c>
      <c r="AB13" s="323">
        <f t="shared" si="4"/>
        <v>103.22000000000099</v>
      </c>
      <c r="AC13" s="307"/>
      <c r="AD13" s="306"/>
      <c r="AE13" s="323"/>
      <c r="AF13" s="333">
        <f t="shared" si="5"/>
        <v>8325.2309999999306</v>
      </c>
      <c r="AG13" s="305">
        <f t="shared" ref="AG13:AG39" si="19">AH12</f>
        <v>1323326</v>
      </c>
      <c r="AH13" s="301">
        <v>1332067.6000000001</v>
      </c>
      <c r="AI13" s="339">
        <f t="shared" si="6"/>
        <v>8741.6000000000895</v>
      </c>
      <c r="AJ13" s="340">
        <f t="shared" si="7"/>
        <v>416.36900000015902</v>
      </c>
      <c r="AN13"/>
      <c r="AO13"/>
      <c r="AP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62">
      <c r="A14" s="342">
        <v>45144</v>
      </c>
      <c r="B14" s="343">
        <f t="shared" si="11"/>
        <v>703357.80099999998</v>
      </c>
      <c r="C14" s="306">
        <v>707623.48</v>
      </c>
      <c r="D14" s="302">
        <f t="shared" si="8"/>
        <v>4265.6790000000001</v>
      </c>
      <c r="E14" s="309"/>
      <c r="F14" s="306"/>
      <c r="G14" s="302"/>
      <c r="H14" s="343">
        <f t="shared" si="12"/>
        <v>201235.84</v>
      </c>
      <c r="I14" s="302">
        <v>202718.16</v>
      </c>
      <c r="J14" s="300">
        <f t="shared" si="9"/>
        <v>1482.3200000000099</v>
      </c>
      <c r="K14" s="306">
        <f t="shared" si="13"/>
        <v>74381.36</v>
      </c>
      <c r="L14" s="306">
        <v>74686.600000000006</v>
      </c>
      <c r="M14" s="323">
        <f t="shared" si="10"/>
        <v>305.24000000000501</v>
      </c>
      <c r="N14" s="343">
        <f t="shared" si="14"/>
        <v>130146.9</v>
      </c>
      <c r="O14" s="306">
        <v>130917.68</v>
      </c>
      <c r="P14" s="302">
        <f t="shared" si="0"/>
        <v>525.66999999999803</v>
      </c>
      <c r="Q14" s="343">
        <f t="shared" si="15"/>
        <v>101639.92</v>
      </c>
      <c r="R14" s="306">
        <v>102104.24</v>
      </c>
      <c r="S14" s="302">
        <f t="shared" si="1"/>
        <v>464.32000000000698</v>
      </c>
      <c r="T14" s="343">
        <f t="shared" si="16"/>
        <v>18721.25</v>
      </c>
      <c r="U14" s="306">
        <v>18966.36</v>
      </c>
      <c r="V14" s="302">
        <f t="shared" si="2"/>
        <v>245.11000000000101</v>
      </c>
      <c r="W14" s="343">
        <f t="shared" si="17"/>
        <v>53757.81</v>
      </c>
      <c r="X14" s="306">
        <v>54028.72</v>
      </c>
      <c r="Y14" s="302">
        <f t="shared" si="3"/>
        <v>270.91000000000298</v>
      </c>
      <c r="Z14" s="307">
        <f t="shared" si="18"/>
        <v>29789.43</v>
      </c>
      <c r="AA14" s="306">
        <v>29893.83</v>
      </c>
      <c r="AB14" s="323">
        <f t="shared" si="4"/>
        <v>104.400000000001</v>
      </c>
      <c r="AC14" s="307"/>
      <c r="AD14" s="306"/>
      <c r="AE14" s="323"/>
      <c r="AF14" s="333">
        <f t="shared" si="5"/>
        <v>7663.6490000000304</v>
      </c>
      <c r="AG14" s="305">
        <f t="shared" si="19"/>
        <v>1332067.6000000001</v>
      </c>
      <c r="AH14" s="301">
        <v>1339998.31</v>
      </c>
      <c r="AI14" s="339">
        <f t="shared" si="6"/>
        <v>7930.70999999996</v>
      </c>
      <c r="AJ14" s="340">
        <f t="shared" si="7"/>
        <v>267.06099999993597</v>
      </c>
      <c r="AN14"/>
      <c r="AO14"/>
      <c r="AP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2" ht="15.75" customHeight="1">
      <c r="A15" s="342">
        <v>45145</v>
      </c>
      <c r="B15" s="343">
        <f t="shared" si="11"/>
        <v>707623.48</v>
      </c>
      <c r="C15" s="306">
        <v>711612.9</v>
      </c>
      <c r="D15" s="302">
        <f t="shared" si="8"/>
        <v>3989.4200000000401</v>
      </c>
      <c r="E15" s="309"/>
      <c r="F15" s="306"/>
      <c r="G15" s="302"/>
      <c r="H15" s="343">
        <f t="shared" si="12"/>
        <v>202718.16</v>
      </c>
      <c r="I15" s="302">
        <v>203909.2</v>
      </c>
      <c r="J15" s="300">
        <f t="shared" si="9"/>
        <v>1191.04000000001</v>
      </c>
      <c r="K15" s="306">
        <f t="shared" si="13"/>
        <v>74686.600000000006</v>
      </c>
      <c r="L15" s="306">
        <v>75012.36</v>
      </c>
      <c r="M15" s="323">
        <f t="shared" si="10"/>
        <v>325.75999999999499</v>
      </c>
      <c r="N15" s="343">
        <f t="shared" si="14"/>
        <v>130917.68</v>
      </c>
      <c r="O15" s="306">
        <v>131671.84</v>
      </c>
      <c r="P15" s="302">
        <f t="shared" si="0"/>
        <v>526.32000000000301</v>
      </c>
      <c r="Q15" s="343">
        <f t="shared" si="15"/>
        <v>102104.24</v>
      </c>
      <c r="R15" s="306">
        <v>102534.1</v>
      </c>
      <c r="S15" s="302">
        <f t="shared" si="1"/>
        <v>429.86000000000098</v>
      </c>
      <c r="T15" s="343">
        <f t="shared" si="16"/>
        <v>18966.36</v>
      </c>
      <c r="U15" s="306">
        <v>19194.2</v>
      </c>
      <c r="V15" s="302">
        <f t="shared" si="2"/>
        <v>227.84</v>
      </c>
      <c r="W15" s="343">
        <f t="shared" si="17"/>
        <v>54028.72</v>
      </c>
      <c r="X15" s="306">
        <v>54303.4</v>
      </c>
      <c r="Y15" s="302">
        <f t="shared" si="3"/>
        <v>274.68</v>
      </c>
      <c r="Z15" s="307">
        <f t="shared" si="18"/>
        <v>29893.83</v>
      </c>
      <c r="AA15" s="306">
        <v>30006.82</v>
      </c>
      <c r="AB15" s="323">
        <f t="shared" si="4"/>
        <v>112.98999999999801</v>
      </c>
      <c r="AC15" s="307"/>
      <c r="AD15" s="306"/>
      <c r="AE15" s="323"/>
      <c r="AF15" s="333">
        <f t="shared" si="5"/>
        <v>7077.9100000000499</v>
      </c>
      <c r="AG15" s="305">
        <f t="shared" si="19"/>
        <v>1339998.31</v>
      </c>
      <c r="AH15" s="301">
        <v>1347466</v>
      </c>
      <c r="AI15" s="339">
        <f t="shared" si="6"/>
        <v>7467.6899999999396</v>
      </c>
      <c r="AJ15" s="340">
        <f t="shared" si="7"/>
        <v>389.77999999989697</v>
      </c>
      <c r="AN15"/>
      <c r="AO15"/>
      <c r="AP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62">
      <c r="A16" s="342">
        <v>45146</v>
      </c>
      <c r="B16" s="343">
        <f t="shared" si="11"/>
        <v>711612.9</v>
      </c>
      <c r="C16" s="306">
        <v>715690.02</v>
      </c>
      <c r="D16" s="302">
        <f t="shared" si="8"/>
        <v>4077.12</v>
      </c>
      <c r="E16" s="309"/>
      <c r="F16" s="306"/>
      <c r="G16" s="302"/>
      <c r="H16" s="343">
        <f t="shared" si="12"/>
        <v>203909.2</v>
      </c>
      <c r="I16" s="302">
        <v>205359.76</v>
      </c>
      <c r="J16" s="300">
        <f t="shared" si="9"/>
        <v>1450.56</v>
      </c>
      <c r="K16" s="306">
        <f t="shared" si="13"/>
        <v>75012.36</v>
      </c>
      <c r="L16" s="306">
        <v>75644.759999999995</v>
      </c>
      <c r="M16" s="323">
        <f t="shared" si="10"/>
        <v>632.39999999999395</v>
      </c>
      <c r="N16" s="343">
        <f t="shared" si="14"/>
        <v>131671.84</v>
      </c>
      <c r="O16" s="306">
        <v>132400.48000000001</v>
      </c>
      <c r="P16" s="302">
        <f t="shared" si="0"/>
        <v>506.80000000001399</v>
      </c>
      <c r="Q16" s="343">
        <f t="shared" si="15"/>
        <v>102534.1</v>
      </c>
      <c r="R16" s="306">
        <v>102986</v>
      </c>
      <c r="S16" s="302">
        <f t="shared" si="1"/>
        <v>451.89999999999401</v>
      </c>
      <c r="T16" s="343">
        <f t="shared" si="16"/>
        <v>19194.2</v>
      </c>
      <c r="U16" s="306">
        <v>19416.04</v>
      </c>
      <c r="V16" s="302">
        <f t="shared" si="2"/>
        <v>221.84</v>
      </c>
      <c r="W16" s="343">
        <f t="shared" si="17"/>
        <v>54303.4</v>
      </c>
      <c r="X16" s="306">
        <v>54576.42</v>
      </c>
      <c r="Y16" s="302">
        <f t="shared" si="3"/>
        <v>273.01999999999703</v>
      </c>
      <c r="Z16" s="307">
        <f t="shared" si="18"/>
        <v>30006.82</v>
      </c>
      <c r="AA16" s="306">
        <v>30128.59</v>
      </c>
      <c r="AB16" s="323">
        <f t="shared" si="4"/>
        <v>121.77</v>
      </c>
      <c r="AC16" s="307"/>
      <c r="AD16" s="306"/>
      <c r="AE16" s="323"/>
      <c r="AF16" s="333">
        <f t="shared" si="5"/>
        <v>7735.4099999999899</v>
      </c>
      <c r="AG16" s="305">
        <f t="shared" si="19"/>
        <v>1347466</v>
      </c>
      <c r="AH16" s="301">
        <v>1355541.75</v>
      </c>
      <c r="AI16" s="339">
        <f t="shared" si="6"/>
        <v>8075.75</v>
      </c>
      <c r="AJ16" s="340">
        <f t="shared" si="7"/>
        <v>340.34000000000702</v>
      </c>
      <c r="AN16"/>
      <c r="AO16"/>
      <c r="AP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>
      <c r="A17" s="342">
        <v>45147</v>
      </c>
      <c r="B17" s="343">
        <f t="shared" si="11"/>
        <v>715690.02</v>
      </c>
      <c r="C17" s="306">
        <v>719714.29</v>
      </c>
      <c r="D17" s="302">
        <f t="shared" si="8"/>
        <v>4024.27000000002</v>
      </c>
      <c r="E17" s="309"/>
      <c r="F17" s="306"/>
      <c r="G17" s="302"/>
      <c r="H17" s="343">
        <f t="shared" si="12"/>
        <v>205359.76</v>
      </c>
      <c r="I17" s="302">
        <v>206725.6</v>
      </c>
      <c r="J17" s="300">
        <f t="shared" si="9"/>
        <v>1365.84</v>
      </c>
      <c r="K17" s="306">
        <f t="shared" si="13"/>
        <v>75644.759999999995</v>
      </c>
      <c r="L17" s="306">
        <v>76106.12</v>
      </c>
      <c r="M17" s="323">
        <f t="shared" si="10"/>
        <v>461.36000000000098</v>
      </c>
      <c r="N17" s="343">
        <f t="shared" si="14"/>
        <v>132400.48000000001</v>
      </c>
      <c r="O17" s="306">
        <v>133169.28</v>
      </c>
      <c r="P17" s="302">
        <f t="shared" si="0"/>
        <v>535.399999999991</v>
      </c>
      <c r="Q17" s="343">
        <f t="shared" si="15"/>
        <v>102986</v>
      </c>
      <c r="R17" s="306">
        <v>103450.64</v>
      </c>
      <c r="S17" s="302">
        <f t="shared" si="1"/>
        <v>464.63999999999902</v>
      </c>
      <c r="T17" s="343">
        <f t="shared" si="16"/>
        <v>19416.04</v>
      </c>
      <c r="U17" s="306">
        <v>19649.439999999999</v>
      </c>
      <c r="V17" s="302">
        <f t="shared" si="2"/>
        <v>233.39999999999799</v>
      </c>
      <c r="W17" s="343">
        <f t="shared" si="17"/>
        <v>54576.42</v>
      </c>
      <c r="X17" s="306">
        <v>54851.54</v>
      </c>
      <c r="Y17" s="302">
        <f t="shared" si="3"/>
        <v>275.12000000000302</v>
      </c>
      <c r="Z17" s="307">
        <f t="shared" si="18"/>
        <v>30128.59</v>
      </c>
      <c r="AA17" s="306">
        <v>30278.38</v>
      </c>
      <c r="AB17" s="323">
        <f t="shared" si="4"/>
        <v>149.79000000000099</v>
      </c>
      <c r="AC17" s="307"/>
      <c r="AD17" s="306"/>
      <c r="AE17" s="323"/>
      <c r="AF17" s="333">
        <f t="shared" si="5"/>
        <v>7509.8200000000097</v>
      </c>
      <c r="AG17" s="305">
        <f t="shared" si="19"/>
        <v>1355541.75</v>
      </c>
      <c r="AH17" s="301">
        <v>1363417.16</v>
      </c>
      <c r="AI17" s="339">
        <f t="shared" si="6"/>
        <v>7875.4099999999198</v>
      </c>
      <c r="AJ17" s="340">
        <f t="shared" si="7"/>
        <v>365.58999999990903</v>
      </c>
      <c r="AN17"/>
      <c r="AO17"/>
      <c r="AP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>
      <c r="A18" s="342">
        <v>45148</v>
      </c>
      <c r="B18" s="343">
        <f t="shared" si="11"/>
        <v>719714.29</v>
      </c>
      <c r="C18" s="306">
        <v>723889.6</v>
      </c>
      <c r="D18" s="302">
        <f t="shared" si="8"/>
        <v>4175.3099999999404</v>
      </c>
      <c r="E18" s="303">
        <v>4.08</v>
      </c>
      <c r="F18" s="308">
        <v>5.42</v>
      </c>
      <c r="G18" s="304">
        <f>SUM(F18-E18)</f>
        <v>1.34</v>
      </c>
      <c r="H18" s="343">
        <f t="shared" si="12"/>
        <v>206725.6</v>
      </c>
      <c r="I18" s="302">
        <v>208074.56</v>
      </c>
      <c r="J18" s="300">
        <f t="shared" si="9"/>
        <v>1348.95999999999</v>
      </c>
      <c r="K18" s="306">
        <f t="shared" si="13"/>
        <v>76106.12</v>
      </c>
      <c r="L18" s="306">
        <v>76436</v>
      </c>
      <c r="M18" s="323">
        <f t="shared" si="10"/>
        <v>329.880000000005</v>
      </c>
      <c r="N18" s="343">
        <f t="shared" si="14"/>
        <v>133169.28</v>
      </c>
      <c r="O18" s="306">
        <v>133895</v>
      </c>
      <c r="P18" s="302">
        <f t="shared" si="0"/>
        <v>527.16</v>
      </c>
      <c r="Q18" s="343">
        <f t="shared" si="15"/>
        <v>103450.64</v>
      </c>
      <c r="R18" s="306">
        <v>103894.48</v>
      </c>
      <c r="S18" s="302">
        <f t="shared" si="1"/>
        <v>443.83999999999702</v>
      </c>
      <c r="T18" s="343">
        <f t="shared" si="16"/>
        <v>19649.439999999999</v>
      </c>
      <c r="U18" s="306">
        <v>19848</v>
      </c>
      <c r="V18" s="302">
        <f t="shared" si="2"/>
        <v>198.560000000001</v>
      </c>
      <c r="W18" s="343">
        <f t="shared" si="17"/>
        <v>54851.54</v>
      </c>
      <c r="X18" s="306">
        <v>55100.58</v>
      </c>
      <c r="Y18" s="302">
        <f t="shared" si="3"/>
        <v>249.04000000000099</v>
      </c>
      <c r="Z18" s="307">
        <f t="shared" si="18"/>
        <v>30278.38</v>
      </c>
      <c r="AA18" s="306">
        <v>30433.48</v>
      </c>
      <c r="AB18" s="323">
        <f t="shared" si="4"/>
        <v>155.099999999999</v>
      </c>
      <c r="AC18" s="307"/>
      <c r="AD18" s="306"/>
      <c r="AE18" s="323"/>
      <c r="AF18" s="333">
        <f>SUM(AB18+Y18+V18+S18+P18+M18+J18+D18+G18)</f>
        <v>7429.1899999999296</v>
      </c>
      <c r="AG18" s="305">
        <f t="shared" si="19"/>
        <v>1363417.16</v>
      </c>
      <c r="AH18" s="301">
        <v>1371236.18</v>
      </c>
      <c r="AI18" s="339">
        <f t="shared" si="6"/>
        <v>7819.0200000000204</v>
      </c>
      <c r="AJ18" s="340">
        <f t="shared" si="7"/>
        <v>389.83000000008502</v>
      </c>
      <c r="AN18"/>
      <c r="AO18"/>
      <c r="AP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5.75" customHeight="1">
      <c r="A19" s="342">
        <v>45149</v>
      </c>
      <c r="B19" s="343">
        <f t="shared" si="11"/>
        <v>723889.6</v>
      </c>
      <c r="C19" s="306">
        <v>727054.2</v>
      </c>
      <c r="D19" s="302">
        <f t="shared" si="8"/>
        <v>3164.5999999999799</v>
      </c>
      <c r="E19" s="303">
        <f>F18</f>
        <v>5.42</v>
      </c>
      <c r="F19" s="308">
        <v>6.54</v>
      </c>
      <c r="G19" s="304">
        <f t="shared" ref="G19:G39" si="20">SUM(F19-E19)</f>
        <v>1.1200000000000001</v>
      </c>
      <c r="H19" s="343">
        <f t="shared" si="12"/>
        <v>208074.56</v>
      </c>
      <c r="I19" s="302">
        <v>209023.12</v>
      </c>
      <c r="J19" s="300">
        <f t="shared" si="9"/>
        <v>948.55999999999801</v>
      </c>
      <c r="K19" s="306">
        <f t="shared" si="13"/>
        <v>76436</v>
      </c>
      <c r="L19" s="301">
        <v>76709.8</v>
      </c>
      <c r="M19" s="323">
        <f t="shared" si="10"/>
        <v>273.80000000000302</v>
      </c>
      <c r="N19" s="343">
        <f t="shared" si="14"/>
        <v>133895</v>
      </c>
      <c r="O19" s="306">
        <v>134483.12</v>
      </c>
      <c r="P19" s="302">
        <f t="shared" si="0"/>
        <v>417.81999999999601</v>
      </c>
      <c r="Q19" s="343">
        <f t="shared" si="15"/>
        <v>103894.48</v>
      </c>
      <c r="R19" s="306">
        <v>104343.83</v>
      </c>
      <c r="S19" s="302">
        <f t="shared" si="1"/>
        <v>449.35000000000599</v>
      </c>
      <c r="T19" s="343">
        <f t="shared" si="16"/>
        <v>19848</v>
      </c>
      <c r="U19" s="306">
        <v>20018.3</v>
      </c>
      <c r="V19" s="302">
        <f t="shared" si="2"/>
        <v>170.29999999999899</v>
      </c>
      <c r="W19" s="343">
        <f t="shared" si="17"/>
        <v>55100.58</v>
      </c>
      <c r="X19" s="306">
        <v>55286.3</v>
      </c>
      <c r="Y19" s="302">
        <f t="shared" si="3"/>
        <v>185.72000000000099</v>
      </c>
      <c r="Z19" s="307">
        <f t="shared" si="18"/>
        <v>30433.48</v>
      </c>
      <c r="AA19" s="306">
        <v>30556.1</v>
      </c>
      <c r="AB19" s="323">
        <f t="shared" si="4"/>
        <v>122.619999999999</v>
      </c>
      <c r="AC19" s="307"/>
      <c r="AD19" s="306"/>
      <c r="AE19" s="323"/>
      <c r="AF19" s="333">
        <f t="shared" ref="AF19:AF36" si="21">SUM(AB19+Y19+V19+S19+P19+M19+J19+D19+G19)</f>
        <v>5733.8899999999803</v>
      </c>
      <c r="AG19" s="305">
        <f t="shared" si="19"/>
        <v>1371236.18</v>
      </c>
      <c r="AH19" s="301">
        <v>1377250.9</v>
      </c>
      <c r="AI19" s="339">
        <f t="shared" si="6"/>
        <v>6014.7199999999702</v>
      </c>
      <c r="AJ19" s="340">
        <f t="shared" si="7"/>
        <v>280.82999999999402</v>
      </c>
      <c r="AN19"/>
      <c r="AO19"/>
      <c r="AP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1:62">
      <c r="A20" s="342">
        <v>45150</v>
      </c>
      <c r="B20" s="343">
        <f t="shared" si="11"/>
        <v>727054.2</v>
      </c>
      <c r="C20" s="306">
        <v>730124.14</v>
      </c>
      <c r="D20" s="302">
        <f t="shared" si="8"/>
        <v>3069.9400000000601</v>
      </c>
      <c r="E20" s="303">
        <f t="shared" ref="E20:E39" si="22">F19</f>
        <v>6.54</v>
      </c>
      <c r="F20" s="308">
        <v>7.48</v>
      </c>
      <c r="G20" s="304">
        <f t="shared" si="20"/>
        <v>0.94</v>
      </c>
      <c r="H20" s="343">
        <f t="shared" si="12"/>
        <v>209023.12</v>
      </c>
      <c r="I20" s="302">
        <v>210078.96</v>
      </c>
      <c r="J20" s="300">
        <f t="shared" si="9"/>
        <v>1055.8399999999999</v>
      </c>
      <c r="K20" s="306">
        <f t="shared" si="13"/>
        <v>76709.8</v>
      </c>
      <c r="L20" s="306">
        <v>76989.48</v>
      </c>
      <c r="M20" s="323">
        <f t="shared" si="10"/>
        <v>279.67999999999302</v>
      </c>
      <c r="N20" s="343">
        <f t="shared" si="14"/>
        <v>134483.12</v>
      </c>
      <c r="O20" s="306">
        <v>135064.16</v>
      </c>
      <c r="P20" s="302">
        <f t="shared" si="0"/>
        <v>392.26000000000602</v>
      </c>
      <c r="Q20" s="343">
        <f t="shared" si="15"/>
        <v>104343.83</v>
      </c>
      <c r="R20" s="306">
        <v>104708.56</v>
      </c>
      <c r="S20" s="302">
        <f t="shared" si="1"/>
        <v>364.72999999999598</v>
      </c>
      <c r="T20" s="343">
        <f t="shared" si="16"/>
        <v>20018.3</v>
      </c>
      <c r="U20" s="306">
        <v>20207.080000000002</v>
      </c>
      <c r="V20" s="302">
        <f t="shared" si="2"/>
        <v>188.78000000000199</v>
      </c>
      <c r="W20" s="343">
        <f t="shared" si="17"/>
        <v>55286.3</v>
      </c>
      <c r="X20" s="306">
        <v>55464.63</v>
      </c>
      <c r="Y20" s="302">
        <f t="shared" si="3"/>
        <v>178.32999999999399</v>
      </c>
      <c r="Z20" s="307">
        <f t="shared" si="18"/>
        <v>30556.1</v>
      </c>
      <c r="AA20" s="306">
        <v>30440.37</v>
      </c>
      <c r="AB20" s="323">
        <f t="shared" si="4"/>
        <v>-115.73</v>
      </c>
      <c r="AC20" s="307"/>
      <c r="AD20" s="306"/>
      <c r="AE20" s="323"/>
      <c r="AF20" s="333">
        <f t="shared" si="21"/>
        <v>5414.7700000000495</v>
      </c>
      <c r="AG20" s="305">
        <f t="shared" si="19"/>
        <v>1377250.9</v>
      </c>
      <c r="AH20" s="301">
        <v>1383087.88</v>
      </c>
      <c r="AI20" s="339">
        <f t="shared" si="6"/>
        <v>5836.9799999999796</v>
      </c>
      <c r="AJ20" s="340">
        <f t="shared" si="7"/>
        <v>422.20999999993302</v>
      </c>
      <c r="AN20"/>
      <c r="AO20"/>
      <c r="AP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1:62">
      <c r="A21" s="342">
        <v>45151</v>
      </c>
      <c r="B21" s="343">
        <f t="shared" si="11"/>
        <v>730124.14</v>
      </c>
      <c r="C21" s="306">
        <v>732873.43</v>
      </c>
      <c r="D21" s="302">
        <f t="shared" si="8"/>
        <v>2749.29000000004</v>
      </c>
      <c r="E21" s="303">
        <f t="shared" si="22"/>
        <v>7.48</v>
      </c>
      <c r="F21" s="308">
        <v>7.5</v>
      </c>
      <c r="G21" s="304">
        <f t="shared" si="20"/>
        <v>1.9999999999999601E-2</v>
      </c>
      <c r="H21" s="343">
        <f t="shared" si="12"/>
        <v>210078.96</v>
      </c>
      <c r="I21" s="302">
        <v>211078.8</v>
      </c>
      <c r="J21" s="300">
        <f t="shared" si="9"/>
        <v>999.83999999999696</v>
      </c>
      <c r="K21" s="306">
        <f t="shared" si="13"/>
        <v>76989.48</v>
      </c>
      <c r="L21" s="306">
        <v>77187.3</v>
      </c>
      <c r="M21" s="323">
        <f t="shared" si="10"/>
        <v>197.82000000000701</v>
      </c>
      <c r="N21" s="343">
        <f t="shared" si="14"/>
        <v>135064.16</v>
      </c>
      <c r="O21" s="306">
        <v>135590.16</v>
      </c>
      <c r="P21" s="302">
        <f t="shared" si="0"/>
        <v>353.88000000000102</v>
      </c>
      <c r="Q21" s="343">
        <f t="shared" si="15"/>
        <v>104708.56</v>
      </c>
      <c r="R21" s="306">
        <v>105124.72</v>
      </c>
      <c r="S21" s="302">
        <f t="shared" si="1"/>
        <v>416.16000000000298</v>
      </c>
      <c r="T21" s="343">
        <f t="shared" si="16"/>
        <v>20207.080000000002</v>
      </c>
      <c r="U21" s="306">
        <v>20379.2</v>
      </c>
      <c r="V21" s="302">
        <f t="shared" si="2"/>
        <v>172.11999999999901</v>
      </c>
      <c r="W21" s="343">
        <f t="shared" si="17"/>
        <v>55464.63</v>
      </c>
      <c r="X21" s="306">
        <v>55635.99</v>
      </c>
      <c r="Y21" s="302">
        <f t="shared" si="3"/>
        <v>171.36000000000101</v>
      </c>
      <c r="Z21" s="307">
        <f t="shared" si="18"/>
        <v>30440.37</v>
      </c>
      <c r="AA21" s="306">
        <v>30763.89</v>
      </c>
      <c r="AB21" s="323">
        <f t="shared" si="4"/>
        <v>323.52</v>
      </c>
      <c r="AC21" s="307"/>
      <c r="AD21" s="306"/>
      <c r="AE21" s="323"/>
      <c r="AF21" s="333">
        <f t="shared" si="21"/>
        <v>5384.0100000000502</v>
      </c>
      <c r="AG21" s="305">
        <f t="shared" si="19"/>
        <v>1383087.88</v>
      </c>
      <c r="AH21" s="301">
        <v>1388647.9</v>
      </c>
      <c r="AI21" s="339">
        <f t="shared" si="6"/>
        <v>5560.0200000000204</v>
      </c>
      <c r="AJ21" s="340">
        <f t="shared" si="7"/>
        <v>176.00999999997299</v>
      </c>
      <c r="AN21"/>
      <c r="AO21"/>
      <c r="AP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1:62">
      <c r="A22" s="342">
        <v>45152</v>
      </c>
      <c r="B22" s="343" t="s">
        <v>18</v>
      </c>
      <c r="C22" s="306"/>
      <c r="D22" s="302"/>
      <c r="E22" s="303" t="s">
        <v>18</v>
      </c>
      <c r="F22" s="308"/>
      <c r="G22" s="304" t="s">
        <v>18</v>
      </c>
      <c r="H22" s="343" t="s">
        <v>18</v>
      </c>
      <c r="I22" s="302"/>
      <c r="J22" s="300"/>
      <c r="K22" s="306" t="s">
        <v>18</v>
      </c>
      <c r="L22" s="306"/>
      <c r="M22" s="323" t="s">
        <v>18</v>
      </c>
      <c r="N22" s="343" t="s">
        <v>18</v>
      </c>
      <c r="O22" s="306"/>
      <c r="P22" s="302" t="s">
        <v>18</v>
      </c>
      <c r="Q22" s="343" t="s">
        <v>18</v>
      </c>
      <c r="R22" s="306"/>
      <c r="S22" s="302" t="s">
        <v>18</v>
      </c>
      <c r="T22" s="343" t="s">
        <v>18</v>
      </c>
      <c r="U22" s="306"/>
      <c r="V22" s="302" t="s">
        <v>18</v>
      </c>
      <c r="W22" s="343" t="s">
        <v>18</v>
      </c>
      <c r="X22" s="306"/>
      <c r="Y22" s="302" t="s">
        <v>18</v>
      </c>
      <c r="Z22" s="307" t="s">
        <v>18</v>
      </c>
      <c r="AA22" s="306"/>
      <c r="AB22" s="323" t="s">
        <v>18</v>
      </c>
      <c r="AC22" s="307"/>
      <c r="AD22" s="306"/>
      <c r="AE22" s="323"/>
      <c r="AF22" s="333" t="s">
        <v>18</v>
      </c>
      <c r="AG22" s="305" t="s">
        <v>18</v>
      </c>
      <c r="AH22" s="301"/>
      <c r="AI22" s="339" t="s">
        <v>18</v>
      </c>
      <c r="AJ22" s="340" t="s">
        <v>18</v>
      </c>
      <c r="AN22"/>
      <c r="AO22"/>
      <c r="AP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1:62">
      <c r="A23" s="342">
        <v>45153</v>
      </c>
      <c r="B23" s="306">
        <v>732873.43</v>
      </c>
      <c r="C23" s="306">
        <v>735627.03</v>
      </c>
      <c r="D23" s="302">
        <f t="shared" si="8"/>
        <v>2753.5999999999799</v>
      </c>
      <c r="E23" s="308">
        <v>7.5</v>
      </c>
      <c r="F23" s="308">
        <v>7.51</v>
      </c>
      <c r="G23" s="304">
        <f t="shared" si="20"/>
        <v>9.9999999999997903E-3</v>
      </c>
      <c r="H23" s="302">
        <v>211078.8</v>
      </c>
      <c r="I23" s="302">
        <v>212448.96</v>
      </c>
      <c r="J23" s="300">
        <f t="shared" si="9"/>
        <v>1370.16</v>
      </c>
      <c r="K23" s="306">
        <v>77187.3</v>
      </c>
      <c r="L23" s="306">
        <v>77375.88</v>
      </c>
      <c r="M23" s="323">
        <f t="shared" si="10"/>
        <v>188.580000000002</v>
      </c>
      <c r="N23" s="306">
        <v>135590.16</v>
      </c>
      <c r="O23" s="306">
        <v>136327.44</v>
      </c>
      <c r="P23" s="302">
        <f t="shared" si="0"/>
        <v>504.18</v>
      </c>
      <c r="Q23" s="306">
        <v>105124.72</v>
      </c>
      <c r="R23" s="306">
        <v>105462.48</v>
      </c>
      <c r="S23" s="302">
        <f t="shared" si="1"/>
        <v>337.75999999999499</v>
      </c>
      <c r="T23" s="306">
        <v>20379.2</v>
      </c>
      <c r="U23" s="306">
        <v>20612.3</v>
      </c>
      <c r="V23" s="302">
        <f t="shared" si="2"/>
        <v>233.099999999999</v>
      </c>
      <c r="W23" s="306">
        <v>55635.99</v>
      </c>
      <c r="X23" s="306">
        <v>55882.71</v>
      </c>
      <c r="Y23" s="302">
        <f t="shared" si="3"/>
        <v>246.72000000000099</v>
      </c>
      <c r="Z23" s="306">
        <v>30763.89</v>
      </c>
      <c r="AA23" s="306">
        <v>30896.14</v>
      </c>
      <c r="AB23" s="323">
        <f t="shared" si="4"/>
        <v>132.25</v>
      </c>
      <c r="AC23" s="306"/>
      <c r="AD23" s="306"/>
      <c r="AE23" s="323"/>
      <c r="AF23" s="333">
        <f t="shared" si="21"/>
        <v>5766.3599999999797</v>
      </c>
      <c r="AG23" s="301">
        <v>1388647.9</v>
      </c>
      <c r="AH23" s="301">
        <v>1394769.98</v>
      </c>
      <c r="AI23" s="339">
        <f t="shared" si="6"/>
        <v>6122.08000000007</v>
      </c>
      <c r="AJ23" s="340">
        <f t="shared" si="7"/>
        <v>355.72000000009803</v>
      </c>
      <c r="AN23"/>
      <c r="AO23"/>
      <c r="AP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1:62">
      <c r="A24" s="342">
        <v>45154</v>
      </c>
      <c r="B24" s="343">
        <v>735627.03</v>
      </c>
      <c r="C24" s="306">
        <v>738475.1</v>
      </c>
      <c r="D24" s="302">
        <f t="shared" si="8"/>
        <v>2848.0699999999501</v>
      </c>
      <c r="E24" s="303">
        <f t="shared" si="22"/>
        <v>7.51</v>
      </c>
      <c r="F24" s="308">
        <v>10.77</v>
      </c>
      <c r="G24" s="304">
        <f t="shared" si="20"/>
        <v>3.26</v>
      </c>
      <c r="H24" s="343">
        <f t="shared" si="12"/>
        <v>212448.96</v>
      </c>
      <c r="I24" s="302">
        <v>213451.68</v>
      </c>
      <c r="J24" s="300">
        <f t="shared" si="9"/>
        <v>1002.72</v>
      </c>
      <c r="K24" s="306">
        <f t="shared" si="13"/>
        <v>77375.88</v>
      </c>
      <c r="L24" s="306">
        <v>77646.36</v>
      </c>
      <c r="M24" s="323">
        <f t="shared" si="10"/>
        <v>270.47999999999598</v>
      </c>
      <c r="N24" s="343">
        <f t="shared" si="14"/>
        <v>136327.44</v>
      </c>
      <c r="O24" s="306">
        <v>136904.48000000001</v>
      </c>
      <c r="P24" s="302">
        <f t="shared" si="0"/>
        <v>403.54000000000798</v>
      </c>
      <c r="Q24" s="343">
        <f t="shared" si="15"/>
        <v>105462.48</v>
      </c>
      <c r="R24" s="306">
        <v>105828.1</v>
      </c>
      <c r="S24" s="302">
        <f t="shared" si="1"/>
        <v>365.62000000001001</v>
      </c>
      <c r="T24" s="343">
        <f t="shared" si="16"/>
        <v>20612.3</v>
      </c>
      <c r="U24" s="306">
        <v>20785.8</v>
      </c>
      <c r="V24" s="302">
        <f t="shared" si="2"/>
        <v>173.5</v>
      </c>
      <c r="W24" s="343">
        <f t="shared" si="17"/>
        <v>55882.71</v>
      </c>
      <c r="X24" s="306">
        <v>56027.519999999997</v>
      </c>
      <c r="Y24" s="302">
        <f t="shared" si="3"/>
        <v>144.80999999999801</v>
      </c>
      <c r="Z24" s="307">
        <f t="shared" si="18"/>
        <v>30896.14</v>
      </c>
      <c r="AA24" s="306">
        <v>31021.5</v>
      </c>
      <c r="AB24" s="323">
        <f t="shared" si="4"/>
        <v>125.36000000000099</v>
      </c>
      <c r="AC24" s="307"/>
      <c r="AD24" s="306"/>
      <c r="AE24" s="323"/>
      <c r="AF24" s="333">
        <f t="shared" si="21"/>
        <v>5337.3599999999597</v>
      </c>
      <c r="AG24" s="305">
        <f t="shared" si="19"/>
        <v>1394769.98</v>
      </c>
      <c r="AH24" s="301">
        <v>1400423.6</v>
      </c>
      <c r="AI24" s="339">
        <f t="shared" si="6"/>
        <v>5653.6200000001099</v>
      </c>
      <c r="AJ24" s="340">
        <f t="shared" si="7"/>
        <v>316.26000000014898</v>
      </c>
      <c r="AN24"/>
      <c r="AO24"/>
      <c r="AP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>
      <c r="A25" s="342">
        <v>45155</v>
      </c>
      <c r="B25" s="343">
        <f>C24</f>
        <v>738475.1</v>
      </c>
      <c r="C25" s="306">
        <v>741546.6</v>
      </c>
      <c r="D25" s="302">
        <f t="shared" si="8"/>
        <v>3071.5</v>
      </c>
      <c r="E25" s="303">
        <f t="shared" si="22"/>
        <v>10.77</v>
      </c>
      <c r="F25" s="308">
        <v>11.35</v>
      </c>
      <c r="G25" s="302">
        <f t="shared" si="20"/>
        <v>0.57999999999999996</v>
      </c>
      <c r="H25" s="343">
        <f t="shared" si="12"/>
        <v>213451.68</v>
      </c>
      <c r="I25" s="302">
        <v>214258.72</v>
      </c>
      <c r="J25" s="300">
        <f t="shared" si="9"/>
        <v>807.04000000000804</v>
      </c>
      <c r="K25" s="306">
        <f t="shared" si="13"/>
        <v>77646.36</v>
      </c>
      <c r="L25" s="306">
        <v>77920.399999999994</v>
      </c>
      <c r="M25" s="323">
        <f t="shared" si="10"/>
        <v>274.039999999994</v>
      </c>
      <c r="N25" s="343">
        <f t="shared" si="14"/>
        <v>136904.48000000001</v>
      </c>
      <c r="O25" s="306">
        <v>137476.72</v>
      </c>
      <c r="P25" s="302">
        <f t="shared" si="0"/>
        <v>388.35999999999001</v>
      </c>
      <c r="Q25" s="343">
        <f t="shared" si="15"/>
        <v>105828.1</v>
      </c>
      <c r="R25" s="306">
        <v>106220.56</v>
      </c>
      <c r="S25" s="302">
        <f t="shared" si="1"/>
        <v>392.45999999999202</v>
      </c>
      <c r="T25" s="343">
        <f t="shared" si="16"/>
        <v>20785.8</v>
      </c>
      <c r="U25" s="306">
        <v>20969.68</v>
      </c>
      <c r="V25" s="302">
        <f t="shared" si="2"/>
        <v>183.88000000000099</v>
      </c>
      <c r="W25" s="343">
        <f t="shared" si="17"/>
        <v>56027.519999999997</v>
      </c>
      <c r="X25" s="306">
        <v>56172.47</v>
      </c>
      <c r="Y25" s="302">
        <f t="shared" si="3"/>
        <v>144.950000000004</v>
      </c>
      <c r="Z25" s="307">
        <f t="shared" si="18"/>
        <v>31021.5</v>
      </c>
      <c r="AA25" s="306">
        <v>31110.73</v>
      </c>
      <c r="AB25" s="323">
        <f t="shared" si="4"/>
        <v>89.229999999999606</v>
      </c>
      <c r="AC25" s="307"/>
      <c r="AD25" s="306"/>
      <c r="AE25" s="323"/>
      <c r="AF25" s="333">
        <f t="shared" si="21"/>
        <v>5352.03999999999</v>
      </c>
      <c r="AG25" s="305">
        <f t="shared" si="19"/>
        <v>1400423.6</v>
      </c>
      <c r="AH25" s="301">
        <v>1406108.42</v>
      </c>
      <c r="AI25" s="339">
        <f t="shared" si="6"/>
        <v>5684.8199999998296</v>
      </c>
      <c r="AJ25" s="340">
        <f t="shared" si="7"/>
        <v>332.77999999984399</v>
      </c>
      <c r="AN25"/>
      <c r="AO25"/>
      <c r="AP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>
      <c r="A26" s="342">
        <v>45156</v>
      </c>
      <c r="B26" s="343">
        <f t="shared" si="11"/>
        <v>741546.6</v>
      </c>
      <c r="C26" s="306">
        <v>744604.16000000003</v>
      </c>
      <c r="D26" s="302">
        <f t="shared" si="8"/>
        <v>3057.56000000006</v>
      </c>
      <c r="E26" s="303">
        <f t="shared" si="22"/>
        <v>11.35</v>
      </c>
      <c r="F26" s="308">
        <v>12.36</v>
      </c>
      <c r="G26" s="302">
        <f t="shared" si="20"/>
        <v>1.01</v>
      </c>
      <c r="H26" s="343">
        <f t="shared" si="12"/>
        <v>214258.72</v>
      </c>
      <c r="I26" s="302">
        <v>215429</v>
      </c>
      <c r="J26" s="300">
        <f t="shared" si="9"/>
        <v>1170.28</v>
      </c>
      <c r="K26" s="306">
        <f t="shared" si="13"/>
        <v>77920.399999999994</v>
      </c>
      <c r="L26" s="306">
        <v>78196.960000000006</v>
      </c>
      <c r="M26" s="323">
        <f t="shared" si="10"/>
        <v>276.560000000012</v>
      </c>
      <c r="N26" s="343">
        <f t="shared" si="14"/>
        <v>137476.72</v>
      </c>
      <c r="O26" s="306">
        <v>138152.56</v>
      </c>
      <c r="P26" s="302">
        <f t="shared" si="0"/>
        <v>458.27999999999503</v>
      </c>
      <c r="Q26" s="343">
        <f t="shared" si="15"/>
        <v>106220.56</v>
      </c>
      <c r="R26" s="306">
        <v>106625.92</v>
      </c>
      <c r="S26" s="302">
        <f t="shared" si="1"/>
        <v>405.36000000000098</v>
      </c>
      <c r="T26" s="343">
        <f t="shared" si="16"/>
        <v>20969.68</v>
      </c>
      <c r="U26" s="306">
        <v>21187.24</v>
      </c>
      <c r="V26" s="302">
        <f t="shared" si="2"/>
        <v>217.560000000001</v>
      </c>
      <c r="W26" s="343">
        <f t="shared" si="17"/>
        <v>56172.47</v>
      </c>
      <c r="X26" s="306">
        <v>56346.01</v>
      </c>
      <c r="Y26" s="302">
        <f t="shared" si="3"/>
        <v>173.54000000000099</v>
      </c>
      <c r="Z26" s="307">
        <f t="shared" si="18"/>
        <v>31110.73</v>
      </c>
      <c r="AA26" s="306">
        <v>31204.1</v>
      </c>
      <c r="AB26" s="323">
        <f t="shared" si="4"/>
        <v>93.369999999998996</v>
      </c>
      <c r="AC26" s="307"/>
      <c r="AD26" s="306"/>
      <c r="AE26" s="323"/>
      <c r="AF26" s="333">
        <f t="shared" si="21"/>
        <v>5853.5200000000596</v>
      </c>
      <c r="AG26" s="305">
        <f t="shared" si="19"/>
        <v>1406108.42</v>
      </c>
      <c r="AH26" s="301">
        <v>1412287.29</v>
      </c>
      <c r="AI26" s="339">
        <f t="shared" si="6"/>
        <v>6178.8700000001099</v>
      </c>
      <c r="AJ26" s="340">
        <f t="shared" si="7"/>
        <v>325.350000000048</v>
      </c>
      <c r="AN26"/>
      <c r="AO26"/>
      <c r="AP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 s="275" customFormat="1">
      <c r="A27" s="342">
        <v>45157</v>
      </c>
      <c r="B27" s="343">
        <f t="shared" si="11"/>
        <v>744604.16000000003</v>
      </c>
      <c r="C27" s="306">
        <v>747667.9</v>
      </c>
      <c r="D27" s="302">
        <f t="shared" si="8"/>
        <v>3063.7399999999898</v>
      </c>
      <c r="E27" s="303">
        <f t="shared" si="22"/>
        <v>12.36</v>
      </c>
      <c r="F27" s="308">
        <v>17.71</v>
      </c>
      <c r="G27" s="302">
        <f t="shared" si="20"/>
        <v>5.35</v>
      </c>
      <c r="H27" s="343">
        <f t="shared" si="12"/>
        <v>215429</v>
      </c>
      <c r="I27" s="302">
        <v>216395.28</v>
      </c>
      <c r="J27" s="300">
        <f t="shared" si="9"/>
        <v>966.27999999999895</v>
      </c>
      <c r="K27" s="306">
        <f t="shared" si="13"/>
        <v>78196.960000000006</v>
      </c>
      <c r="L27" s="306">
        <v>78470.2</v>
      </c>
      <c r="M27" s="323">
        <f t="shared" si="10"/>
        <v>273.23999999999103</v>
      </c>
      <c r="N27" s="343">
        <f t="shared" si="14"/>
        <v>138152.56</v>
      </c>
      <c r="O27" s="306">
        <v>138760.32000000001</v>
      </c>
      <c r="P27" s="302">
        <f t="shared" si="0"/>
        <v>418.24000000001303</v>
      </c>
      <c r="Q27" s="343">
        <f t="shared" si="15"/>
        <v>106625.92</v>
      </c>
      <c r="R27" s="306">
        <v>106996.8</v>
      </c>
      <c r="S27" s="302">
        <f t="shared" si="1"/>
        <v>370.880000000005</v>
      </c>
      <c r="T27" s="343">
        <f t="shared" si="16"/>
        <v>21187.24</v>
      </c>
      <c r="U27" s="306">
        <v>21376.76</v>
      </c>
      <c r="V27" s="302">
        <f t="shared" si="2"/>
        <v>189.519999999997</v>
      </c>
      <c r="W27" s="343">
        <f t="shared" si="17"/>
        <v>56346.01</v>
      </c>
      <c r="X27" s="306">
        <v>56490.04</v>
      </c>
      <c r="Y27" s="302">
        <f t="shared" si="3"/>
        <v>144.02999999999901</v>
      </c>
      <c r="Z27" s="307">
        <f t="shared" si="18"/>
        <v>31204.1</v>
      </c>
      <c r="AA27" s="306">
        <v>31262.03</v>
      </c>
      <c r="AB27" s="323">
        <f t="shared" si="4"/>
        <v>57.930000000000298</v>
      </c>
      <c r="AC27" s="307"/>
      <c r="AD27" s="306"/>
      <c r="AE27" s="323"/>
      <c r="AF27" s="333">
        <f t="shared" si="21"/>
        <v>5489.20999999999</v>
      </c>
      <c r="AG27" s="305">
        <f t="shared" si="19"/>
        <v>1412287.29</v>
      </c>
      <c r="AH27" s="301">
        <v>1418061.2</v>
      </c>
      <c r="AI27" s="339">
        <f t="shared" si="6"/>
        <v>5773.9099999999198</v>
      </c>
      <c r="AJ27" s="340">
        <f t="shared" si="7"/>
        <v>284.69999999992302</v>
      </c>
    </row>
    <row r="28" spans="1:62">
      <c r="A28" s="342">
        <v>45158</v>
      </c>
      <c r="B28" s="343">
        <f t="shared" si="11"/>
        <v>747667.9</v>
      </c>
      <c r="C28" s="306">
        <v>750966.43</v>
      </c>
      <c r="D28" s="302">
        <f t="shared" si="8"/>
        <v>3298.5300000000302</v>
      </c>
      <c r="E28" s="303">
        <f t="shared" si="22"/>
        <v>17.71</v>
      </c>
      <c r="F28" s="308">
        <v>17.77</v>
      </c>
      <c r="G28" s="302">
        <f t="shared" si="20"/>
        <v>5.99999999999987E-2</v>
      </c>
      <c r="H28" s="343">
        <f t="shared" si="12"/>
        <v>216395.28</v>
      </c>
      <c r="I28" s="302">
        <v>217246.4</v>
      </c>
      <c r="J28" s="300">
        <f t="shared" si="9"/>
        <v>851.119999999995</v>
      </c>
      <c r="K28" s="306">
        <f t="shared" si="13"/>
        <v>78470.2</v>
      </c>
      <c r="L28" s="306">
        <v>78659.679999999993</v>
      </c>
      <c r="M28" s="323">
        <f t="shared" si="10"/>
        <v>189.47999999999601</v>
      </c>
      <c r="N28" s="343">
        <f t="shared" si="14"/>
        <v>138760.32000000001</v>
      </c>
      <c r="O28" s="306">
        <v>139382.16</v>
      </c>
      <c r="P28" s="302">
        <f t="shared" si="0"/>
        <v>446.39999999999401</v>
      </c>
      <c r="Q28" s="343">
        <f t="shared" si="15"/>
        <v>106996.8</v>
      </c>
      <c r="R28" s="306">
        <v>107390</v>
      </c>
      <c r="S28" s="302">
        <f t="shared" si="1"/>
        <v>393.19999999999698</v>
      </c>
      <c r="T28" s="343">
        <f t="shared" si="16"/>
        <v>21376.76</v>
      </c>
      <c r="U28" s="306">
        <v>21552.2</v>
      </c>
      <c r="V28" s="302">
        <f t="shared" si="2"/>
        <v>175.44000000000199</v>
      </c>
      <c r="W28" s="343">
        <f t="shared" si="17"/>
        <v>56490.04</v>
      </c>
      <c r="X28" s="306">
        <v>56632.23</v>
      </c>
      <c r="Y28" s="302">
        <f t="shared" si="3"/>
        <v>142.19000000000199</v>
      </c>
      <c r="Z28" s="307">
        <f t="shared" si="18"/>
        <v>31262.03</v>
      </c>
      <c r="AA28" s="306">
        <v>31335.919999999998</v>
      </c>
      <c r="AB28" s="323">
        <f t="shared" si="4"/>
        <v>73.889999999999404</v>
      </c>
      <c r="AC28" s="307"/>
      <c r="AD28" s="306"/>
      <c r="AE28" s="323"/>
      <c r="AF28" s="333">
        <f t="shared" si="21"/>
        <v>5570.3100000000104</v>
      </c>
      <c r="AG28" s="305">
        <f t="shared" si="19"/>
        <v>1418061.2</v>
      </c>
      <c r="AH28" s="301">
        <v>1423875.29</v>
      </c>
      <c r="AI28" s="339">
        <f t="shared" si="6"/>
        <v>5814.0900000000802</v>
      </c>
      <c r="AJ28" s="340">
        <f t="shared" si="7"/>
        <v>243.78000000006901</v>
      </c>
      <c r="AN28"/>
      <c r="AO28"/>
      <c r="AP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>
      <c r="A29" s="342">
        <v>45159</v>
      </c>
      <c r="B29" s="343">
        <f t="shared" si="11"/>
        <v>750966.43</v>
      </c>
      <c r="C29" s="306">
        <v>754110.5</v>
      </c>
      <c r="D29" s="302">
        <f t="shared" si="8"/>
        <v>3144.0699999999501</v>
      </c>
      <c r="E29" s="303">
        <f t="shared" si="22"/>
        <v>17.77</v>
      </c>
      <c r="F29" s="308">
        <v>21.77</v>
      </c>
      <c r="G29" s="302">
        <f t="shared" si="20"/>
        <v>4</v>
      </c>
      <c r="H29" s="343">
        <f t="shared" si="12"/>
        <v>217246.4</v>
      </c>
      <c r="I29" s="302">
        <v>218729.28</v>
      </c>
      <c r="J29" s="300">
        <f t="shared" si="9"/>
        <v>1482.88</v>
      </c>
      <c r="K29" s="306">
        <f t="shared" si="13"/>
        <v>78659.679999999993</v>
      </c>
      <c r="L29" s="306">
        <v>78956.56</v>
      </c>
      <c r="M29" s="323">
        <f t="shared" si="10"/>
        <v>296.880000000005</v>
      </c>
      <c r="N29" s="343">
        <f t="shared" si="14"/>
        <v>139382.16</v>
      </c>
      <c r="O29" s="306">
        <v>140101.84</v>
      </c>
      <c r="P29" s="302">
        <f t="shared" si="0"/>
        <v>560.51999999999305</v>
      </c>
      <c r="Q29" s="343">
        <f t="shared" si="15"/>
        <v>107390</v>
      </c>
      <c r="R29" s="306">
        <v>107741.36</v>
      </c>
      <c r="S29" s="302">
        <f t="shared" si="1"/>
        <v>351.36000000000098</v>
      </c>
      <c r="T29" s="343">
        <f t="shared" si="16"/>
        <v>21552.2</v>
      </c>
      <c r="U29" s="306">
        <v>21711.360000000001</v>
      </c>
      <c r="V29" s="302">
        <f t="shared" si="2"/>
        <v>159.16</v>
      </c>
      <c r="W29" s="343">
        <f t="shared" si="17"/>
        <v>56632.23</v>
      </c>
      <c r="X29" s="306">
        <v>56880.800000000003</v>
      </c>
      <c r="Y29" s="302">
        <f t="shared" si="3"/>
        <v>248.57</v>
      </c>
      <c r="Z29" s="307">
        <f t="shared" si="18"/>
        <v>31335.919999999998</v>
      </c>
      <c r="AA29" s="306">
        <v>31412.400000000001</v>
      </c>
      <c r="AB29" s="323">
        <f t="shared" si="4"/>
        <v>76.480000000003201</v>
      </c>
      <c r="AC29" s="307"/>
      <c r="AD29" s="306"/>
      <c r="AE29" s="323"/>
      <c r="AF29" s="333">
        <f t="shared" si="21"/>
        <v>6323.9199999999501</v>
      </c>
      <c r="AG29" s="305">
        <f t="shared" si="19"/>
        <v>1423875.29</v>
      </c>
      <c r="AH29" s="301">
        <v>1430581.6</v>
      </c>
      <c r="AI29" s="339">
        <f t="shared" si="6"/>
        <v>6706.3100000000604</v>
      </c>
      <c r="AJ29" s="340">
        <f t="shared" si="7"/>
        <v>382.390000000101</v>
      </c>
      <c r="AN29"/>
      <c r="AO29"/>
      <c r="AP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>
      <c r="A30" s="342">
        <v>45160</v>
      </c>
      <c r="B30" s="343">
        <f t="shared" si="11"/>
        <v>754110.5</v>
      </c>
      <c r="C30" s="306">
        <v>755913.99</v>
      </c>
      <c r="D30" s="302">
        <f t="shared" si="8"/>
        <v>1803.48999999999</v>
      </c>
      <c r="E30" s="303">
        <f t="shared" si="22"/>
        <v>21.77</v>
      </c>
      <c r="F30" s="308">
        <v>21.74</v>
      </c>
      <c r="G30" s="344">
        <f t="shared" si="20"/>
        <v>-3.0000000000001099E-2</v>
      </c>
      <c r="H30" s="343">
        <f t="shared" si="12"/>
        <v>218729.28</v>
      </c>
      <c r="I30" s="302">
        <v>219707.76</v>
      </c>
      <c r="J30" s="300">
        <f t="shared" si="9"/>
        <v>978.48000000001002</v>
      </c>
      <c r="K30" s="306">
        <f t="shared" si="13"/>
        <v>78956.56</v>
      </c>
      <c r="L30" s="306">
        <v>79253.2</v>
      </c>
      <c r="M30" s="323">
        <f t="shared" si="10"/>
        <v>296.63999999999902</v>
      </c>
      <c r="N30" s="343">
        <f t="shared" si="14"/>
        <v>140101.84</v>
      </c>
      <c r="O30" s="306">
        <v>140577.68</v>
      </c>
      <c r="P30" s="302">
        <f t="shared" si="0"/>
        <v>339.87999999999698</v>
      </c>
      <c r="Q30" s="343">
        <f t="shared" si="15"/>
        <v>107741.36</v>
      </c>
      <c r="R30" s="306">
        <v>107974</v>
      </c>
      <c r="S30" s="302">
        <f t="shared" si="1"/>
        <v>232.63999999999899</v>
      </c>
      <c r="T30" s="343">
        <f t="shared" si="16"/>
        <v>21711.360000000001</v>
      </c>
      <c r="U30" s="306">
        <v>21847.32</v>
      </c>
      <c r="V30" s="302">
        <f t="shared" si="2"/>
        <v>135.95999999999901</v>
      </c>
      <c r="W30" s="343">
        <f t="shared" si="17"/>
        <v>56880.800000000003</v>
      </c>
      <c r="X30" s="306">
        <v>57048.63</v>
      </c>
      <c r="Y30" s="302">
        <f t="shared" si="3"/>
        <v>167.82999999999399</v>
      </c>
      <c r="Z30" s="307">
        <f t="shared" si="18"/>
        <v>31412.400000000001</v>
      </c>
      <c r="AA30" s="306">
        <v>31491.88</v>
      </c>
      <c r="AB30" s="323">
        <f t="shared" si="4"/>
        <v>79.479999999999606</v>
      </c>
      <c r="AC30" s="307"/>
      <c r="AD30" s="306"/>
      <c r="AE30" s="323"/>
      <c r="AF30" s="333">
        <f t="shared" si="21"/>
        <v>4034.3699999999899</v>
      </c>
      <c r="AG30" s="305">
        <f t="shared" si="19"/>
        <v>1430581.6</v>
      </c>
      <c r="AH30" s="301">
        <v>1434900.3</v>
      </c>
      <c r="AI30" s="339">
        <f t="shared" si="6"/>
        <v>4318.6999999999498</v>
      </c>
      <c r="AJ30" s="340">
        <f t="shared" si="7"/>
        <v>284.32999999996298</v>
      </c>
      <c r="AN30"/>
      <c r="AO30"/>
      <c r="AP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</row>
    <row r="31" spans="1:62">
      <c r="A31" s="342">
        <v>45161</v>
      </c>
      <c r="B31" s="343">
        <f t="shared" si="11"/>
        <v>755913.99</v>
      </c>
      <c r="C31" s="306">
        <v>758968.9</v>
      </c>
      <c r="D31" s="302">
        <f t="shared" si="8"/>
        <v>3054.9100000000299</v>
      </c>
      <c r="E31" s="303">
        <f t="shared" si="22"/>
        <v>21.74</v>
      </c>
      <c r="F31" s="308">
        <v>23.2</v>
      </c>
      <c r="G31" s="304">
        <f t="shared" si="20"/>
        <v>1.46</v>
      </c>
      <c r="H31" s="343">
        <f t="shared" si="12"/>
        <v>219707.76</v>
      </c>
      <c r="I31" s="302">
        <v>220507.9</v>
      </c>
      <c r="J31" s="300">
        <f t="shared" si="9"/>
        <v>800.13999999998498</v>
      </c>
      <c r="K31" s="306">
        <f t="shared" si="13"/>
        <v>79253.2</v>
      </c>
      <c r="L31" s="306">
        <v>79486.94</v>
      </c>
      <c r="M31" s="323">
        <f t="shared" si="10"/>
        <v>233.74000000000501</v>
      </c>
      <c r="N31" s="343">
        <f t="shared" si="14"/>
        <v>140577.68</v>
      </c>
      <c r="O31" s="306">
        <v>141151.84</v>
      </c>
      <c r="P31" s="302">
        <f t="shared" si="0"/>
        <v>393.60000000000201</v>
      </c>
      <c r="Q31" s="343">
        <f t="shared" si="15"/>
        <v>107974</v>
      </c>
      <c r="R31" s="306">
        <v>108341.6</v>
      </c>
      <c r="S31" s="302">
        <f t="shared" si="1"/>
        <v>367.60000000000599</v>
      </c>
      <c r="T31" s="343">
        <f t="shared" si="16"/>
        <v>21847.32</v>
      </c>
      <c r="U31" s="306">
        <v>22027.88</v>
      </c>
      <c r="V31" s="302">
        <f t="shared" si="2"/>
        <v>180.560000000001</v>
      </c>
      <c r="W31" s="343">
        <f t="shared" si="17"/>
        <v>57048.63</v>
      </c>
      <c r="X31" s="306">
        <v>57201.35</v>
      </c>
      <c r="Y31" s="302">
        <f t="shared" si="3"/>
        <v>152.72000000000099</v>
      </c>
      <c r="Z31" s="307">
        <f t="shared" si="18"/>
        <v>31491.88</v>
      </c>
      <c r="AA31" s="306">
        <v>31569.4</v>
      </c>
      <c r="AB31" s="323">
        <f t="shared" si="4"/>
        <v>77.520000000000394</v>
      </c>
      <c r="AC31" s="307"/>
      <c r="AD31" s="306"/>
      <c r="AE31" s="323"/>
      <c r="AF31" s="333">
        <f t="shared" si="21"/>
        <v>5262.25000000003</v>
      </c>
      <c r="AG31" s="305">
        <f t="shared" si="19"/>
        <v>1434900.3</v>
      </c>
      <c r="AH31" s="301">
        <v>1440478</v>
      </c>
      <c r="AI31" s="339">
        <f t="shared" si="6"/>
        <v>5577.6999999999498</v>
      </c>
      <c r="AJ31" s="340">
        <f t="shared" si="7"/>
        <v>315.44999999992001</v>
      </c>
      <c r="AN31"/>
      <c r="AO31"/>
      <c r="AP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</row>
    <row r="32" spans="1:62">
      <c r="A32" s="342">
        <v>45162</v>
      </c>
      <c r="B32" s="343">
        <f t="shared" si="11"/>
        <v>758968.9</v>
      </c>
      <c r="C32" s="306">
        <v>761812.91</v>
      </c>
      <c r="D32" s="302">
        <f t="shared" si="8"/>
        <v>2844.0100000000102</v>
      </c>
      <c r="E32" s="303">
        <f t="shared" si="22"/>
        <v>23.2</v>
      </c>
      <c r="F32" s="308">
        <v>24.08</v>
      </c>
      <c r="G32" s="304">
        <f t="shared" si="20"/>
        <v>0.87999999999999901</v>
      </c>
      <c r="H32" s="343">
        <f t="shared" si="12"/>
        <v>220507.9</v>
      </c>
      <c r="I32" s="302">
        <v>221305.26</v>
      </c>
      <c r="J32" s="300">
        <f t="shared" si="9"/>
        <v>797.36000000001502</v>
      </c>
      <c r="K32" s="306">
        <f t="shared" si="13"/>
        <v>79486.94</v>
      </c>
      <c r="L32" s="306">
        <v>80007.08</v>
      </c>
      <c r="M32" s="323">
        <f t="shared" si="10"/>
        <v>520.13999999999896</v>
      </c>
      <c r="N32" s="343">
        <f t="shared" si="14"/>
        <v>141151.84</v>
      </c>
      <c r="O32" s="306">
        <v>141711.51999999999</v>
      </c>
      <c r="P32" s="302">
        <f t="shared" si="0"/>
        <v>373.479999999992</v>
      </c>
      <c r="Q32" s="343">
        <f t="shared" si="15"/>
        <v>108341.6</v>
      </c>
      <c r="R32" s="306">
        <v>108740.72</v>
      </c>
      <c r="S32" s="302">
        <f t="shared" si="1"/>
        <v>399.119999999995</v>
      </c>
      <c r="T32" s="343">
        <f t="shared" si="16"/>
        <v>22027.88</v>
      </c>
      <c r="U32" s="306">
        <v>22214.080000000002</v>
      </c>
      <c r="V32" s="302">
        <f t="shared" si="2"/>
        <v>186.20000000000101</v>
      </c>
      <c r="W32" s="343">
        <f t="shared" si="17"/>
        <v>57201.35</v>
      </c>
      <c r="X32" s="306">
        <v>57343.22</v>
      </c>
      <c r="Y32" s="302">
        <f t="shared" si="3"/>
        <v>141.87000000000299</v>
      </c>
      <c r="Z32" s="307">
        <f t="shared" si="18"/>
        <v>31569.4</v>
      </c>
      <c r="AA32" s="306">
        <v>31660.01</v>
      </c>
      <c r="AB32" s="323">
        <f t="shared" si="4"/>
        <v>90.609999999996901</v>
      </c>
      <c r="AC32" s="307"/>
      <c r="AD32" s="306"/>
      <c r="AE32" s="323"/>
      <c r="AF32" s="333">
        <f t="shared" si="21"/>
        <v>5353.6700000000101</v>
      </c>
      <c r="AG32" s="305">
        <f t="shared" si="19"/>
        <v>1440478</v>
      </c>
      <c r="AH32" s="301">
        <v>1446106.5</v>
      </c>
      <c r="AI32" s="339">
        <f t="shared" si="6"/>
        <v>5628.5</v>
      </c>
      <c r="AJ32" s="340">
        <f t="shared" si="7"/>
        <v>274.82999999998799</v>
      </c>
      <c r="AN32"/>
      <c r="AO32"/>
      <c r="AP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 spans="1:62">
      <c r="A33" s="342">
        <v>45163</v>
      </c>
      <c r="B33" s="343">
        <f t="shared" si="11"/>
        <v>761812.91</v>
      </c>
      <c r="C33" s="309">
        <v>764600</v>
      </c>
      <c r="D33" s="302">
        <f t="shared" si="8"/>
        <v>2787.0899999999701</v>
      </c>
      <c r="E33" s="303">
        <f t="shared" si="22"/>
        <v>24.08</v>
      </c>
      <c r="F33" s="308">
        <v>24.96</v>
      </c>
      <c r="G33" s="345">
        <f t="shared" si="20"/>
        <v>0.880000000000003</v>
      </c>
      <c r="H33" s="343">
        <f t="shared" si="12"/>
        <v>221305.26</v>
      </c>
      <c r="I33" s="302">
        <v>222381.48</v>
      </c>
      <c r="J33" s="300">
        <f t="shared" si="9"/>
        <v>1076.22</v>
      </c>
      <c r="K33" s="306">
        <f t="shared" si="13"/>
        <v>80007.08</v>
      </c>
      <c r="L33" s="306">
        <v>80214.16</v>
      </c>
      <c r="M33" s="323">
        <f t="shared" si="10"/>
        <v>207.080000000002</v>
      </c>
      <c r="N33" s="343">
        <f t="shared" si="14"/>
        <v>141711.51999999999</v>
      </c>
      <c r="O33" s="306">
        <v>142260.1</v>
      </c>
      <c r="P33" s="302">
        <f t="shared" si="0"/>
        <v>372.46000000001698</v>
      </c>
      <c r="Q33" s="343">
        <f t="shared" si="15"/>
        <v>108740.72</v>
      </c>
      <c r="R33" s="306">
        <v>109053.68</v>
      </c>
      <c r="S33" s="302">
        <f t="shared" si="1"/>
        <v>312.95999999999202</v>
      </c>
      <c r="T33" s="343">
        <f t="shared" si="16"/>
        <v>22214.080000000002</v>
      </c>
      <c r="U33" s="306">
        <v>22390.2</v>
      </c>
      <c r="V33" s="302">
        <f t="shared" si="2"/>
        <v>176.11999999999901</v>
      </c>
      <c r="W33" s="343">
        <f t="shared" si="17"/>
        <v>57343.22</v>
      </c>
      <c r="X33" s="306">
        <v>57512.480000000003</v>
      </c>
      <c r="Y33" s="302">
        <f t="shared" si="3"/>
        <v>169.26000000000201</v>
      </c>
      <c r="Z33" s="307">
        <f t="shared" si="18"/>
        <v>31660.01</v>
      </c>
      <c r="AA33" s="306">
        <v>31727.85</v>
      </c>
      <c r="AB33" s="323">
        <f t="shared" si="4"/>
        <v>67.840000000000103</v>
      </c>
      <c r="AC33" s="307"/>
      <c r="AD33" s="306"/>
      <c r="AE33" s="323"/>
      <c r="AF33" s="333">
        <f t="shared" si="21"/>
        <v>5169.9099999999798</v>
      </c>
      <c r="AG33" s="305">
        <f t="shared" si="19"/>
        <v>1446106.5</v>
      </c>
      <c r="AH33" s="301">
        <v>1451483</v>
      </c>
      <c r="AI33" s="339">
        <f t="shared" si="6"/>
        <v>5376.5</v>
      </c>
      <c r="AJ33" s="340">
        <f t="shared" si="7"/>
        <v>206.59000000001899</v>
      </c>
      <c r="AN33"/>
      <c r="AO33"/>
      <c r="AP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spans="1:62">
      <c r="A34" s="342">
        <v>45164</v>
      </c>
      <c r="B34" s="343">
        <f t="shared" si="11"/>
        <v>764600</v>
      </c>
      <c r="C34" s="306">
        <v>767559.23</v>
      </c>
      <c r="D34" s="302">
        <f t="shared" si="8"/>
        <v>2959.22999999998</v>
      </c>
      <c r="E34" s="303">
        <f t="shared" si="22"/>
        <v>24.96</v>
      </c>
      <c r="F34" s="308">
        <v>25.92</v>
      </c>
      <c r="G34" s="345">
        <f t="shared" si="20"/>
        <v>0.96000000000000096</v>
      </c>
      <c r="H34" s="343">
        <f t="shared" si="12"/>
        <v>222381.48</v>
      </c>
      <c r="I34" s="302">
        <v>223386.08</v>
      </c>
      <c r="J34" s="300">
        <f t="shared" si="9"/>
        <v>1004.59999999998</v>
      </c>
      <c r="K34" s="306">
        <f t="shared" si="13"/>
        <v>80214.16</v>
      </c>
      <c r="L34" s="306">
        <v>80437.84</v>
      </c>
      <c r="M34" s="323">
        <f t="shared" si="10"/>
        <v>223.67999999999299</v>
      </c>
      <c r="N34" s="343">
        <f t="shared" si="14"/>
        <v>142260.1</v>
      </c>
      <c r="O34" s="306">
        <v>142797.4</v>
      </c>
      <c r="P34" s="302">
        <f t="shared" si="0"/>
        <v>362.49999999998897</v>
      </c>
      <c r="Q34" s="343">
        <f t="shared" si="15"/>
        <v>109053.68</v>
      </c>
      <c r="R34" s="306">
        <v>109408.6</v>
      </c>
      <c r="S34" s="302">
        <f t="shared" si="1"/>
        <v>354.92000000001298</v>
      </c>
      <c r="T34" s="343">
        <f t="shared" si="16"/>
        <v>22390.2</v>
      </c>
      <c r="U34" s="306">
        <v>22565</v>
      </c>
      <c r="V34" s="302">
        <f t="shared" si="2"/>
        <v>174.79999999999899</v>
      </c>
      <c r="W34" s="343">
        <f t="shared" si="17"/>
        <v>57512.480000000003</v>
      </c>
      <c r="X34" s="306">
        <v>57685.09</v>
      </c>
      <c r="Y34" s="302">
        <f t="shared" si="3"/>
        <v>172.60999999999299</v>
      </c>
      <c r="Z34" s="307">
        <f t="shared" si="18"/>
        <v>31727.85</v>
      </c>
      <c r="AA34" s="306">
        <v>31836.38</v>
      </c>
      <c r="AB34" s="323">
        <f t="shared" si="4"/>
        <v>108.530000000002</v>
      </c>
      <c r="AC34" s="307"/>
      <c r="AD34" s="306"/>
      <c r="AE34" s="323"/>
      <c r="AF34" s="333">
        <f t="shared" si="21"/>
        <v>5361.8299999999499</v>
      </c>
      <c r="AG34" s="305">
        <f t="shared" si="19"/>
        <v>1451483</v>
      </c>
      <c r="AH34" s="301">
        <v>1457186.4</v>
      </c>
      <c r="AI34" s="339">
        <f t="shared" si="6"/>
        <v>5703.3999999999096</v>
      </c>
      <c r="AJ34" s="340">
        <f t="shared" si="7"/>
        <v>341.56999999995901</v>
      </c>
      <c r="AN34"/>
      <c r="AO34"/>
      <c r="AP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spans="1:62">
      <c r="A35" s="342">
        <v>45165</v>
      </c>
      <c r="B35" s="343">
        <f t="shared" si="11"/>
        <v>767559.23</v>
      </c>
      <c r="C35" s="306">
        <v>770812.38</v>
      </c>
      <c r="D35" s="302">
        <f t="shared" si="8"/>
        <v>3253.1500000000201</v>
      </c>
      <c r="E35" s="303">
        <f t="shared" si="22"/>
        <v>25.92</v>
      </c>
      <c r="F35" s="308">
        <v>26.75</v>
      </c>
      <c r="G35" s="345">
        <f t="shared" si="20"/>
        <v>0.82999999999999796</v>
      </c>
      <c r="H35" s="343">
        <f t="shared" si="12"/>
        <v>223386.08</v>
      </c>
      <c r="I35" s="302">
        <v>224513.84</v>
      </c>
      <c r="J35" s="300">
        <f t="shared" si="9"/>
        <v>1127.76000000001</v>
      </c>
      <c r="K35" s="306">
        <f t="shared" si="13"/>
        <v>80437.84</v>
      </c>
      <c r="L35" s="306">
        <v>80747.56</v>
      </c>
      <c r="M35" s="323">
        <f t="shared" si="10"/>
        <v>309.72000000000099</v>
      </c>
      <c r="N35" s="343">
        <f t="shared" si="14"/>
        <v>142797.4</v>
      </c>
      <c r="O35" s="306">
        <v>143350.20000000001</v>
      </c>
      <c r="P35" s="302">
        <f t="shared" si="0"/>
        <v>383.88000000001898</v>
      </c>
      <c r="Q35" s="343">
        <f t="shared" si="15"/>
        <v>109408.6</v>
      </c>
      <c r="R35" s="306">
        <v>109786.4</v>
      </c>
      <c r="S35" s="302">
        <f t="shared" si="1"/>
        <v>377.79999999998802</v>
      </c>
      <c r="T35" s="343">
        <f t="shared" si="16"/>
        <v>22565</v>
      </c>
      <c r="U35" s="306">
        <v>22733.919999999998</v>
      </c>
      <c r="V35" s="302">
        <f t="shared" si="2"/>
        <v>168.919999999998</v>
      </c>
      <c r="W35" s="343">
        <f t="shared" si="17"/>
        <v>57685.09</v>
      </c>
      <c r="X35" s="306">
        <v>57831.45</v>
      </c>
      <c r="Y35" s="302">
        <f t="shared" si="3"/>
        <v>146.36000000000101</v>
      </c>
      <c r="Z35" s="307">
        <f t="shared" si="18"/>
        <v>31836.38</v>
      </c>
      <c r="AA35" s="306">
        <v>31907.75</v>
      </c>
      <c r="AB35" s="323">
        <f t="shared" si="4"/>
        <v>71.369999999998996</v>
      </c>
      <c r="AC35" s="307"/>
      <c r="AD35" s="306"/>
      <c r="AE35" s="323"/>
      <c r="AF35" s="333">
        <f t="shared" si="21"/>
        <v>5839.79000000004</v>
      </c>
      <c r="AG35" s="305">
        <f t="shared" si="19"/>
        <v>1457186.4</v>
      </c>
      <c r="AH35" s="301">
        <v>1463253.9</v>
      </c>
      <c r="AI35" s="339">
        <f t="shared" si="6"/>
        <v>6067.5</v>
      </c>
      <c r="AJ35" s="340">
        <f t="shared" si="7"/>
        <v>227.70999999996101</v>
      </c>
      <c r="AN35"/>
      <c r="AO35"/>
      <c r="AP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 spans="1:62">
      <c r="A36" s="342">
        <v>45166</v>
      </c>
      <c r="B36" s="343">
        <f t="shared" si="11"/>
        <v>770812.38</v>
      </c>
      <c r="C36" s="306">
        <v>775708.1</v>
      </c>
      <c r="D36" s="302">
        <f t="shared" si="8"/>
        <v>4895.7199999999702</v>
      </c>
      <c r="E36" s="303">
        <f t="shared" si="22"/>
        <v>26.75</v>
      </c>
      <c r="F36" s="308">
        <v>27.61</v>
      </c>
      <c r="G36" s="345">
        <f t="shared" si="20"/>
        <v>0.85999999999999899</v>
      </c>
      <c r="H36" s="343">
        <f t="shared" si="12"/>
        <v>224513.84</v>
      </c>
      <c r="I36" s="302">
        <v>226221.6</v>
      </c>
      <c r="J36" s="300">
        <f t="shared" si="9"/>
        <v>1707.76000000001</v>
      </c>
      <c r="K36" s="306">
        <f t="shared" si="13"/>
        <v>80747.56</v>
      </c>
      <c r="L36" s="306">
        <v>81118.320000000007</v>
      </c>
      <c r="M36" s="323">
        <f t="shared" si="10"/>
        <v>370.76000000000897</v>
      </c>
      <c r="N36" s="343">
        <f t="shared" si="14"/>
        <v>143350.20000000001</v>
      </c>
      <c r="O36" s="306">
        <v>144186.16</v>
      </c>
      <c r="P36" s="302">
        <f t="shared" si="0"/>
        <v>590.47999999998899</v>
      </c>
      <c r="Q36" s="343">
        <f t="shared" si="15"/>
        <v>109786.4</v>
      </c>
      <c r="R36" s="306">
        <v>110330.96</v>
      </c>
      <c r="S36" s="302">
        <f t="shared" si="1"/>
        <v>544.560000000012</v>
      </c>
      <c r="T36" s="343">
        <f t="shared" si="16"/>
        <v>22733.919999999998</v>
      </c>
      <c r="U36" s="306">
        <v>22979.4</v>
      </c>
      <c r="V36" s="302">
        <f t="shared" si="2"/>
        <v>245.480000000003</v>
      </c>
      <c r="W36" s="343">
        <f t="shared" si="17"/>
        <v>57831.45</v>
      </c>
      <c r="X36" s="306">
        <v>58004</v>
      </c>
      <c r="Y36" s="302">
        <f t="shared" si="3"/>
        <v>172.550000000003</v>
      </c>
      <c r="Z36" s="307">
        <f t="shared" si="18"/>
        <v>31907.75</v>
      </c>
      <c r="AA36" s="306">
        <v>32016.1</v>
      </c>
      <c r="AB36" s="323">
        <f t="shared" si="4"/>
        <v>108.349999999999</v>
      </c>
      <c r="AC36" s="307"/>
      <c r="AD36" s="306"/>
      <c r="AE36" s="323"/>
      <c r="AF36" s="333">
        <f t="shared" si="21"/>
        <v>8636.52</v>
      </c>
      <c r="AG36" s="305">
        <f t="shared" si="19"/>
        <v>1463253.9</v>
      </c>
      <c r="AH36" s="301">
        <v>1472323</v>
      </c>
      <c r="AI36" s="339">
        <f t="shared" si="6"/>
        <v>9069.1000000000895</v>
      </c>
      <c r="AJ36" s="340">
        <f t="shared" si="7"/>
        <v>432.58000000009599</v>
      </c>
      <c r="AN36"/>
      <c r="AO36"/>
      <c r="AP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 spans="1:62">
      <c r="A37" s="342">
        <v>45167</v>
      </c>
      <c r="B37" s="343">
        <f t="shared" si="11"/>
        <v>775708.1</v>
      </c>
      <c r="C37" s="306">
        <v>779805.19</v>
      </c>
      <c r="D37" s="302">
        <f t="shared" si="8"/>
        <v>4097.0899999999701</v>
      </c>
      <c r="E37" s="303">
        <f t="shared" si="22"/>
        <v>27.61</v>
      </c>
      <c r="F37" s="308">
        <v>28.47</v>
      </c>
      <c r="G37" s="304">
        <f t="shared" si="20"/>
        <v>0.85999999999999899</v>
      </c>
      <c r="H37" s="343">
        <f t="shared" si="12"/>
        <v>226221.6</v>
      </c>
      <c r="I37" s="302">
        <v>227889.2</v>
      </c>
      <c r="J37" s="300">
        <f t="shared" si="9"/>
        <v>1667.6000000000099</v>
      </c>
      <c r="K37" s="306">
        <f t="shared" si="13"/>
        <v>81118.320000000007</v>
      </c>
      <c r="L37" s="306">
        <v>81405.64</v>
      </c>
      <c r="M37" s="323">
        <f t="shared" si="10"/>
        <v>287.31999999999198</v>
      </c>
      <c r="N37" s="343">
        <f t="shared" si="14"/>
        <v>144186.16</v>
      </c>
      <c r="O37" s="306">
        <v>144979.92000000001</v>
      </c>
      <c r="P37" s="302">
        <f t="shared" si="0"/>
        <v>556.600000000009</v>
      </c>
      <c r="Q37" s="343">
        <f t="shared" si="15"/>
        <v>110330.96</v>
      </c>
      <c r="R37" s="306">
        <v>110831.6</v>
      </c>
      <c r="S37" s="302">
        <f t="shared" si="1"/>
        <v>500.63999999999902</v>
      </c>
      <c r="T37" s="343">
        <f t="shared" si="16"/>
        <v>22979.4</v>
      </c>
      <c r="U37" s="306">
        <v>23216.560000000001</v>
      </c>
      <c r="V37" s="302">
        <f t="shared" si="2"/>
        <v>237.16</v>
      </c>
      <c r="W37" s="343">
        <v>58004</v>
      </c>
      <c r="X37" s="306">
        <v>58229.57</v>
      </c>
      <c r="Y37" s="302">
        <f t="shared" si="3"/>
        <v>225.57</v>
      </c>
      <c r="Z37" s="307">
        <f t="shared" si="18"/>
        <v>32016.1</v>
      </c>
      <c r="AA37" s="306">
        <v>32118.82</v>
      </c>
      <c r="AB37" s="323">
        <f t="shared" si="4"/>
        <v>102.72000000000099</v>
      </c>
      <c r="AC37" s="307">
        <v>227.43299999999999</v>
      </c>
      <c r="AD37" s="306">
        <v>587.28300000000002</v>
      </c>
      <c r="AE37" s="323">
        <f>SUM(AD37-AC37)</f>
        <v>359.85</v>
      </c>
      <c r="AF37" s="333">
        <f>SUM(AB37+Y37+V37+S37+P37+M37+J37+D37+G37+360)</f>
        <v>8035.5599999999704</v>
      </c>
      <c r="AG37" s="305">
        <f t="shared" si="19"/>
        <v>1472323</v>
      </c>
      <c r="AH37" s="301">
        <v>1480361.4</v>
      </c>
      <c r="AI37" s="339">
        <f t="shared" si="6"/>
        <v>8038.3999999999096</v>
      </c>
      <c r="AJ37" s="340">
        <f t="shared" si="7"/>
        <v>2.8399999999319299</v>
      </c>
      <c r="AN37"/>
      <c r="AO37"/>
      <c r="AP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 spans="1:62">
      <c r="A38" s="342">
        <v>45168</v>
      </c>
      <c r="B38" s="343">
        <f t="shared" si="11"/>
        <v>779805.19</v>
      </c>
      <c r="C38" s="306">
        <v>784472</v>
      </c>
      <c r="D38" s="302">
        <f t="shared" si="8"/>
        <v>4666.8100000000604</v>
      </c>
      <c r="E38" s="303">
        <f t="shared" si="22"/>
        <v>28.47</v>
      </c>
      <c r="F38" s="308">
        <v>29.31</v>
      </c>
      <c r="G38" s="304">
        <f t="shared" si="20"/>
        <v>0.84</v>
      </c>
      <c r="H38" s="343">
        <f t="shared" si="12"/>
        <v>227889.2</v>
      </c>
      <c r="I38" s="302">
        <v>229568.5</v>
      </c>
      <c r="J38" s="300">
        <f t="shared" si="9"/>
        <v>1679.29999999999</v>
      </c>
      <c r="K38" s="306">
        <f t="shared" si="13"/>
        <v>81405.64</v>
      </c>
      <c r="L38" s="306">
        <v>81723.759999999995</v>
      </c>
      <c r="M38" s="323">
        <f t="shared" si="10"/>
        <v>318.119999999995</v>
      </c>
      <c r="N38" s="343">
        <f t="shared" si="14"/>
        <v>144979.92000000001</v>
      </c>
      <c r="O38" s="306">
        <v>145830.48000000001</v>
      </c>
      <c r="P38" s="302">
        <f t="shared" si="0"/>
        <v>595.84</v>
      </c>
      <c r="Q38" s="343">
        <f t="shared" si="15"/>
        <v>110831.6</v>
      </c>
      <c r="R38" s="306">
        <v>111364</v>
      </c>
      <c r="S38" s="302">
        <f t="shared" si="1"/>
        <v>532.39999999999395</v>
      </c>
      <c r="T38" s="343">
        <f t="shared" si="16"/>
        <v>23216.560000000001</v>
      </c>
      <c r="U38" s="306">
        <v>23471.279999999999</v>
      </c>
      <c r="V38" s="302">
        <f t="shared" si="2"/>
        <v>254.71999999999801</v>
      </c>
      <c r="W38" s="343">
        <f t="shared" si="17"/>
        <v>58229.57</v>
      </c>
      <c r="X38" s="306">
        <v>58428.6</v>
      </c>
      <c r="Y38" s="302">
        <f t="shared" si="3"/>
        <v>199.02999999999901</v>
      </c>
      <c r="Z38" s="307">
        <f t="shared" si="18"/>
        <v>32118.82</v>
      </c>
      <c r="AA38" s="306">
        <v>32212.6</v>
      </c>
      <c r="AB38" s="323">
        <f t="shared" si="4"/>
        <v>93.779999999998793</v>
      </c>
      <c r="AC38" s="307">
        <f t="shared" ref="AC38:AC39" si="23">AD37</f>
        <v>587.28300000000002</v>
      </c>
      <c r="AD38" s="306">
        <v>990.4</v>
      </c>
      <c r="AE38" s="323">
        <f>SUM(AD38-AC38)</f>
        <v>403.11700000000002</v>
      </c>
      <c r="AF38" s="333">
        <f>SUM(AB38+Y38+V38+S38+P38+M38+J38+D38+G38+403)</f>
        <v>8743.8400000000292</v>
      </c>
      <c r="AG38" s="305">
        <f t="shared" si="19"/>
        <v>1480361.4</v>
      </c>
      <c r="AH38" s="301">
        <v>1489108.9</v>
      </c>
      <c r="AI38" s="339">
        <f t="shared" si="6"/>
        <v>8747.5</v>
      </c>
      <c r="AJ38" s="340">
        <f t="shared" si="7"/>
        <v>3.6599999999707502</v>
      </c>
      <c r="AN38"/>
      <c r="AO38"/>
      <c r="AP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 spans="1:62">
      <c r="A39" s="342">
        <v>45169</v>
      </c>
      <c r="B39" s="343">
        <f t="shared" si="11"/>
        <v>784472</v>
      </c>
      <c r="C39" s="346">
        <v>789301.92</v>
      </c>
      <c r="D39" s="302">
        <f t="shared" si="8"/>
        <v>4829.9200000000401</v>
      </c>
      <c r="E39" s="347">
        <f t="shared" si="22"/>
        <v>29.31</v>
      </c>
      <c r="F39" s="348">
        <v>31.35</v>
      </c>
      <c r="G39" s="302">
        <f t="shared" si="20"/>
        <v>2.04</v>
      </c>
      <c r="H39" s="349">
        <f t="shared" si="12"/>
        <v>229568.5</v>
      </c>
      <c r="I39" s="350">
        <v>231264.69</v>
      </c>
      <c r="J39" s="351">
        <f t="shared" si="9"/>
        <v>1696.19</v>
      </c>
      <c r="K39" s="346">
        <f t="shared" si="13"/>
        <v>81723.759999999995</v>
      </c>
      <c r="L39" s="346">
        <v>82274.759999999995</v>
      </c>
      <c r="M39" s="352">
        <f t="shared" si="10"/>
        <v>551</v>
      </c>
      <c r="N39" s="349">
        <f t="shared" si="14"/>
        <v>145830.48000000001</v>
      </c>
      <c r="O39" s="346">
        <v>146672.79999999999</v>
      </c>
      <c r="P39" s="350">
        <f t="shared" si="0"/>
        <v>592.83999999997798</v>
      </c>
      <c r="Q39" s="349">
        <f t="shared" si="15"/>
        <v>111364</v>
      </c>
      <c r="R39" s="346">
        <v>111884.64</v>
      </c>
      <c r="S39" s="350">
        <f t="shared" si="1"/>
        <v>520.63999999999896</v>
      </c>
      <c r="T39" s="349">
        <f t="shared" si="16"/>
        <v>23471.279999999999</v>
      </c>
      <c r="U39" s="346">
        <v>23720.76</v>
      </c>
      <c r="V39" s="350">
        <f t="shared" si="2"/>
        <v>249.48</v>
      </c>
      <c r="W39" s="349">
        <f t="shared" si="17"/>
        <v>58428.6</v>
      </c>
      <c r="X39" s="346">
        <v>58638.5</v>
      </c>
      <c r="Y39" s="350">
        <f t="shared" si="3"/>
        <v>209.900000000001</v>
      </c>
      <c r="Z39" s="353">
        <f t="shared" si="18"/>
        <v>32212.6</v>
      </c>
      <c r="AA39" s="346">
        <v>32343.8</v>
      </c>
      <c r="AB39" s="352">
        <f t="shared" si="4"/>
        <v>131.20000000000101</v>
      </c>
      <c r="AC39" s="353">
        <f t="shared" si="23"/>
        <v>990.4</v>
      </c>
      <c r="AD39" s="346">
        <v>1398</v>
      </c>
      <c r="AE39" s="323">
        <f t="shared" ref="AE39" si="24">SUM(AD39-AC39)</f>
        <v>407.6</v>
      </c>
      <c r="AF39" s="333">
        <f>SUM(AB39+Y39+V39+S39+P39+M39+J39+D39+G39+408)</f>
        <v>9191.2100000000191</v>
      </c>
      <c r="AG39" s="354">
        <f t="shared" si="19"/>
        <v>1489108.9</v>
      </c>
      <c r="AH39" s="355">
        <v>1498305.8</v>
      </c>
      <c r="AI39" s="339">
        <f t="shared" si="6"/>
        <v>9196.9000000001397</v>
      </c>
      <c r="AJ39" s="356">
        <f t="shared" si="7"/>
        <v>5.6900000001151101</v>
      </c>
      <c r="AN39"/>
      <c r="AO39"/>
      <c r="AP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1:62" ht="16.5" customHeight="1">
      <c r="A40" s="311"/>
      <c r="B40" s="312"/>
      <c r="C40" s="313"/>
      <c r="D40" s="312">
        <f>SUM(D8:D39)</f>
        <v>102181.42</v>
      </c>
      <c r="E40" s="314"/>
      <c r="F40" s="313"/>
      <c r="G40" s="313">
        <f>SUM(G9:G39)</f>
        <v>27.27</v>
      </c>
      <c r="H40" s="313"/>
      <c r="I40" s="313"/>
      <c r="J40" s="313">
        <f>SUM(J9:J39)</f>
        <v>34952.85</v>
      </c>
      <c r="K40" s="325"/>
      <c r="L40" s="326"/>
      <c r="M40" s="327">
        <f>SUM(M9:M39)</f>
        <v>9490.3199999999906</v>
      </c>
      <c r="N40" s="325"/>
      <c r="O40" s="326"/>
      <c r="P40" s="327">
        <f>SUM(P9:P39)</f>
        <v>13477.36</v>
      </c>
      <c r="Q40" s="325"/>
      <c r="R40" s="326"/>
      <c r="S40" s="327">
        <f>SUM(S9:S39)</f>
        <v>12152</v>
      </c>
      <c r="T40" s="325"/>
      <c r="U40" s="326"/>
      <c r="V40" s="327">
        <f>SUM(V9:V39)</f>
        <v>5993.24</v>
      </c>
      <c r="W40" s="325"/>
      <c r="X40" s="326"/>
      <c r="Y40" s="327">
        <f>SUM(Y9:Y39)</f>
        <v>5838.5</v>
      </c>
      <c r="Z40" s="325"/>
      <c r="AA40" s="326"/>
      <c r="AB40" s="327">
        <f>SUM(AB9:AB39)</f>
        <v>3029</v>
      </c>
      <c r="AC40" s="325"/>
      <c r="AD40" s="326"/>
      <c r="AE40" s="327">
        <f>SUM(AE9:AE39)</f>
        <v>1170.567</v>
      </c>
      <c r="AF40" s="334"/>
      <c r="AG40" s="313"/>
      <c r="AH40" s="313"/>
      <c r="AI40" s="341">
        <f>SUM(AI9:AI39)</f>
        <v>196985.60000000001</v>
      </c>
      <c r="AJ40" s="327"/>
      <c r="AN40"/>
      <c r="AO40"/>
      <c r="AP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1:62">
      <c r="A41" s="277"/>
      <c r="G41" s="280"/>
      <c r="K41" s="280"/>
      <c r="O41" s="277"/>
      <c r="P41" s="328"/>
      <c r="Q41" s="330"/>
      <c r="R41" s="330"/>
      <c r="S41" s="330"/>
      <c r="T41" s="330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 s="335"/>
      <c r="AJ41"/>
      <c r="AN41"/>
      <c r="AO41"/>
      <c r="AP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1:62" ht="21" customHeight="1">
      <c r="A42" s="277"/>
      <c r="G42" s="280"/>
      <c r="K42" s="280"/>
      <c r="O42" s="277"/>
      <c r="P42" s="328"/>
      <c r="Q42" s="330"/>
      <c r="R42" s="330"/>
      <c r="S42" s="330"/>
      <c r="T42"/>
      <c r="U42"/>
      <c r="V42"/>
      <c r="W42"/>
      <c r="X42"/>
      <c r="Y42"/>
      <c r="Z42" s="328"/>
      <c r="AA42" s="330"/>
      <c r="AB42"/>
      <c r="AC42" s="328"/>
      <c r="AD42" s="330"/>
      <c r="AE42"/>
      <c r="AF42"/>
      <c r="AG42"/>
      <c r="AH42"/>
      <c r="AI42" s="335"/>
      <c r="AJ42"/>
      <c r="AN42"/>
      <c r="AO42"/>
      <c r="AP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 spans="1:62">
      <c r="A43" s="277"/>
      <c r="G43" s="280"/>
      <c r="K43" s="280"/>
      <c r="O43" s="277"/>
      <c r="P43" s="328"/>
      <c r="Q43" s="330"/>
      <c r="R43" s="330"/>
      <c r="S43" s="330"/>
      <c r="T43"/>
      <c r="U43"/>
      <c r="V43"/>
      <c r="W43"/>
      <c r="X43"/>
      <c r="Y43"/>
      <c r="Z43" s="328"/>
      <c r="AA43" s="330"/>
      <c r="AB43"/>
      <c r="AC43" s="328"/>
      <c r="AD43" s="330"/>
      <c r="AE43"/>
      <c r="AF43"/>
      <c r="AG43"/>
      <c r="AH43"/>
      <c r="AI43" s="335"/>
      <c r="AJ43"/>
      <c r="AN43"/>
      <c r="AO43"/>
      <c r="AP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spans="1:62">
      <c r="A44" s="277"/>
      <c r="G44" s="280"/>
      <c r="K44" s="280"/>
      <c r="O44" s="277"/>
      <c r="P44" s="328"/>
      <c r="Q44" s="330"/>
      <c r="R44" s="330"/>
      <c r="S44" s="330"/>
      <c r="T44"/>
      <c r="U44"/>
      <c r="V44"/>
      <c r="W44"/>
      <c r="X44"/>
      <c r="Y44"/>
      <c r="Z44" s="328"/>
      <c r="AA44" s="330"/>
      <c r="AB44"/>
      <c r="AC44" s="328"/>
      <c r="AD44" s="330"/>
      <c r="AE44"/>
      <c r="AF44"/>
      <c r="AG44"/>
      <c r="AH44"/>
      <c r="AI44" s="335"/>
      <c r="AJ44"/>
      <c r="AN44"/>
      <c r="AO44"/>
      <c r="AP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1:62">
      <c r="A45" s="277"/>
      <c r="G45" s="280"/>
      <c r="K45" s="280"/>
      <c r="O45" s="277"/>
      <c r="P45" s="328"/>
      <c r="Q45" s="330"/>
      <c r="R45" s="330"/>
      <c r="S45" s="330"/>
      <c r="T45"/>
      <c r="U45"/>
      <c r="V45"/>
      <c r="W45"/>
      <c r="X45"/>
      <c r="Y45"/>
      <c r="Z45" s="328"/>
      <c r="AA45" s="330"/>
      <c r="AB45"/>
      <c r="AC45" s="328"/>
      <c r="AD45" s="330"/>
      <c r="AE45"/>
      <c r="AF45"/>
      <c r="AG45"/>
      <c r="AH45"/>
      <c r="AI45" s="335"/>
      <c r="AJ45"/>
      <c r="AN45"/>
      <c r="AO45"/>
      <c r="AP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1:62">
      <c r="A46" s="277"/>
      <c r="G46" s="280"/>
      <c r="K46" s="280"/>
      <c r="O46" s="277"/>
      <c r="P46" s="328"/>
      <c r="Q46" s="330"/>
      <c r="R46" s="330"/>
      <c r="S46" s="330"/>
      <c r="T46"/>
      <c r="U46"/>
      <c r="V46"/>
      <c r="W46"/>
      <c r="X46"/>
      <c r="Y46"/>
      <c r="Z46" s="328"/>
      <c r="AA46" s="330"/>
      <c r="AB46"/>
      <c r="AC46" s="328"/>
      <c r="AD46" s="330"/>
      <c r="AE46"/>
      <c r="AF46"/>
      <c r="AG46"/>
      <c r="AH46"/>
      <c r="AI46" s="335"/>
      <c r="AJ46"/>
      <c r="AN46"/>
      <c r="AO46"/>
      <c r="AP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1:62">
      <c r="A47" s="277"/>
      <c r="G47" s="280"/>
      <c r="K47" s="280"/>
      <c r="O47" s="277"/>
      <c r="P47" s="328"/>
      <c r="Q47" s="328"/>
      <c r="R47" s="328"/>
      <c r="S47" s="328"/>
      <c r="T47"/>
      <c r="U47"/>
      <c r="V47"/>
      <c r="W47"/>
      <c r="X47"/>
      <c r="Y47"/>
      <c r="Z47" s="328"/>
      <c r="AA47" s="328"/>
      <c r="AB47"/>
      <c r="AC47" s="328"/>
      <c r="AD47" s="328"/>
      <c r="AE47"/>
      <c r="AF47"/>
      <c r="AG47"/>
      <c r="AH47"/>
      <c r="AI47" s="335"/>
      <c r="AJ47"/>
      <c r="AN47"/>
      <c r="AO47"/>
      <c r="AP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1:62">
      <c r="A48" s="277"/>
      <c r="G48" s="280"/>
      <c r="K48" s="280"/>
      <c r="O48" s="277"/>
      <c r="P48" s="328"/>
      <c r="Q48" s="330"/>
      <c r="R48" s="330"/>
      <c r="S48" s="330"/>
      <c r="T48"/>
      <c r="U48"/>
      <c r="V48"/>
      <c r="W48"/>
      <c r="X48"/>
      <c r="Y48"/>
      <c r="Z48" s="328"/>
      <c r="AA48" s="330"/>
      <c r="AB48"/>
      <c r="AC48" s="328"/>
      <c r="AD48" s="330"/>
      <c r="AE48"/>
      <c r="AF48"/>
      <c r="AG48"/>
      <c r="AH48"/>
      <c r="AI48" s="335"/>
      <c r="AJ48"/>
      <c r="AN48"/>
      <c r="AO48"/>
      <c r="AP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1:62">
      <c r="A49" s="277"/>
      <c r="G49" s="280"/>
      <c r="K49" s="280"/>
      <c r="O49" s="277"/>
      <c r="P49" s="328"/>
      <c r="Q49" s="328"/>
      <c r="R49" s="328"/>
      <c r="S49" s="328"/>
      <c r="T49"/>
      <c r="U49"/>
      <c r="V49"/>
      <c r="W49"/>
      <c r="X49"/>
      <c r="Y49"/>
      <c r="Z49" s="328"/>
      <c r="AA49" s="328"/>
      <c r="AB49"/>
      <c r="AC49" s="328"/>
      <c r="AD49" s="328"/>
      <c r="AE49"/>
      <c r="AF49"/>
      <c r="AG49"/>
      <c r="AH49"/>
      <c r="AI49" s="335"/>
      <c r="AJ49"/>
      <c r="AN49"/>
      <c r="AO49"/>
      <c r="AP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1:62">
      <c r="A50" s="277"/>
      <c r="G50" s="280"/>
      <c r="K50" s="280"/>
      <c r="O50" s="277"/>
      <c r="R50" s="277"/>
      <c r="T50"/>
      <c r="U50"/>
      <c r="V50"/>
      <c r="W50"/>
      <c r="X50"/>
      <c r="Y50"/>
      <c r="AA50" s="277"/>
      <c r="AB50"/>
      <c r="AD50" s="277"/>
      <c r="AE50"/>
      <c r="AF50"/>
      <c r="AG50"/>
      <c r="AH50"/>
      <c r="AI50" s="335"/>
      <c r="AJ50"/>
      <c r="AN50"/>
      <c r="AO50"/>
      <c r="AP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1:62">
      <c r="A51" s="277"/>
      <c r="G51" s="280"/>
      <c r="K51" s="280"/>
      <c r="O51" s="277"/>
      <c r="R51" s="277"/>
      <c r="T51"/>
      <c r="U51"/>
      <c r="V51"/>
      <c r="W51"/>
      <c r="X51"/>
      <c r="Y51"/>
      <c r="AA51" s="277"/>
      <c r="AB51"/>
      <c r="AD51" s="277"/>
      <c r="AE51"/>
      <c r="AF51"/>
      <c r="AG51"/>
      <c r="AH51"/>
      <c r="AI51" s="335"/>
      <c r="AJ51"/>
      <c r="AN51"/>
      <c r="AO51"/>
      <c r="AP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1:62">
      <c r="A52" s="277"/>
      <c r="G52" s="280"/>
      <c r="K52" s="280"/>
      <c r="O52" s="277"/>
      <c r="R52" s="277"/>
      <c r="T52"/>
      <c r="U52"/>
      <c r="V52"/>
      <c r="W52"/>
      <c r="X52"/>
      <c r="Y52"/>
      <c r="AA52" s="277"/>
      <c r="AB52"/>
      <c r="AD52" s="277"/>
      <c r="AE52"/>
      <c r="AF52"/>
      <c r="AG52"/>
      <c r="AH52"/>
      <c r="AI52" s="335"/>
      <c r="AJ52"/>
      <c r="AN52"/>
      <c r="AO52"/>
      <c r="AP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1:62">
      <c r="A53" s="277"/>
      <c r="G53" s="280"/>
      <c r="K53" s="280"/>
      <c r="O53" s="277"/>
      <c r="R53" s="277"/>
      <c r="T53"/>
      <c r="U53"/>
      <c r="V53"/>
      <c r="W53"/>
      <c r="X53"/>
      <c r="Y53"/>
      <c r="AA53" s="277"/>
      <c r="AB53"/>
      <c r="AD53" s="277"/>
      <c r="AE53"/>
      <c r="AF53"/>
      <c r="AG53"/>
      <c r="AH53"/>
      <c r="AI53" s="335"/>
      <c r="AJ53"/>
      <c r="AN53"/>
      <c r="AO53"/>
      <c r="AP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1:62">
      <c r="A54" s="277"/>
      <c r="G54" s="280"/>
      <c r="K54" s="280"/>
      <c r="O54" s="277"/>
      <c r="R54" s="277"/>
      <c r="T54"/>
      <c r="U54"/>
      <c r="V54"/>
      <c r="W54"/>
      <c r="X54"/>
      <c r="Y54"/>
      <c r="AA54" s="277"/>
      <c r="AB54"/>
      <c r="AD54" s="277"/>
      <c r="AE54"/>
      <c r="AF54"/>
      <c r="AG54"/>
      <c r="AH54"/>
      <c r="AI54" s="335"/>
      <c r="AJ54"/>
      <c r="AN54"/>
      <c r="AO54"/>
      <c r="AP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 spans="1:62">
      <c r="A55" s="277"/>
      <c r="G55" s="280"/>
      <c r="K55" s="280"/>
      <c r="O55" s="277"/>
      <c r="R55" s="277"/>
      <c r="T55"/>
      <c r="U55"/>
      <c r="V55"/>
      <c r="W55"/>
      <c r="X55"/>
      <c r="Y55"/>
      <c r="AA55" s="277"/>
      <c r="AB55"/>
      <c r="AD55" s="277"/>
      <c r="AE55"/>
      <c r="AF55"/>
      <c r="AG55"/>
      <c r="AH55"/>
      <c r="AI55" s="335"/>
      <c r="AJ55"/>
      <c r="AN55"/>
      <c r="AO55"/>
      <c r="AP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 spans="1:62">
      <c r="A56" s="277"/>
      <c r="G56" s="280"/>
      <c r="K56" s="280"/>
      <c r="O56" s="277"/>
      <c r="R56" s="277"/>
      <c r="T56"/>
      <c r="U56"/>
      <c r="V56"/>
      <c r="W56"/>
      <c r="X56"/>
      <c r="Y56"/>
      <c r="AA56" s="277"/>
      <c r="AB56"/>
      <c r="AD56" s="277"/>
      <c r="AE56"/>
      <c r="AF56"/>
      <c r="AG56"/>
      <c r="AH56"/>
      <c r="AI56" s="335"/>
      <c r="AJ56"/>
      <c r="AN56"/>
      <c r="AO56"/>
      <c r="AP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 spans="1:62">
      <c r="A57" s="277"/>
      <c r="G57" s="280"/>
      <c r="K57" s="280"/>
      <c r="O57" s="277"/>
      <c r="R57" s="277"/>
      <c r="T57"/>
      <c r="U57"/>
      <c r="V57"/>
      <c r="W57"/>
      <c r="X57"/>
      <c r="Y57"/>
      <c r="AA57" s="277"/>
      <c r="AB57"/>
      <c r="AD57" s="277"/>
      <c r="AE57"/>
      <c r="AF57"/>
      <c r="AG57"/>
      <c r="AH57"/>
      <c r="AI57" s="335"/>
      <c r="AJ57"/>
      <c r="AN57"/>
      <c r="AO57"/>
      <c r="AP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 spans="1:62">
      <c r="A58" s="277"/>
      <c r="G58" s="280"/>
      <c r="K58" s="280"/>
      <c r="O58" s="277"/>
      <c r="R58" s="277"/>
      <c r="T58"/>
      <c r="U58"/>
      <c r="V58"/>
      <c r="W58"/>
      <c r="X58"/>
      <c r="Y58"/>
      <c r="AA58" s="277"/>
      <c r="AB58"/>
      <c r="AD58" s="277"/>
      <c r="AE58"/>
      <c r="AF58"/>
      <c r="AG58"/>
      <c r="AH58"/>
      <c r="AI58" s="335"/>
      <c r="AJ58"/>
      <c r="AN58"/>
      <c r="AO58"/>
      <c r="AP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 spans="1:62">
      <c r="A59" s="277"/>
      <c r="G59" s="280"/>
      <c r="K59" s="280"/>
      <c r="O59" s="277"/>
      <c r="R59" s="277"/>
      <c r="T59"/>
      <c r="U59"/>
      <c r="V59"/>
      <c r="W59"/>
      <c r="X59"/>
      <c r="Y59"/>
      <c r="AA59" s="277"/>
      <c r="AB59"/>
      <c r="AD59" s="277"/>
      <c r="AE59"/>
      <c r="AF59"/>
      <c r="AG59"/>
      <c r="AH59"/>
      <c r="AI59" s="335"/>
      <c r="AJ59"/>
      <c r="AN59"/>
      <c r="AO59"/>
      <c r="AP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 spans="1:62">
      <c r="A60" s="277"/>
      <c r="G60" s="280"/>
      <c r="K60" s="280"/>
      <c r="O60" s="277"/>
      <c r="R60" s="277"/>
      <c r="T60"/>
      <c r="U60"/>
      <c r="V60"/>
      <c r="W60"/>
      <c r="X60"/>
      <c r="Y60"/>
      <c r="AA60" s="277"/>
      <c r="AB60"/>
      <c r="AD60" s="277"/>
      <c r="AE60"/>
      <c r="AF60"/>
      <c r="AG60"/>
      <c r="AH60"/>
      <c r="AI60" s="335"/>
      <c r="AJ60"/>
      <c r="AN60"/>
      <c r="AO60"/>
      <c r="AP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 spans="1:62">
      <c r="A61" s="277"/>
      <c r="G61" s="280"/>
      <c r="K61" s="280"/>
      <c r="O61" s="277"/>
      <c r="R61" s="277"/>
      <c r="T61"/>
      <c r="U61"/>
      <c r="V61"/>
      <c r="W61"/>
      <c r="X61"/>
      <c r="Y61"/>
      <c r="AA61" s="277"/>
      <c r="AB61"/>
      <c r="AD61" s="277"/>
      <c r="AE61"/>
      <c r="AF61"/>
      <c r="AG61"/>
      <c r="AH61"/>
      <c r="AI61" s="335"/>
      <c r="AJ61"/>
      <c r="AN61"/>
      <c r="AO61"/>
      <c r="AP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 spans="1:62">
      <c r="AB62" s="280"/>
      <c r="AE62" s="280"/>
      <c r="AF62"/>
      <c r="AG62"/>
      <c r="AH62"/>
      <c r="AI62" s="335"/>
      <c r="AJ62"/>
      <c r="AN62"/>
      <c r="AO62"/>
      <c r="AP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  <row r="63" spans="1:62">
      <c r="AB63" s="280"/>
      <c r="AE63" s="280"/>
      <c r="AF63"/>
      <c r="AG63"/>
      <c r="AH63"/>
      <c r="AI63" s="335"/>
      <c r="AJ63"/>
      <c r="AN63"/>
      <c r="AO63"/>
      <c r="AP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  <row r="64" spans="1:62">
      <c r="A64" s="315"/>
      <c r="K64" s="329"/>
      <c r="AB64" s="330"/>
      <c r="AE64" s="330"/>
      <c r="AF64"/>
      <c r="AG64"/>
      <c r="AH64"/>
      <c r="AI64" s="335"/>
      <c r="AJ64"/>
      <c r="AN64"/>
      <c r="AO64"/>
      <c r="AP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</row>
    <row r="65" spans="28:62">
      <c r="AB65" s="280"/>
      <c r="AE65" s="280"/>
      <c r="AF65"/>
      <c r="AG65"/>
      <c r="AH65"/>
      <c r="AI65" s="335"/>
      <c r="AJ65"/>
      <c r="AN65"/>
      <c r="AO65"/>
      <c r="AP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 spans="28:62">
      <c r="AB66" s="280"/>
      <c r="AE66" s="280"/>
      <c r="AF66"/>
      <c r="AG66"/>
      <c r="AH66"/>
      <c r="AI66" s="335"/>
      <c r="AJ66"/>
      <c r="AN66"/>
      <c r="AO66"/>
      <c r="AP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 spans="28:62">
      <c r="AB67" s="280"/>
      <c r="AE67" s="280"/>
      <c r="AF67"/>
      <c r="AG67"/>
      <c r="AH67"/>
      <c r="AI67" s="335"/>
      <c r="AJ67"/>
      <c r="AN67"/>
      <c r="AO67"/>
      <c r="AP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 spans="28:62">
      <c r="AB68" s="280"/>
      <c r="AE68" s="280"/>
      <c r="AF68"/>
      <c r="AG68"/>
      <c r="AH68"/>
      <c r="AI68" s="335"/>
      <c r="AJ68"/>
      <c r="AN68"/>
      <c r="AO68"/>
      <c r="AP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 spans="28:62">
      <c r="AB69" s="280"/>
      <c r="AE69" s="280"/>
      <c r="AF69"/>
      <c r="AG69"/>
      <c r="AH69"/>
      <c r="AI69" s="335"/>
      <c r="AJ69"/>
      <c r="AN69"/>
      <c r="AO69"/>
      <c r="AP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</row>
    <row r="70" spans="28:62">
      <c r="AB70" s="280"/>
      <c r="AE70" s="280"/>
      <c r="AF70"/>
      <c r="AG70"/>
      <c r="AH70"/>
      <c r="AI70" s="335"/>
      <c r="AJ70"/>
      <c r="AN70"/>
      <c r="AO70"/>
      <c r="AP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</row>
    <row r="71" spans="28:62">
      <c r="AB71" s="280"/>
      <c r="AE71" s="280"/>
      <c r="AF71"/>
      <c r="AG71"/>
      <c r="AH71"/>
      <c r="AI71" s="335"/>
      <c r="AJ71"/>
      <c r="AN71"/>
      <c r="AO71"/>
      <c r="AP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 spans="28:62">
      <c r="AB72" s="280"/>
      <c r="AE72" s="280"/>
      <c r="AF72"/>
      <c r="AG72"/>
      <c r="AH72"/>
      <c r="AI72" s="335"/>
      <c r="AJ72"/>
      <c r="AN72"/>
      <c r="AO72"/>
      <c r="AP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 spans="28:62">
      <c r="AB73" s="280"/>
      <c r="AE73" s="280"/>
      <c r="AF73"/>
      <c r="AG73"/>
      <c r="AH73"/>
      <c r="AI73" s="335"/>
      <c r="AJ73"/>
      <c r="AN73"/>
      <c r="AO73"/>
      <c r="AP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28:62">
      <c r="AB74" s="280"/>
      <c r="AE74" s="280"/>
      <c r="AF74"/>
      <c r="AG74"/>
      <c r="AH74"/>
      <c r="AI74" s="335"/>
      <c r="AJ74"/>
      <c r="AN74"/>
      <c r="AO74"/>
      <c r="AP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 spans="28:62">
      <c r="AB75" s="280"/>
      <c r="AE75" s="280"/>
      <c r="AF75"/>
      <c r="AG75"/>
      <c r="AH75"/>
      <c r="AI75" s="335"/>
      <c r="AJ75"/>
      <c r="AN75"/>
      <c r="AO75"/>
      <c r="AP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 spans="28:62">
      <c r="AB76" s="280"/>
      <c r="AE76" s="280"/>
      <c r="AF76"/>
      <c r="AG76"/>
      <c r="AH76"/>
      <c r="AI76" s="335"/>
      <c r="AJ76"/>
      <c r="AN76"/>
      <c r="AO76"/>
      <c r="AP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 spans="28:62">
      <c r="AB77" s="280"/>
      <c r="AE77" s="280"/>
      <c r="AF77"/>
      <c r="AG77"/>
      <c r="AH77"/>
      <c r="AI77" s="335"/>
      <c r="AJ77"/>
      <c r="AN77"/>
      <c r="AO77"/>
      <c r="AP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28:62">
      <c r="AB78" s="280"/>
      <c r="AE78" s="280"/>
      <c r="AF78"/>
      <c r="AG78"/>
      <c r="AH78"/>
      <c r="AI78" s="335"/>
      <c r="AJ78"/>
      <c r="AN78"/>
      <c r="AO78"/>
      <c r="AP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 spans="28:62">
      <c r="AB79" s="280"/>
      <c r="AE79" s="280"/>
      <c r="AF79"/>
      <c r="AG79"/>
      <c r="AH79"/>
      <c r="AI79" s="335"/>
      <c r="AJ79"/>
      <c r="AN79"/>
      <c r="AO79"/>
      <c r="AP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</row>
    <row r="80" spans="28:62">
      <c r="AB80" s="280"/>
      <c r="AE80" s="280"/>
      <c r="AF80"/>
      <c r="AG80"/>
      <c r="AH80"/>
      <c r="AI80" s="335"/>
      <c r="AJ80"/>
      <c r="AN80"/>
      <c r="AO80"/>
      <c r="AP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 spans="28:62">
      <c r="AB81" s="280"/>
      <c r="AE81" s="280"/>
      <c r="AF81"/>
      <c r="AG81"/>
      <c r="AH81"/>
      <c r="AI81" s="335"/>
      <c r="AJ81"/>
      <c r="AN81"/>
      <c r="AO81"/>
      <c r="AP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 spans="28:62">
      <c r="AB82" s="280"/>
      <c r="AE82" s="280"/>
      <c r="AF82"/>
      <c r="AG82"/>
      <c r="AH82"/>
      <c r="AI82" s="335"/>
      <c r="AJ82"/>
      <c r="AN82"/>
      <c r="AO82"/>
      <c r="AP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</row>
    <row r="83" spans="28:62">
      <c r="AB83" s="280"/>
      <c r="AE83" s="280"/>
      <c r="AF83"/>
      <c r="AG83"/>
      <c r="AH83"/>
      <c r="AI83" s="335"/>
      <c r="AJ83"/>
      <c r="AN83"/>
      <c r="AO83"/>
      <c r="AP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 spans="28:62">
      <c r="AB84" s="280"/>
      <c r="AE84" s="280"/>
      <c r="AF84"/>
      <c r="AG84"/>
      <c r="AH84"/>
      <c r="AI84" s="335"/>
      <c r="AJ84"/>
      <c r="AN84"/>
      <c r="AO84"/>
      <c r="AP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</row>
    <row r="85" spans="28:62">
      <c r="AB85" s="280"/>
      <c r="AE85" s="280"/>
      <c r="AF85"/>
      <c r="AG85"/>
      <c r="AH85"/>
      <c r="AI85" s="335"/>
      <c r="AJ85"/>
      <c r="AN85"/>
      <c r="AO85"/>
      <c r="AP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</row>
    <row r="86" spans="28:62">
      <c r="AB86" s="280"/>
      <c r="AE86" s="280"/>
      <c r="AF86"/>
      <c r="AG86"/>
      <c r="AH86"/>
      <c r="AI86" s="335"/>
      <c r="AJ86"/>
      <c r="AN86"/>
      <c r="AO86"/>
      <c r="AP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 spans="28:62">
      <c r="AB87" s="280"/>
      <c r="AE87" s="280"/>
      <c r="AF87"/>
      <c r="AG87"/>
      <c r="AH87"/>
      <c r="AI87" s="335"/>
      <c r="AJ87"/>
      <c r="AN87"/>
      <c r="AO87"/>
      <c r="AP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</row>
    <row r="88" spans="28:62">
      <c r="AB88" s="280"/>
      <c r="AE88" s="280"/>
      <c r="AF88"/>
      <c r="AG88"/>
      <c r="AH88"/>
      <c r="AI88" s="335"/>
      <c r="AJ88"/>
      <c r="AN88"/>
      <c r="AO88"/>
      <c r="AP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 spans="28:62">
      <c r="AB89" s="280"/>
      <c r="AE89" s="280"/>
      <c r="AF89"/>
      <c r="AG89"/>
      <c r="AH89"/>
      <c r="AI89" s="335"/>
      <c r="AJ89"/>
      <c r="AN89"/>
      <c r="AO89"/>
      <c r="AP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28:62">
      <c r="AB90" s="280"/>
      <c r="AE90" s="280"/>
      <c r="AF90"/>
      <c r="AG90"/>
      <c r="AH90"/>
      <c r="AI90" s="335"/>
      <c r="AJ90"/>
      <c r="AN90"/>
      <c r="AO90"/>
      <c r="AP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28:62">
      <c r="AB91" s="280"/>
      <c r="AE91" s="280"/>
      <c r="AF91"/>
      <c r="AG91"/>
      <c r="AH91"/>
      <c r="AI91" s="335"/>
      <c r="AJ91"/>
      <c r="AN91"/>
      <c r="AO91"/>
      <c r="AP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28:62">
      <c r="AB92" s="280"/>
      <c r="AE92" s="280"/>
      <c r="AF92"/>
      <c r="AG92"/>
      <c r="AH92"/>
      <c r="AI92" s="335"/>
      <c r="AJ92"/>
      <c r="AN92"/>
      <c r="AO92"/>
      <c r="AP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 spans="28:62">
      <c r="AB93" s="280"/>
      <c r="AE93" s="280"/>
      <c r="AF93"/>
      <c r="AG93"/>
      <c r="AH93"/>
      <c r="AI93" s="335"/>
      <c r="AJ93"/>
      <c r="AN93"/>
      <c r="AO93"/>
      <c r="AP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28:62">
      <c r="AB94" s="280"/>
      <c r="AE94" s="280"/>
      <c r="AF94"/>
      <c r="AG94"/>
      <c r="AH94"/>
      <c r="AI94" s="335"/>
      <c r="AJ94"/>
      <c r="AN94"/>
      <c r="AO94"/>
      <c r="AP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28:62">
      <c r="AB95" s="280"/>
      <c r="AE95" s="280"/>
      <c r="AF95"/>
      <c r="AG95"/>
      <c r="AH95"/>
      <c r="AI95" s="335"/>
      <c r="AJ95"/>
      <c r="AN95"/>
      <c r="AO95"/>
      <c r="AP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28:62">
      <c r="AB96" s="280"/>
      <c r="AE96" s="280"/>
      <c r="AF96"/>
      <c r="AG96"/>
      <c r="AH96"/>
      <c r="AI96" s="335"/>
      <c r="AJ96"/>
      <c r="AN96"/>
      <c r="AO96"/>
      <c r="AP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28:62">
      <c r="AB97" s="280"/>
      <c r="AE97" s="280"/>
      <c r="AF97"/>
      <c r="AG97"/>
      <c r="AH97"/>
      <c r="AI97" s="335"/>
      <c r="AJ97"/>
      <c r="AN97"/>
      <c r="AO97"/>
      <c r="AP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28:62">
      <c r="AB98" s="280"/>
      <c r="AE98" s="280"/>
      <c r="AF98"/>
      <c r="AG98"/>
      <c r="AH98"/>
      <c r="AI98" s="335"/>
      <c r="AJ98"/>
      <c r="AN98"/>
      <c r="AO98"/>
      <c r="AP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  <row r="99" spans="28:62">
      <c r="AB99" s="280"/>
      <c r="AE99" s="280"/>
      <c r="AF99"/>
      <c r="AJ99"/>
      <c r="AN99"/>
      <c r="AO99"/>
      <c r="AP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</row>
  </sheetData>
  <mergeCells count="16">
    <mergeCell ref="AC6:AE6"/>
    <mergeCell ref="AF6:AJ6"/>
    <mergeCell ref="AG7:AI7"/>
    <mergeCell ref="A4:A7"/>
    <mergeCell ref="AJ7:AJ8"/>
    <mergeCell ref="B4:AJ5"/>
    <mergeCell ref="N6:P6"/>
    <mergeCell ref="Q6:S6"/>
    <mergeCell ref="T6:V6"/>
    <mergeCell ref="W6:Y6"/>
    <mergeCell ref="Z6:AB6"/>
    <mergeCell ref="A2:M2"/>
    <mergeCell ref="B6:D6"/>
    <mergeCell ref="E6:G6"/>
    <mergeCell ref="H6:J6"/>
    <mergeCell ref="K6:M6"/>
  </mergeCells>
  <pageMargins left="0.7" right="0.54" top="0.75" bottom="0.75" header="0.3" footer="0.3"/>
  <pageSetup scale="1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8"/>
  <sheetViews>
    <sheetView zoomScale="91" zoomScaleNormal="91" zoomScaleSheetLayoutView="20" workbookViewId="0">
      <pane xSplit="1" topLeftCell="B1" activePane="topRight" state="frozen"/>
      <selection pane="topRight" activeCell="AH33" sqref="AH33"/>
    </sheetView>
  </sheetViews>
  <sheetFormatPr defaultColWidth="9" defaultRowHeight="12.75"/>
  <cols>
    <col min="1" max="1" width="11.7109375" style="274" customWidth="1"/>
    <col min="2" max="2" width="12.85546875" style="276" customWidth="1"/>
    <col min="3" max="3" width="12.85546875" style="277" customWidth="1"/>
    <col min="4" max="4" width="11.140625" style="276" customWidth="1"/>
    <col min="5" max="5" width="12" style="278" customWidth="1"/>
    <col min="6" max="6" width="12" style="277" customWidth="1"/>
    <col min="7" max="7" width="12.85546875" style="277" customWidth="1"/>
    <col min="8" max="8" width="15.5703125" style="277" customWidth="1"/>
    <col min="9" max="9" width="12.7109375" style="277" customWidth="1"/>
    <col min="10" max="10" width="11.85546875" style="277" customWidth="1"/>
    <col min="11" max="11" width="13.140625" style="277" customWidth="1"/>
    <col min="12" max="12" width="12" style="279" customWidth="1"/>
    <col min="13" max="13" width="12.28515625" style="277" customWidth="1"/>
    <col min="14" max="14" width="17.28515625" style="278" customWidth="1"/>
    <col min="15" max="15" width="12" style="280" customWidth="1"/>
    <col min="16" max="16" width="24.140625" style="277" customWidth="1"/>
    <col min="17" max="17" width="12.5703125" style="277" customWidth="1"/>
    <col min="18" max="18" width="11.85546875" style="280" customWidth="1"/>
    <col min="19" max="20" width="10.85546875" style="277" customWidth="1"/>
    <col min="21" max="21" width="11.7109375" style="280" customWidth="1"/>
    <col min="22" max="23" width="10.85546875" style="277" customWidth="1"/>
    <col min="24" max="24" width="10.85546875" style="280" customWidth="1"/>
    <col min="25" max="25" width="10.85546875" style="277" customWidth="1"/>
    <col min="26" max="26" width="14.5703125" style="277" customWidth="1"/>
    <col min="27" max="27" width="10.85546875" style="280" customWidth="1"/>
    <col min="28" max="28" width="9.85546875" style="277" customWidth="1"/>
    <col min="29" max="29" width="14.5703125" style="277" customWidth="1"/>
    <col min="30" max="30" width="10.85546875" style="280" customWidth="1"/>
    <col min="31" max="31" width="9.85546875" style="277" customWidth="1"/>
    <col min="32" max="34" width="17.42578125" style="277" customWidth="1"/>
    <col min="35" max="35" width="17.42578125" style="281" customWidth="1"/>
    <col min="36" max="36" width="19.140625" style="277" customWidth="1"/>
    <col min="37" max="37" width="9.5703125" customWidth="1"/>
    <col min="38" max="38" width="11.42578125" customWidth="1"/>
    <col min="39" max="39" width="13.28515625" customWidth="1"/>
    <col min="40" max="40" width="9.7109375" style="277" customWidth="1"/>
    <col min="41" max="42" width="9.42578125" style="277" customWidth="1"/>
    <col min="43" max="43" width="14.140625" customWidth="1"/>
    <col min="44" max="44" width="12.140625" customWidth="1"/>
    <col min="45" max="45" width="11" customWidth="1"/>
    <col min="46" max="46" width="12" customWidth="1"/>
    <col min="47" max="47" width="18.7109375" customWidth="1"/>
    <col min="48" max="48" width="12.85546875" style="277" customWidth="1"/>
    <col min="49" max="49" width="12.28515625" style="277" customWidth="1"/>
    <col min="50" max="50" width="12.5703125" style="277" customWidth="1"/>
    <col min="51" max="51" width="13.28515625" style="277" customWidth="1"/>
    <col min="52" max="52" width="19.28515625" style="277" customWidth="1"/>
    <col min="53" max="53" width="14.140625" style="277" customWidth="1"/>
    <col min="54" max="54" width="14.5703125" style="277" customWidth="1"/>
    <col min="55" max="55" width="17.42578125" style="277" customWidth="1"/>
    <col min="56" max="56" width="12.85546875" style="277" customWidth="1"/>
    <col min="57" max="57" width="9.5703125" style="277" customWidth="1"/>
    <col min="58" max="58" width="12" style="277" customWidth="1"/>
    <col min="59" max="59" width="9.7109375" style="277" customWidth="1"/>
    <col min="60" max="60" width="11.140625" style="277" customWidth="1"/>
    <col min="61" max="61" width="10" style="277" customWidth="1"/>
    <col min="62" max="62" width="10.42578125" style="280" customWidth="1"/>
    <col min="63" max="63" width="11.140625" customWidth="1"/>
  </cols>
  <sheetData>
    <row r="1" spans="1:62" ht="27.75">
      <c r="A1" s="282"/>
      <c r="B1" s="283"/>
      <c r="C1" s="284"/>
      <c r="D1" s="283"/>
      <c r="E1" s="285"/>
      <c r="F1" s="284"/>
      <c r="G1" s="284"/>
      <c r="H1" s="281"/>
      <c r="I1" s="316"/>
      <c r="J1" s="316"/>
      <c r="K1" s="316"/>
      <c r="L1" s="317"/>
      <c r="M1" s="316"/>
      <c r="N1" s="318"/>
      <c r="O1" s="319"/>
      <c r="P1" s="316"/>
      <c r="Q1" s="316"/>
      <c r="R1" s="319"/>
      <c r="S1" s="316"/>
      <c r="T1" s="316"/>
      <c r="U1" s="319"/>
      <c r="V1" s="316"/>
      <c r="W1" s="316"/>
      <c r="X1" s="319"/>
      <c r="Y1" s="316"/>
      <c r="Z1" s="316"/>
      <c r="AA1" s="319"/>
      <c r="AB1"/>
      <c r="AC1" s="316"/>
      <c r="AD1" s="319"/>
      <c r="AE1"/>
      <c r="AF1"/>
      <c r="AG1"/>
      <c r="AH1"/>
      <c r="AI1" s="335"/>
      <c r="AJ1"/>
      <c r="AN1"/>
      <c r="AO1"/>
      <c r="AP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</row>
    <row r="2" spans="1:62" ht="21" customHeight="1">
      <c r="A2" s="382" t="s">
        <v>21</v>
      </c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18"/>
      <c r="O2" s="319"/>
      <c r="P2" s="316"/>
      <c r="Q2" s="316"/>
      <c r="R2" s="319"/>
      <c r="S2" s="316"/>
      <c r="T2" s="316"/>
      <c r="U2" s="319"/>
      <c r="V2" s="316"/>
      <c r="W2" s="316"/>
      <c r="X2" s="319"/>
      <c r="Y2" s="316"/>
      <c r="Z2" s="316"/>
      <c r="AA2" s="319"/>
      <c r="AB2"/>
      <c r="AC2" s="316"/>
      <c r="AD2" s="319"/>
      <c r="AE2"/>
      <c r="AF2"/>
      <c r="AG2"/>
      <c r="AH2"/>
      <c r="AI2" s="335"/>
      <c r="AJ2"/>
      <c r="AN2"/>
      <c r="AO2"/>
      <c r="AP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</row>
    <row r="3" spans="1:62">
      <c r="B3" s="286"/>
      <c r="C3" s="274"/>
      <c r="D3" s="286"/>
      <c r="F3" s="274"/>
      <c r="G3" s="274"/>
      <c r="H3" s="274"/>
      <c r="I3" s="274"/>
      <c r="J3" s="274"/>
      <c r="K3" s="274"/>
      <c r="M3" s="274"/>
      <c r="P3" s="274"/>
      <c r="Q3" s="274"/>
      <c r="S3" s="274"/>
      <c r="T3" s="274"/>
      <c r="V3" s="274"/>
      <c r="W3" s="274"/>
      <c r="Y3" s="274"/>
      <c r="Z3" s="274"/>
      <c r="AB3"/>
      <c r="AC3" s="274"/>
      <c r="AE3"/>
      <c r="AF3"/>
      <c r="AG3"/>
      <c r="AH3"/>
      <c r="AI3" s="335"/>
      <c r="AJ3"/>
      <c r="AN3"/>
      <c r="AO3"/>
      <c r="AP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</row>
    <row r="4" spans="1:62" ht="20.25" customHeight="1">
      <c r="A4" s="397" t="s">
        <v>22</v>
      </c>
      <c r="B4" s="402" t="s">
        <v>2</v>
      </c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403"/>
      <c r="AC4" s="403"/>
      <c r="AD4" s="403"/>
      <c r="AE4" s="403"/>
      <c r="AF4" s="403"/>
      <c r="AG4" s="403"/>
      <c r="AH4" s="403"/>
      <c r="AI4" s="403"/>
      <c r="AJ4" s="404"/>
      <c r="AN4"/>
      <c r="AO4"/>
      <c r="AP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</row>
    <row r="5" spans="1:62" ht="23.25" customHeight="1">
      <c r="A5" s="398"/>
      <c r="B5" s="405"/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  <c r="O5" s="406"/>
      <c r="P5" s="406"/>
      <c r="Q5" s="406"/>
      <c r="R5" s="406"/>
      <c r="S5" s="406"/>
      <c r="T5" s="406"/>
      <c r="U5" s="406"/>
      <c r="V5" s="406"/>
      <c r="W5" s="406"/>
      <c r="X5" s="406"/>
      <c r="Y5" s="406"/>
      <c r="Z5" s="406"/>
      <c r="AA5" s="406"/>
      <c r="AB5" s="406"/>
      <c r="AC5" s="406"/>
      <c r="AD5" s="406"/>
      <c r="AE5" s="406"/>
      <c r="AF5" s="406"/>
      <c r="AG5" s="406"/>
      <c r="AH5" s="406"/>
      <c r="AI5" s="406"/>
      <c r="AJ5" s="407"/>
      <c r="AN5"/>
      <c r="AO5"/>
      <c r="AP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</row>
    <row r="6" spans="1:62" s="273" customFormat="1" ht="84" customHeight="1">
      <c r="A6" s="398"/>
      <c r="B6" s="424" t="s">
        <v>3</v>
      </c>
      <c r="C6" s="421"/>
      <c r="D6" s="422"/>
      <c r="E6" s="387" t="s">
        <v>4</v>
      </c>
      <c r="F6" s="387"/>
      <c r="G6" s="388"/>
      <c r="H6" s="386" t="s">
        <v>5</v>
      </c>
      <c r="I6" s="387"/>
      <c r="J6" s="388"/>
      <c r="K6" s="389" t="s">
        <v>6</v>
      </c>
      <c r="L6" s="390"/>
      <c r="M6" s="391"/>
      <c r="N6" s="408" t="s">
        <v>7</v>
      </c>
      <c r="O6" s="409"/>
      <c r="P6" s="410"/>
      <c r="Q6" s="411" t="s">
        <v>8</v>
      </c>
      <c r="R6" s="412"/>
      <c r="S6" s="413"/>
      <c r="T6" s="392" t="s">
        <v>9</v>
      </c>
      <c r="U6" s="393"/>
      <c r="V6" s="394"/>
      <c r="W6" s="414" t="s">
        <v>10</v>
      </c>
      <c r="X6" s="415"/>
      <c r="Y6" s="416"/>
      <c r="Z6" s="417" t="s">
        <v>11</v>
      </c>
      <c r="AA6" s="418"/>
      <c r="AB6" s="419"/>
      <c r="AC6" s="417" t="s">
        <v>20</v>
      </c>
      <c r="AD6" s="418"/>
      <c r="AE6" s="419"/>
      <c r="AF6" s="425"/>
      <c r="AG6" s="426"/>
      <c r="AH6" s="426"/>
      <c r="AI6" s="426"/>
      <c r="AJ6" s="427"/>
    </row>
    <row r="7" spans="1:62" s="274" customFormat="1" ht="24" customHeight="1">
      <c r="A7" s="423"/>
      <c r="B7" s="287" t="s">
        <v>12</v>
      </c>
      <c r="C7" s="288" t="s">
        <v>13</v>
      </c>
      <c r="D7" s="289" t="s">
        <v>14</v>
      </c>
      <c r="E7" s="290" t="s">
        <v>12</v>
      </c>
      <c r="F7" s="290" t="s">
        <v>13</v>
      </c>
      <c r="G7" s="291" t="s">
        <v>14</v>
      </c>
      <c r="H7" s="292" t="s">
        <v>12</v>
      </c>
      <c r="I7" s="290" t="s">
        <v>13</v>
      </c>
      <c r="J7" s="320" t="s">
        <v>14</v>
      </c>
      <c r="K7" s="321" t="s">
        <v>12</v>
      </c>
      <c r="L7" s="321" t="s">
        <v>13</v>
      </c>
      <c r="M7" s="320" t="s">
        <v>14</v>
      </c>
      <c r="N7" s="290" t="s">
        <v>12</v>
      </c>
      <c r="O7" s="290" t="s">
        <v>13</v>
      </c>
      <c r="P7" s="291" t="s">
        <v>14</v>
      </c>
      <c r="Q7" s="290" t="s">
        <v>12</v>
      </c>
      <c r="R7" s="290" t="s">
        <v>13</v>
      </c>
      <c r="S7" s="291" t="s">
        <v>14</v>
      </c>
      <c r="T7" s="290" t="s">
        <v>12</v>
      </c>
      <c r="U7" s="290" t="s">
        <v>13</v>
      </c>
      <c r="V7" s="291" t="s">
        <v>14</v>
      </c>
      <c r="W7" s="290" t="s">
        <v>12</v>
      </c>
      <c r="X7" s="290" t="s">
        <v>13</v>
      </c>
      <c r="Y7" s="291" t="s">
        <v>14</v>
      </c>
      <c r="Z7" s="290" t="s">
        <v>12</v>
      </c>
      <c r="AA7" s="290" t="s">
        <v>13</v>
      </c>
      <c r="AB7" s="291" t="s">
        <v>14</v>
      </c>
      <c r="AC7" s="290" t="s">
        <v>12</v>
      </c>
      <c r="AD7" s="290" t="s">
        <v>13</v>
      </c>
      <c r="AE7" s="291" t="s">
        <v>14</v>
      </c>
      <c r="AF7" s="288" t="s">
        <v>15</v>
      </c>
      <c r="AG7" s="428" t="s">
        <v>16</v>
      </c>
      <c r="AH7" s="428"/>
      <c r="AI7" s="429"/>
      <c r="AJ7" s="430" t="s">
        <v>17</v>
      </c>
    </row>
    <row r="8" spans="1:62" ht="32.25" customHeight="1">
      <c r="A8" s="293"/>
      <c r="B8" s="294"/>
      <c r="C8" s="295"/>
      <c r="D8" s="296"/>
      <c r="E8" s="297"/>
      <c r="F8" s="295"/>
      <c r="G8" s="296"/>
      <c r="H8" s="298"/>
      <c r="I8" s="296"/>
      <c r="J8" s="300"/>
      <c r="K8" s="322"/>
      <c r="L8" s="306"/>
      <c r="M8" s="323"/>
      <c r="N8" s="324"/>
      <c r="O8" s="295"/>
      <c r="P8" s="296"/>
      <c r="Q8" s="324"/>
      <c r="R8" s="295"/>
      <c r="S8" s="296"/>
      <c r="T8" s="324"/>
      <c r="U8" s="295"/>
      <c r="V8" s="296"/>
      <c r="W8" s="324"/>
      <c r="X8" s="295"/>
      <c r="Y8" s="296"/>
      <c r="Z8" s="324"/>
      <c r="AA8" s="295"/>
      <c r="AB8" s="331"/>
      <c r="AC8" s="324"/>
      <c r="AD8" s="295"/>
      <c r="AE8" s="331"/>
      <c r="AF8" s="332"/>
      <c r="AG8" s="336" t="s">
        <v>12</v>
      </c>
      <c r="AH8" s="337" t="s">
        <v>13</v>
      </c>
      <c r="AI8" s="338" t="s">
        <v>14</v>
      </c>
      <c r="AJ8" s="401"/>
      <c r="AN8"/>
      <c r="AO8"/>
      <c r="AP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 spans="1:62" ht="15" customHeight="1">
      <c r="A9" s="299">
        <v>45170</v>
      </c>
      <c r="B9" s="300">
        <v>789301.92</v>
      </c>
      <c r="C9" s="301">
        <v>793694.92</v>
      </c>
      <c r="D9" s="302">
        <f>SUM(C9-B9)</f>
        <v>4393</v>
      </c>
      <c r="E9" s="303">
        <v>31.35</v>
      </c>
      <c r="F9" s="301">
        <v>32.19</v>
      </c>
      <c r="G9" s="304">
        <f>SUM(F9-E9)</f>
        <v>0.83999999999999597</v>
      </c>
      <c r="H9" s="302">
        <v>231264.69</v>
      </c>
      <c r="I9" s="304">
        <v>232756.4</v>
      </c>
      <c r="J9" s="300">
        <f>SUM(I9-H9)</f>
        <v>1491.70999999999</v>
      </c>
      <c r="K9" s="306">
        <v>82274.759999999995</v>
      </c>
      <c r="L9" s="301">
        <v>82945.119999999995</v>
      </c>
      <c r="M9" s="323">
        <f>SUM(L9-K9)</f>
        <v>670.36000000000104</v>
      </c>
      <c r="N9" s="306">
        <v>146672.79999999999</v>
      </c>
      <c r="O9" s="301">
        <v>147390.32</v>
      </c>
      <c r="P9" s="302">
        <f t="shared" ref="P9:P38" si="0">SUM(O9-N9-V9)</f>
        <v>489.80000000001701</v>
      </c>
      <c r="Q9" s="306">
        <v>111884.64</v>
      </c>
      <c r="R9" s="301">
        <v>112346.32</v>
      </c>
      <c r="S9" s="302">
        <f t="shared" ref="S9:S38" si="1">SUM(R9-Q9)</f>
        <v>461.68000000000802</v>
      </c>
      <c r="T9" s="306">
        <v>23720.76</v>
      </c>
      <c r="U9" s="301">
        <v>23948.48</v>
      </c>
      <c r="V9" s="302">
        <f t="shared" ref="V9:V38" si="2">SUM(U9-T9)</f>
        <v>227.72000000000099</v>
      </c>
      <c r="W9" s="306">
        <v>58638.5</v>
      </c>
      <c r="X9" s="301">
        <v>58812.71</v>
      </c>
      <c r="Y9" s="302">
        <f t="shared" ref="Y9:Y38" si="3">SUM(X9-W9)</f>
        <v>174.20999999999901</v>
      </c>
      <c r="Z9" s="306">
        <v>32343.8</v>
      </c>
      <c r="AA9" s="301">
        <v>32466.9</v>
      </c>
      <c r="AB9" s="323">
        <f t="shared" ref="AB9:AB38" si="4">SUM(AA9-Z9)</f>
        <v>123.100000000002</v>
      </c>
      <c r="AC9" s="306">
        <v>1398</v>
      </c>
      <c r="AD9" s="301">
        <v>1690</v>
      </c>
      <c r="AE9" s="323">
        <f>SUM(AD9-AC9)</f>
        <v>292</v>
      </c>
      <c r="AF9" s="333">
        <f t="shared" ref="AF9:AF15" si="5">SUM(AB9+Y9+V9+S9+P9+M9+J9+D9+AE9)</f>
        <v>8323.5800000000199</v>
      </c>
      <c r="AG9" s="301">
        <v>1498305.8</v>
      </c>
      <c r="AH9" s="301">
        <v>1506633.52</v>
      </c>
      <c r="AI9" s="339">
        <f t="shared" ref="AI9:AI38" si="6">SUM(AH9-AG9)</f>
        <v>8327.7199999999702</v>
      </c>
      <c r="AJ9" s="340">
        <f t="shared" ref="AJ9:AJ38" si="7">SUM(AI9-AF9)</f>
        <v>4.1399999999521198</v>
      </c>
      <c r="AN9"/>
      <c r="AO9"/>
      <c r="AP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</row>
    <row r="10" spans="1:62" s="275" customFormat="1">
      <c r="A10" s="299">
        <v>45171</v>
      </c>
      <c r="B10" s="305">
        <f>C9</f>
        <v>793694.92</v>
      </c>
      <c r="C10" s="306">
        <v>798264.3</v>
      </c>
      <c r="D10" s="302">
        <f t="shared" ref="D10:D38" si="8">SUM(C10-B10)</f>
        <v>4569.38</v>
      </c>
      <c r="E10" s="303">
        <f>F9</f>
        <v>32.19</v>
      </c>
      <c r="F10" s="301">
        <v>33.04</v>
      </c>
      <c r="G10" s="304">
        <f t="shared" ref="G10:G38" si="9">SUM(F10-E10)</f>
        <v>0.85000000000000098</v>
      </c>
      <c r="H10" s="307">
        <f>I9</f>
        <v>232756.4</v>
      </c>
      <c r="I10" s="302">
        <v>234263.67999999999</v>
      </c>
      <c r="J10" s="300">
        <f t="shared" ref="J10:J38" si="10">SUM(I10-H10)</f>
        <v>1507.28</v>
      </c>
      <c r="K10" s="301">
        <f>L9</f>
        <v>82945.119999999995</v>
      </c>
      <c r="L10" s="306">
        <v>83447.88</v>
      </c>
      <c r="M10" s="323">
        <f t="shared" ref="M10:M38" si="11">SUM(L10-K10)</f>
        <v>502.76000000000897</v>
      </c>
      <c r="N10" s="307">
        <f>O9</f>
        <v>147390.32</v>
      </c>
      <c r="O10" s="306">
        <v>148137.20000000001</v>
      </c>
      <c r="P10" s="302">
        <f t="shared" si="0"/>
        <v>502.72000000000497</v>
      </c>
      <c r="Q10" s="307">
        <f>R9</f>
        <v>112346.32</v>
      </c>
      <c r="R10" s="306">
        <v>112881.92</v>
      </c>
      <c r="S10" s="302">
        <f t="shared" si="1"/>
        <v>535.59999999999104</v>
      </c>
      <c r="T10" s="307">
        <f>U9</f>
        <v>23948.48</v>
      </c>
      <c r="U10" s="306">
        <v>24192.639999999999</v>
      </c>
      <c r="V10" s="302">
        <f t="shared" si="2"/>
        <v>244.16</v>
      </c>
      <c r="W10" s="307">
        <f>X9</f>
        <v>58812.71</v>
      </c>
      <c r="X10" s="306">
        <v>58973.49</v>
      </c>
      <c r="Y10" s="302">
        <f t="shared" si="3"/>
        <v>160.77999999999901</v>
      </c>
      <c r="Z10" s="307">
        <f>AA9</f>
        <v>32466.9</v>
      </c>
      <c r="AA10" s="306">
        <v>32594.799999999999</v>
      </c>
      <c r="AB10" s="323">
        <f t="shared" si="4"/>
        <v>127.899999999998</v>
      </c>
      <c r="AC10" s="307">
        <f>AD9</f>
        <v>1690</v>
      </c>
      <c r="AD10" s="306">
        <v>1990</v>
      </c>
      <c r="AE10" s="323">
        <f>SUM(AD10-AC10)</f>
        <v>300</v>
      </c>
      <c r="AF10" s="333">
        <f t="shared" si="5"/>
        <v>8450.5800000000108</v>
      </c>
      <c r="AG10" s="305">
        <f>AH9</f>
        <v>1506633.52</v>
      </c>
      <c r="AH10" s="301">
        <v>1515129.2</v>
      </c>
      <c r="AI10" s="339">
        <f t="shared" si="6"/>
        <v>8495.6799999999294</v>
      </c>
      <c r="AJ10" s="340">
        <f t="shared" si="7"/>
        <v>45.099999999929402</v>
      </c>
    </row>
    <row r="11" spans="1:62">
      <c r="A11" s="299">
        <v>45172</v>
      </c>
      <c r="B11" s="305">
        <f t="shared" ref="B11:B38" si="12">C10</f>
        <v>798264.3</v>
      </c>
      <c r="C11" s="306">
        <v>802312.8</v>
      </c>
      <c r="D11" s="302">
        <f t="shared" si="8"/>
        <v>4048.5</v>
      </c>
      <c r="E11" s="303">
        <f t="shared" ref="E11:E38" si="13">F10</f>
        <v>33.04</v>
      </c>
      <c r="F11" s="306">
        <v>34.19</v>
      </c>
      <c r="G11" s="304">
        <f t="shared" si="9"/>
        <v>1.1499999999999999</v>
      </c>
      <c r="H11" s="307">
        <f t="shared" ref="H11:H38" si="14">I10</f>
        <v>234263.67999999999</v>
      </c>
      <c r="I11" s="302">
        <v>235933.6</v>
      </c>
      <c r="J11" s="300">
        <f t="shared" si="10"/>
        <v>1669.9200000000101</v>
      </c>
      <c r="K11" s="301">
        <f t="shared" ref="K11:K38" si="15">L10</f>
        <v>83447.88</v>
      </c>
      <c r="L11" s="306">
        <v>83913.36</v>
      </c>
      <c r="M11" s="323">
        <f t="shared" si="11"/>
        <v>465.47999999999598</v>
      </c>
      <c r="N11" s="307">
        <f t="shared" ref="N11:N38" si="16">O10</f>
        <v>148137.20000000001</v>
      </c>
      <c r="O11" s="306">
        <v>148852.56</v>
      </c>
      <c r="P11" s="302">
        <f t="shared" si="0"/>
        <v>500.67999999998602</v>
      </c>
      <c r="Q11" s="307">
        <f t="shared" ref="Q11:Q38" si="17">R10</f>
        <v>112881.92</v>
      </c>
      <c r="R11" s="306">
        <v>113296.96000000001</v>
      </c>
      <c r="S11" s="302">
        <f t="shared" si="1"/>
        <v>415.04000000000798</v>
      </c>
      <c r="T11" s="307">
        <f t="shared" ref="T11:T38" si="18">U10</f>
        <v>24192.639999999999</v>
      </c>
      <c r="U11" s="306">
        <v>24407.32</v>
      </c>
      <c r="V11" s="302">
        <f t="shared" si="2"/>
        <v>214.68</v>
      </c>
      <c r="W11" s="307">
        <f t="shared" ref="W11:W38" si="19">X10</f>
        <v>58973.49</v>
      </c>
      <c r="X11" s="306">
        <v>59157.5</v>
      </c>
      <c r="Y11" s="302">
        <f t="shared" si="3"/>
        <v>184.01000000000201</v>
      </c>
      <c r="Z11" s="307">
        <f t="shared" ref="Z11:Z37" si="20">AA10</f>
        <v>32594.799999999999</v>
      </c>
      <c r="AA11" s="301">
        <v>32715.53</v>
      </c>
      <c r="AB11" s="323">
        <f t="shared" si="4"/>
        <v>120.73</v>
      </c>
      <c r="AC11" s="307">
        <f t="shared" ref="AC11:AC38" si="21">AD10</f>
        <v>1990</v>
      </c>
      <c r="AD11" s="301">
        <v>2212</v>
      </c>
      <c r="AE11" s="323">
        <f>SUM(AD11-AC11)</f>
        <v>222</v>
      </c>
      <c r="AF11" s="333">
        <f t="shared" si="5"/>
        <v>7841.04</v>
      </c>
      <c r="AG11" s="305">
        <f>AH10</f>
        <v>1515129.2</v>
      </c>
      <c r="AH11" s="301">
        <v>1523003.8</v>
      </c>
      <c r="AI11" s="339">
        <f t="shared" si="6"/>
        <v>7874.6000000000904</v>
      </c>
      <c r="AJ11" s="340">
        <f t="shared" si="7"/>
        <v>33.5600000000886</v>
      </c>
      <c r="AN11"/>
      <c r="AO11"/>
      <c r="AP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 spans="1:62">
      <c r="A12" s="299">
        <v>45173</v>
      </c>
      <c r="B12" s="305">
        <f t="shared" si="12"/>
        <v>802312.8</v>
      </c>
      <c r="C12" s="306">
        <v>807593.9</v>
      </c>
      <c r="D12" s="302">
        <f t="shared" si="8"/>
        <v>5281.0999999999804</v>
      </c>
      <c r="E12" s="303">
        <f t="shared" si="13"/>
        <v>34.19</v>
      </c>
      <c r="F12" s="306">
        <v>35.36</v>
      </c>
      <c r="G12" s="304">
        <f t="shared" si="9"/>
        <v>1.17</v>
      </c>
      <c r="H12" s="307">
        <f t="shared" si="14"/>
        <v>235933.6</v>
      </c>
      <c r="I12" s="302">
        <v>237601</v>
      </c>
      <c r="J12" s="300">
        <f t="shared" si="10"/>
        <v>1667.3999999999901</v>
      </c>
      <c r="K12" s="301">
        <v>83913.36</v>
      </c>
      <c r="L12" s="306">
        <v>84640.72</v>
      </c>
      <c r="M12" s="323">
        <f t="shared" si="11"/>
        <v>727.36000000000104</v>
      </c>
      <c r="N12" s="307">
        <f t="shared" si="16"/>
        <v>148852.56</v>
      </c>
      <c r="O12" s="306">
        <v>149600.79999999999</v>
      </c>
      <c r="P12" s="302">
        <f t="shared" si="0"/>
        <v>500.75999999999101</v>
      </c>
      <c r="Q12" s="307">
        <f t="shared" si="17"/>
        <v>113296.96000000001</v>
      </c>
      <c r="R12" s="306">
        <v>113811.84</v>
      </c>
      <c r="S12" s="302">
        <f t="shared" si="1"/>
        <v>514.87999999998999</v>
      </c>
      <c r="T12" s="307">
        <f t="shared" si="18"/>
        <v>24407.32</v>
      </c>
      <c r="U12" s="306">
        <v>24654.799999999999</v>
      </c>
      <c r="V12" s="302">
        <f t="shared" si="2"/>
        <v>247.48</v>
      </c>
      <c r="W12" s="307">
        <f t="shared" si="19"/>
        <v>59157.5</v>
      </c>
      <c r="X12" s="306">
        <v>59408.2</v>
      </c>
      <c r="Y12" s="302">
        <f t="shared" si="3"/>
        <v>250.699999999997</v>
      </c>
      <c r="Z12" s="307">
        <f t="shared" si="20"/>
        <v>32715.53</v>
      </c>
      <c r="AA12" s="306">
        <v>32844.129999999997</v>
      </c>
      <c r="AB12" s="323">
        <f t="shared" si="4"/>
        <v>128.599999999999</v>
      </c>
      <c r="AC12" s="307">
        <f t="shared" si="21"/>
        <v>2212</v>
      </c>
      <c r="AD12" s="306">
        <v>2538</v>
      </c>
      <c r="AE12" s="323">
        <f t="shared" ref="AE12:AE38" si="22">SUM(AD12-AC12)</f>
        <v>326</v>
      </c>
      <c r="AF12" s="333">
        <f t="shared" si="5"/>
        <v>9644.2799999999497</v>
      </c>
      <c r="AG12" s="305">
        <f t="shared" ref="AG12:AG38" si="23">AH11</f>
        <v>1523003.8</v>
      </c>
      <c r="AH12" s="301">
        <v>1532758</v>
      </c>
      <c r="AI12" s="339">
        <f t="shared" si="6"/>
        <v>9754.1999999999498</v>
      </c>
      <c r="AJ12" s="340">
        <f t="shared" si="7"/>
        <v>109.920000000006</v>
      </c>
      <c r="AN12"/>
      <c r="AO12"/>
      <c r="AP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</row>
    <row r="13" spans="1:62" ht="14.25" customHeight="1">
      <c r="A13" s="299">
        <v>45174</v>
      </c>
      <c r="B13" s="305">
        <f t="shared" si="12"/>
        <v>807593.9</v>
      </c>
      <c r="C13" s="306">
        <v>812671.99</v>
      </c>
      <c r="D13" s="302">
        <f t="shared" si="8"/>
        <v>5078.0899999999701</v>
      </c>
      <c r="E13" s="303">
        <f t="shared" si="13"/>
        <v>35.36</v>
      </c>
      <c r="F13" s="306">
        <v>52.41</v>
      </c>
      <c r="G13" s="304">
        <f t="shared" si="9"/>
        <v>17.05</v>
      </c>
      <c r="H13" s="307">
        <f t="shared" si="14"/>
        <v>237601</v>
      </c>
      <c r="I13" s="302">
        <v>239280.72</v>
      </c>
      <c r="J13" s="300">
        <f t="shared" si="10"/>
        <v>1679.72</v>
      </c>
      <c r="K13" s="301">
        <f t="shared" si="15"/>
        <v>84640.72</v>
      </c>
      <c r="L13" s="306">
        <v>85334.52</v>
      </c>
      <c r="M13" s="323">
        <f t="shared" si="11"/>
        <v>693.80000000000302</v>
      </c>
      <c r="N13" s="307">
        <f t="shared" si="16"/>
        <v>149600.79999999999</v>
      </c>
      <c r="O13" s="306">
        <v>150408.4</v>
      </c>
      <c r="P13" s="302">
        <f t="shared" si="0"/>
        <v>544.00000000000398</v>
      </c>
      <c r="Q13" s="307">
        <f t="shared" si="17"/>
        <v>113811.84</v>
      </c>
      <c r="R13" s="306">
        <v>114309.1</v>
      </c>
      <c r="S13" s="302">
        <f t="shared" si="1"/>
        <v>497.26000000000897</v>
      </c>
      <c r="T13" s="307">
        <f t="shared" si="18"/>
        <v>24654.799999999999</v>
      </c>
      <c r="U13" s="306">
        <v>24918.400000000001</v>
      </c>
      <c r="V13" s="302">
        <f t="shared" si="2"/>
        <v>263.60000000000201</v>
      </c>
      <c r="W13" s="307">
        <f t="shared" si="19"/>
        <v>59408.2</v>
      </c>
      <c r="X13" s="306">
        <v>59647.96</v>
      </c>
      <c r="Y13" s="302">
        <f t="shared" si="3"/>
        <v>239.76000000000201</v>
      </c>
      <c r="Z13" s="307">
        <f t="shared" si="20"/>
        <v>32844.129999999997</v>
      </c>
      <c r="AA13" s="306">
        <v>32968.519999999997</v>
      </c>
      <c r="AB13" s="323">
        <f t="shared" si="4"/>
        <v>124.38999999999901</v>
      </c>
      <c r="AC13" s="307">
        <f t="shared" si="21"/>
        <v>2538</v>
      </c>
      <c r="AD13" s="306">
        <v>2916</v>
      </c>
      <c r="AE13" s="323">
        <f t="shared" si="22"/>
        <v>378</v>
      </c>
      <c r="AF13" s="333">
        <f t="shared" si="5"/>
        <v>9498.6199999999899</v>
      </c>
      <c r="AG13" s="305">
        <f t="shared" si="23"/>
        <v>1532758</v>
      </c>
      <c r="AH13" s="301">
        <v>1542311.27</v>
      </c>
      <c r="AI13" s="339">
        <f t="shared" si="6"/>
        <v>9553.2700000000204</v>
      </c>
      <c r="AJ13" s="340">
        <f t="shared" si="7"/>
        <v>54.650000000030602</v>
      </c>
      <c r="AN13"/>
      <c r="AO13"/>
      <c r="AP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62">
      <c r="A14" s="299">
        <v>45175</v>
      </c>
      <c r="B14" s="305">
        <f t="shared" si="12"/>
        <v>812671.99</v>
      </c>
      <c r="C14" s="306">
        <v>817712.19</v>
      </c>
      <c r="D14" s="302">
        <f t="shared" si="8"/>
        <v>5040.1999999999498</v>
      </c>
      <c r="E14" s="303">
        <f t="shared" si="13"/>
        <v>52.41</v>
      </c>
      <c r="F14" s="306">
        <v>77.95</v>
      </c>
      <c r="G14" s="304">
        <f t="shared" si="9"/>
        <v>25.54</v>
      </c>
      <c r="H14" s="307">
        <f t="shared" si="14"/>
        <v>239280.72</v>
      </c>
      <c r="I14" s="302">
        <v>240872.08</v>
      </c>
      <c r="J14" s="300">
        <f t="shared" si="10"/>
        <v>1591.3599999999899</v>
      </c>
      <c r="K14" s="301">
        <f t="shared" si="15"/>
        <v>85334.52</v>
      </c>
      <c r="L14" s="306">
        <v>85788.52</v>
      </c>
      <c r="M14" s="323">
        <f t="shared" si="11"/>
        <v>454</v>
      </c>
      <c r="N14" s="307">
        <f t="shared" si="16"/>
        <v>150408.4</v>
      </c>
      <c r="O14" s="306">
        <v>151248.4</v>
      </c>
      <c r="P14" s="302">
        <f t="shared" si="0"/>
        <v>573.92000000000201</v>
      </c>
      <c r="Q14" s="307">
        <f t="shared" si="17"/>
        <v>114309.1</v>
      </c>
      <c r="R14" s="306">
        <v>114786.48</v>
      </c>
      <c r="S14" s="302">
        <f t="shared" si="1"/>
        <v>477.37999999998999</v>
      </c>
      <c r="T14" s="307">
        <f t="shared" si="18"/>
        <v>24918.400000000001</v>
      </c>
      <c r="U14" s="306">
        <v>25184.48</v>
      </c>
      <c r="V14" s="302">
        <f t="shared" si="2"/>
        <v>266.07999999999799</v>
      </c>
      <c r="W14" s="307">
        <f t="shared" si="19"/>
        <v>59647.96</v>
      </c>
      <c r="X14" s="306">
        <v>59909.87</v>
      </c>
      <c r="Y14" s="302">
        <f t="shared" si="3"/>
        <v>261.91000000000298</v>
      </c>
      <c r="Z14" s="307">
        <f t="shared" si="20"/>
        <v>32968.519999999997</v>
      </c>
      <c r="AA14" s="306">
        <v>33109.56</v>
      </c>
      <c r="AB14" s="323">
        <f t="shared" si="4"/>
        <v>141.04000000000099</v>
      </c>
      <c r="AC14" s="307">
        <f t="shared" si="21"/>
        <v>2916</v>
      </c>
      <c r="AD14" s="306">
        <v>3244</v>
      </c>
      <c r="AE14" s="323">
        <f t="shared" si="22"/>
        <v>328</v>
      </c>
      <c r="AF14" s="333">
        <f t="shared" si="5"/>
        <v>9133.8899999999303</v>
      </c>
      <c r="AG14" s="305">
        <f t="shared" si="23"/>
        <v>1542311.27</v>
      </c>
      <c r="AH14" s="301">
        <v>1551503.86</v>
      </c>
      <c r="AI14" s="339">
        <f t="shared" si="6"/>
        <v>9192.5900000000802</v>
      </c>
      <c r="AJ14" s="340">
        <f t="shared" si="7"/>
        <v>58.700000000149899</v>
      </c>
      <c r="AN14"/>
      <c r="AO14"/>
      <c r="AP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2" ht="15.75" customHeight="1">
      <c r="A15" s="299">
        <v>45176</v>
      </c>
      <c r="B15" s="305">
        <f t="shared" si="12"/>
        <v>817712.19</v>
      </c>
      <c r="C15" s="306">
        <v>822654.63</v>
      </c>
      <c r="D15" s="302">
        <f t="shared" si="8"/>
        <v>4942.4400000000596</v>
      </c>
      <c r="E15" s="303">
        <f t="shared" si="13"/>
        <v>77.95</v>
      </c>
      <c r="F15" s="306">
        <v>103.89</v>
      </c>
      <c r="G15" s="304">
        <f t="shared" si="9"/>
        <v>25.94</v>
      </c>
      <c r="H15" s="307">
        <f t="shared" si="14"/>
        <v>240872.08</v>
      </c>
      <c r="I15" s="302">
        <v>242550.72</v>
      </c>
      <c r="J15" s="300">
        <f t="shared" si="10"/>
        <v>1678.6400000000101</v>
      </c>
      <c r="K15" s="301">
        <f t="shared" si="15"/>
        <v>85788.52</v>
      </c>
      <c r="L15" s="306">
        <v>86688.44</v>
      </c>
      <c r="M15" s="323">
        <f t="shared" si="11"/>
        <v>899.91999999999803</v>
      </c>
      <c r="N15" s="307">
        <f t="shared" si="16"/>
        <v>151248.4</v>
      </c>
      <c r="O15" s="306">
        <v>152065.60000000001</v>
      </c>
      <c r="P15" s="302">
        <f t="shared" si="0"/>
        <v>563.160000000011</v>
      </c>
      <c r="Q15" s="307">
        <v>114786.48</v>
      </c>
      <c r="R15" s="306">
        <v>115284.72</v>
      </c>
      <c r="S15" s="302">
        <f t="shared" si="1"/>
        <v>498.24000000000501</v>
      </c>
      <c r="T15" s="307">
        <f t="shared" si="18"/>
        <v>25184.48</v>
      </c>
      <c r="U15" s="306">
        <v>25438.52</v>
      </c>
      <c r="V15" s="302">
        <f t="shared" si="2"/>
        <v>254.04000000000099</v>
      </c>
      <c r="W15" s="307">
        <f t="shared" si="19"/>
        <v>59909.87</v>
      </c>
      <c r="X15" s="306">
        <v>60160.75</v>
      </c>
      <c r="Y15" s="302">
        <f t="shared" si="3"/>
        <v>250.87999999999701</v>
      </c>
      <c r="Z15" s="307">
        <f t="shared" si="20"/>
        <v>33109.56</v>
      </c>
      <c r="AA15" s="306">
        <v>33235.910000000003</v>
      </c>
      <c r="AB15" s="323">
        <f t="shared" si="4"/>
        <v>126.35000000000601</v>
      </c>
      <c r="AC15" s="307">
        <f t="shared" si="21"/>
        <v>3244</v>
      </c>
      <c r="AD15" s="306">
        <v>3623</v>
      </c>
      <c r="AE15" s="323">
        <f t="shared" si="22"/>
        <v>379</v>
      </c>
      <c r="AF15" s="333">
        <f t="shared" si="5"/>
        <v>9592.6700000000892</v>
      </c>
      <c r="AG15" s="305">
        <f t="shared" si="23"/>
        <v>1551503.86</v>
      </c>
      <c r="AH15" s="301">
        <v>1561160.73</v>
      </c>
      <c r="AI15" s="339">
        <f t="shared" si="6"/>
        <v>9656.8699999998807</v>
      </c>
      <c r="AJ15" s="340">
        <f t="shared" si="7"/>
        <v>64.199999999786101</v>
      </c>
      <c r="AN15"/>
      <c r="AO15"/>
      <c r="AP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62">
      <c r="A16" s="299">
        <v>45177</v>
      </c>
      <c r="B16" s="305">
        <f t="shared" si="12"/>
        <v>822654.63</v>
      </c>
      <c r="C16" s="306">
        <v>827629.49</v>
      </c>
      <c r="D16" s="302">
        <f t="shared" si="8"/>
        <v>4974.8599999999897</v>
      </c>
      <c r="E16" s="303">
        <f t="shared" si="13"/>
        <v>103.89</v>
      </c>
      <c r="F16" s="306">
        <v>131.27000000000001</v>
      </c>
      <c r="G16" s="304">
        <f t="shared" si="9"/>
        <v>27.38</v>
      </c>
      <c r="H16" s="307">
        <f t="shared" si="14"/>
        <v>242550.72</v>
      </c>
      <c r="I16" s="302">
        <v>244234.64</v>
      </c>
      <c r="J16" s="300">
        <f t="shared" si="10"/>
        <v>1683.9200000000101</v>
      </c>
      <c r="K16" s="301">
        <f t="shared" si="15"/>
        <v>86688.44</v>
      </c>
      <c r="L16" s="306">
        <v>87375.64</v>
      </c>
      <c r="M16" s="323">
        <f t="shared" si="11"/>
        <v>687.19999999999698</v>
      </c>
      <c r="N16" s="307">
        <f t="shared" si="16"/>
        <v>152065.60000000001</v>
      </c>
      <c r="O16" s="306">
        <v>152896.07999999999</v>
      </c>
      <c r="P16" s="302">
        <f t="shared" si="0"/>
        <v>572.23999999998296</v>
      </c>
      <c r="Q16" s="307">
        <f t="shared" si="17"/>
        <v>115284.72</v>
      </c>
      <c r="R16" s="306">
        <v>115774.96</v>
      </c>
      <c r="S16" s="302">
        <f t="shared" si="1"/>
        <v>490.24000000000501</v>
      </c>
      <c r="T16" s="307">
        <f t="shared" si="18"/>
        <v>25438.52</v>
      </c>
      <c r="U16" s="306">
        <v>25696.76</v>
      </c>
      <c r="V16" s="302">
        <f t="shared" si="2"/>
        <v>258.23999999999802</v>
      </c>
      <c r="W16" s="307">
        <f t="shared" si="19"/>
        <v>60160.75</v>
      </c>
      <c r="X16" s="306">
        <v>60422.16</v>
      </c>
      <c r="Y16" s="302">
        <f t="shared" si="3"/>
        <v>261.41000000000298</v>
      </c>
      <c r="Z16" s="307">
        <f t="shared" si="20"/>
        <v>33235.910000000003</v>
      </c>
      <c r="AA16" s="306">
        <v>33361.78</v>
      </c>
      <c r="AB16" s="323">
        <f t="shared" si="4"/>
        <v>125.869999999995</v>
      </c>
      <c r="AC16" s="307">
        <f t="shared" si="21"/>
        <v>3623</v>
      </c>
      <c r="AD16" s="306">
        <v>3980</v>
      </c>
      <c r="AE16" s="323">
        <f t="shared" si="22"/>
        <v>357</v>
      </c>
      <c r="AF16" s="333">
        <f t="shared" ref="AF16:AF19" si="24">SUM(AB16+Y16+V16+S16+P16+M16+J16+D16+AE16)</f>
        <v>9410.9799999999796</v>
      </c>
      <c r="AG16" s="305">
        <f t="shared" si="23"/>
        <v>1561160.73</v>
      </c>
      <c r="AH16" s="301">
        <v>1570632.7</v>
      </c>
      <c r="AI16" s="339">
        <f t="shared" si="6"/>
        <v>9471.9699999999702</v>
      </c>
      <c r="AJ16" s="340">
        <f t="shared" si="7"/>
        <v>60.989999999990701</v>
      </c>
      <c r="AN16"/>
      <c r="AO16"/>
      <c r="AP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>
      <c r="A17" s="299">
        <v>45178</v>
      </c>
      <c r="B17" s="305">
        <f t="shared" si="12"/>
        <v>827629.49</v>
      </c>
      <c r="C17" s="306">
        <v>832696.09</v>
      </c>
      <c r="D17" s="302">
        <f t="shared" si="8"/>
        <v>5066.5999999999804</v>
      </c>
      <c r="E17" s="303">
        <f t="shared" si="13"/>
        <v>131.27000000000001</v>
      </c>
      <c r="F17" s="306">
        <v>156.99</v>
      </c>
      <c r="G17" s="304">
        <f t="shared" si="9"/>
        <v>25.72</v>
      </c>
      <c r="H17" s="307">
        <f t="shared" si="14"/>
        <v>244234.64</v>
      </c>
      <c r="I17" s="302">
        <v>245746.32</v>
      </c>
      <c r="J17" s="300">
        <f t="shared" si="10"/>
        <v>1511.6799999999901</v>
      </c>
      <c r="K17" s="301">
        <f t="shared" si="15"/>
        <v>87375.64</v>
      </c>
      <c r="L17" s="306">
        <v>87909.08</v>
      </c>
      <c r="M17" s="323">
        <f t="shared" si="11"/>
        <v>533.44000000000199</v>
      </c>
      <c r="N17" s="307">
        <f t="shared" si="16"/>
        <v>152896.07999999999</v>
      </c>
      <c r="O17" s="306">
        <v>153611.68</v>
      </c>
      <c r="P17" s="302">
        <f t="shared" si="0"/>
        <v>467.48000000000297</v>
      </c>
      <c r="Q17" s="307">
        <f t="shared" si="17"/>
        <v>115774.96</v>
      </c>
      <c r="R17" s="306">
        <v>116264.56</v>
      </c>
      <c r="S17" s="302">
        <f t="shared" si="1"/>
        <v>489.59999999999098</v>
      </c>
      <c r="T17" s="307">
        <f t="shared" si="18"/>
        <v>25696.76</v>
      </c>
      <c r="U17" s="306">
        <v>25944.880000000001</v>
      </c>
      <c r="V17" s="302">
        <f t="shared" si="2"/>
        <v>248.12000000000299</v>
      </c>
      <c r="W17" s="307">
        <f t="shared" si="19"/>
        <v>60422.16</v>
      </c>
      <c r="X17" s="306">
        <v>60683.5</v>
      </c>
      <c r="Y17" s="302">
        <f t="shared" si="3"/>
        <v>261.33999999999702</v>
      </c>
      <c r="Z17" s="307">
        <f t="shared" si="20"/>
        <v>33361.78</v>
      </c>
      <c r="AA17" s="306">
        <v>33486.480000000003</v>
      </c>
      <c r="AB17" s="323">
        <f t="shared" si="4"/>
        <v>124.700000000004</v>
      </c>
      <c r="AC17" s="307">
        <f t="shared" si="21"/>
        <v>3980</v>
      </c>
      <c r="AD17" s="306">
        <v>4340</v>
      </c>
      <c r="AE17" s="323">
        <f t="shared" si="22"/>
        <v>360</v>
      </c>
      <c r="AF17" s="333">
        <f t="shared" si="24"/>
        <v>9062.95999999997</v>
      </c>
      <c r="AG17" s="305">
        <f t="shared" si="23"/>
        <v>1570632.7</v>
      </c>
      <c r="AH17" s="301">
        <v>1579842.09</v>
      </c>
      <c r="AI17" s="339">
        <f t="shared" si="6"/>
        <v>9209.3900000001304</v>
      </c>
      <c r="AJ17" s="340">
        <f t="shared" si="7"/>
        <v>146.43000000015999</v>
      </c>
      <c r="AN17"/>
      <c r="AO17"/>
      <c r="AP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>
      <c r="A18" s="299">
        <v>45179</v>
      </c>
      <c r="B18" s="305">
        <f t="shared" si="12"/>
        <v>832696.09</v>
      </c>
      <c r="C18" s="306">
        <v>837655.14</v>
      </c>
      <c r="D18" s="302">
        <f t="shared" si="8"/>
        <v>4959.0500000000502</v>
      </c>
      <c r="E18" s="303">
        <f t="shared" si="13"/>
        <v>156.99</v>
      </c>
      <c r="F18" s="308">
        <v>182.46</v>
      </c>
      <c r="G18" s="304">
        <f t="shared" si="9"/>
        <v>25.47</v>
      </c>
      <c r="H18" s="307">
        <f t="shared" si="14"/>
        <v>245746.32</v>
      </c>
      <c r="I18" s="302">
        <v>247260.71</v>
      </c>
      <c r="J18" s="300">
        <f t="shared" si="10"/>
        <v>1514.3899999999801</v>
      </c>
      <c r="K18" s="301">
        <f t="shared" si="15"/>
        <v>87909.08</v>
      </c>
      <c r="L18" s="306">
        <v>88443.082999999999</v>
      </c>
      <c r="M18" s="323">
        <f t="shared" si="11"/>
        <v>534.00299999999697</v>
      </c>
      <c r="N18" s="307">
        <f t="shared" si="16"/>
        <v>153611.68</v>
      </c>
      <c r="O18" s="306">
        <v>154591.62</v>
      </c>
      <c r="P18" s="302">
        <v>690</v>
      </c>
      <c r="Q18" s="307">
        <f t="shared" si="17"/>
        <v>116264.56</v>
      </c>
      <c r="R18" s="306">
        <v>116728.56</v>
      </c>
      <c r="S18" s="302">
        <f t="shared" si="1"/>
        <v>464</v>
      </c>
      <c r="T18" s="307">
        <f t="shared" si="18"/>
        <v>25944.880000000001</v>
      </c>
      <c r="U18" s="306">
        <v>26190.52</v>
      </c>
      <c r="V18" s="302">
        <f t="shared" si="2"/>
        <v>245.63999999999899</v>
      </c>
      <c r="W18" s="307">
        <f t="shared" si="19"/>
        <v>60683.5</v>
      </c>
      <c r="X18" s="306">
        <v>60945.279999999999</v>
      </c>
      <c r="Y18" s="302">
        <f t="shared" si="3"/>
        <v>261.77999999999901</v>
      </c>
      <c r="Z18" s="307">
        <f t="shared" si="20"/>
        <v>33486.480000000003</v>
      </c>
      <c r="AA18" s="306">
        <v>33612.400000000001</v>
      </c>
      <c r="AB18" s="323">
        <f t="shared" si="4"/>
        <v>125.919999999998</v>
      </c>
      <c r="AC18" s="307">
        <f t="shared" si="21"/>
        <v>4340</v>
      </c>
      <c r="AD18" s="306">
        <v>4628</v>
      </c>
      <c r="AE18" s="323">
        <f t="shared" si="22"/>
        <v>288</v>
      </c>
      <c r="AF18" s="333">
        <f t="shared" si="24"/>
        <v>9082.7830000000195</v>
      </c>
      <c r="AG18" s="305">
        <f t="shared" si="23"/>
        <v>1579842.09</v>
      </c>
      <c r="AH18" s="301">
        <v>1588932.25</v>
      </c>
      <c r="AI18" s="339">
        <f t="shared" si="6"/>
        <v>9090.1599999999198</v>
      </c>
      <c r="AJ18" s="340">
        <f t="shared" si="7"/>
        <v>7.3769999998912699</v>
      </c>
      <c r="AN18"/>
      <c r="AO18"/>
      <c r="AP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ht="15.75" customHeight="1">
      <c r="A19" s="299">
        <v>45180</v>
      </c>
      <c r="B19" s="305">
        <f t="shared" si="12"/>
        <v>837655.14</v>
      </c>
      <c r="C19" s="306">
        <v>841995.16</v>
      </c>
      <c r="D19" s="302">
        <f t="shared" si="8"/>
        <v>4340.0200000000204</v>
      </c>
      <c r="E19" s="303">
        <f t="shared" si="13"/>
        <v>182.46</v>
      </c>
      <c r="F19" s="308">
        <v>205.85</v>
      </c>
      <c r="G19" s="304">
        <f t="shared" si="9"/>
        <v>23.39</v>
      </c>
      <c r="H19" s="307">
        <f t="shared" si="14"/>
        <v>247260.71</v>
      </c>
      <c r="I19" s="302">
        <v>248797.92</v>
      </c>
      <c r="J19" s="300">
        <f t="shared" si="10"/>
        <v>1537.21000000002</v>
      </c>
      <c r="K19" s="301">
        <f t="shared" si="15"/>
        <v>88443.082999999999</v>
      </c>
      <c r="L19" s="301">
        <v>89035.12</v>
      </c>
      <c r="M19" s="323">
        <f t="shared" si="11"/>
        <v>592.03699999999697</v>
      </c>
      <c r="N19" s="307">
        <f t="shared" si="16"/>
        <v>154591.62</v>
      </c>
      <c r="O19" s="306">
        <v>155428.24</v>
      </c>
      <c r="P19" s="302">
        <f t="shared" si="0"/>
        <v>615.41999999999496</v>
      </c>
      <c r="Q19" s="307">
        <f t="shared" si="17"/>
        <v>116728.56</v>
      </c>
      <c r="R19" s="306">
        <v>117084.32</v>
      </c>
      <c r="S19" s="302">
        <f t="shared" si="1"/>
        <v>355.76000000000897</v>
      </c>
      <c r="T19" s="307">
        <f t="shared" si="18"/>
        <v>26190.52</v>
      </c>
      <c r="U19" s="306">
        <v>26411.72</v>
      </c>
      <c r="V19" s="302">
        <f t="shared" si="2"/>
        <v>221.20000000000101</v>
      </c>
      <c r="W19" s="307">
        <f t="shared" si="19"/>
        <v>60945.279999999999</v>
      </c>
      <c r="X19" s="306">
        <v>61209.35</v>
      </c>
      <c r="Y19" s="302">
        <f t="shared" si="3"/>
        <v>264.07</v>
      </c>
      <c r="Z19" s="307">
        <f t="shared" si="20"/>
        <v>33612.400000000001</v>
      </c>
      <c r="AA19" s="306">
        <v>33732.629999999997</v>
      </c>
      <c r="AB19" s="323">
        <f t="shared" si="4"/>
        <v>120.229999999996</v>
      </c>
      <c r="AC19" s="307">
        <f t="shared" si="21"/>
        <v>4628</v>
      </c>
      <c r="AD19" s="306">
        <v>4972</v>
      </c>
      <c r="AE19" s="323">
        <f t="shared" si="22"/>
        <v>344</v>
      </c>
      <c r="AF19" s="333">
        <f t="shared" si="24"/>
        <v>8389.9470000000401</v>
      </c>
      <c r="AG19" s="305">
        <f t="shared" si="23"/>
        <v>1588932.25</v>
      </c>
      <c r="AH19" s="301">
        <v>1597382.03</v>
      </c>
      <c r="AI19" s="339">
        <f t="shared" si="6"/>
        <v>8449.7800000000298</v>
      </c>
      <c r="AJ19" s="340">
        <f t="shared" si="7"/>
        <v>59.832999999991401</v>
      </c>
      <c r="AN19"/>
      <c r="AO19"/>
      <c r="AP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1:62">
      <c r="A20" s="299">
        <v>45181</v>
      </c>
      <c r="B20" s="305">
        <f t="shared" si="12"/>
        <v>841995.16</v>
      </c>
      <c r="C20" s="306">
        <v>847116.91</v>
      </c>
      <c r="D20" s="302">
        <f t="shared" si="8"/>
        <v>5121.75</v>
      </c>
      <c r="E20" s="303">
        <f t="shared" si="13"/>
        <v>205.85</v>
      </c>
      <c r="F20" s="308">
        <v>230.55</v>
      </c>
      <c r="G20" s="304">
        <f t="shared" si="9"/>
        <v>24.7</v>
      </c>
      <c r="H20" s="307">
        <f t="shared" si="14"/>
        <v>248797.92</v>
      </c>
      <c r="I20" s="302">
        <v>250285.75</v>
      </c>
      <c r="J20" s="300">
        <f t="shared" si="10"/>
        <v>1487.8299999999899</v>
      </c>
      <c r="K20" s="301">
        <f t="shared" si="15"/>
        <v>89035.12</v>
      </c>
      <c r="L20" s="306">
        <v>89719.56</v>
      </c>
      <c r="M20" s="323">
        <f t="shared" si="11"/>
        <v>684.44000000000199</v>
      </c>
      <c r="N20" s="307">
        <f t="shared" si="16"/>
        <v>155428.24</v>
      </c>
      <c r="O20" s="306">
        <v>156328.64000000001</v>
      </c>
      <c r="P20" s="302">
        <f t="shared" si="0"/>
        <v>659.20000000002597</v>
      </c>
      <c r="Q20" s="307">
        <f t="shared" si="17"/>
        <v>117084.32</v>
      </c>
      <c r="R20" s="306">
        <v>117516.72</v>
      </c>
      <c r="S20" s="302">
        <f t="shared" si="1"/>
        <v>432.39999999999401</v>
      </c>
      <c r="T20" s="307">
        <f t="shared" si="18"/>
        <v>26411.72</v>
      </c>
      <c r="U20" s="306">
        <v>26652.92</v>
      </c>
      <c r="V20" s="302">
        <f t="shared" si="2"/>
        <v>241.199999999997</v>
      </c>
      <c r="W20" s="307">
        <f t="shared" si="19"/>
        <v>61209.35</v>
      </c>
      <c r="X20" s="306">
        <v>61458.400000000001</v>
      </c>
      <c r="Y20" s="302">
        <f t="shared" si="3"/>
        <v>249.050000000003</v>
      </c>
      <c r="Z20" s="307">
        <f t="shared" si="20"/>
        <v>33732.629999999997</v>
      </c>
      <c r="AA20" s="306">
        <v>33826.04</v>
      </c>
      <c r="AB20" s="323">
        <f t="shared" si="4"/>
        <v>93.410000000003507</v>
      </c>
      <c r="AC20" s="307">
        <f t="shared" si="21"/>
        <v>4972</v>
      </c>
      <c r="AD20" s="306">
        <v>5307</v>
      </c>
      <c r="AE20" s="323">
        <f t="shared" si="22"/>
        <v>335</v>
      </c>
      <c r="AF20" s="333">
        <f t="shared" ref="AF20:AF22" si="25">SUM(AB20+Y20+V20+S20+P20+M20+J20+D20+G20)</f>
        <v>8993.9800000000105</v>
      </c>
      <c r="AG20" s="305">
        <f t="shared" si="23"/>
        <v>1597382.03</v>
      </c>
      <c r="AH20" s="301">
        <v>1606763.24</v>
      </c>
      <c r="AI20" s="339">
        <f t="shared" si="6"/>
        <v>9381.2099999999591</v>
      </c>
      <c r="AJ20" s="340">
        <v>55</v>
      </c>
      <c r="AN20"/>
      <c r="AO20"/>
      <c r="AP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1:62">
      <c r="A21" s="299">
        <v>45182</v>
      </c>
      <c r="B21" s="305">
        <f t="shared" si="12"/>
        <v>847116.91</v>
      </c>
      <c r="C21" s="306">
        <v>852553.77</v>
      </c>
      <c r="D21" s="302">
        <f t="shared" si="8"/>
        <v>5436.8599999999897</v>
      </c>
      <c r="E21" s="303">
        <v>230.55</v>
      </c>
      <c r="F21" s="308">
        <v>261.39</v>
      </c>
      <c r="G21" s="304">
        <f t="shared" si="9"/>
        <v>30.84</v>
      </c>
      <c r="H21" s="307">
        <f t="shared" si="14"/>
        <v>250285.75</v>
      </c>
      <c r="I21" s="302">
        <v>251968.64000000001</v>
      </c>
      <c r="J21" s="300">
        <f t="shared" si="10"/>
        <v>1682.8900000000101</v>
      </c>
      <c r="K21" s="301">
        <f t="shared" si="15"/>
        <v>89719.56</v>
      </c>
      <c r="L21" s="306">
        <v>90762.36</v>
      </c>
      <c r="M21" s="323">
        <f t="shared" si="11"/>
        <v>1042.8</v>
      </c>
      <c r="N21" s="307">
        <f t="shared" si="16"/>
        <v>156328.64000000001</v>
      </c>
      <c r="O21" s="306">
        <v>157150.16</v>
      </c>
      <c r="P21" s="302">
        <f t="shared" si="0"/>
        <v>476.439999999988</v>
      </c>
      <c r="Q21" s="307">
        <f t="shared" si="17"/>
        <v>117516.72</v>
      </c>
      <c r="R21" s="306">
        <v>118001.68</v>
      </c>
      <c r="S21" s="302">
        <f t="shared" si="1"/>
        <v>484.95999999999202</v>
      </c>
      <c r="T21" s="307">
        <f t="shared" si="18"/>
        <v>26652.92</v>
      </c>
      <c r="U21" s="306">
        <v>26998</v>
      </c>
      <c r="V21" s="302">
        <f t="shared" si="2"/>
        <v>345.08000000000197</v>
      </c>
      <c r="W21" s="307">
        <f t="shared" si="19"/>
        <v>61458.400000000001</v>
      </c>
      <c r="X21" s="306">
        <v>61696.4</v>
      </c>
      <c r="Y21" s="302">
        <f t="shared" si="3"/>
        <v>238</v>
      </c>
      <c r="Z21" s="307">
        <f t="shared" si="20"/>
        <v>33826.04</v>
      </c>
      <c r="AA21" s="306">
        <v>33940.5</v>
      </c>
      <c r="AB21" s="323">
        <f t="shared" si="4"/>
        <v>114.459999999999</v>
      </c>
      <c r="AC21" s="307">
        <f t="shared" si="21"/>
        <v>5307</v>
      </c>
      <c r="AD21" s="306">
        <v>5807</v>
      </c>
      <c r="AE21" s="323">
        <f t="shared" si="22"/>
        <v>500</v>
      </c>
      <c r="AF21" s="333">
        <f t="shared" si="25"/>
        <v>9852.3299999999799</v>
      </c>
      <c r="AG21" s="305">
        <f t="shared" si="23"/>
        <v>1606763.24</v>
      </c>
      <c r="AH21" s="301">
        <v>1616898.65</v>
      </c>
      <c r="AI21" s="339">
        <f t="shared" si="6"/>
        <v>10135.4099999999</v>
      </c>
      <c r="AJ21" s="340">
        <v>50</v>
      </c>
      <c r="AN21"/>
      <c r="AO21"/>
      <c r="AP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1:62">
      <c r="A22" s="299">
        <v>45183</v>
      </c>
      <c r="B22" s="305">
        <f t="shared" si="12"/>
        <v>852553.77</v>
      </c>
      <c r="C22" s="306">
        <v>857905.2</v>
      </c>
      <c r="D22" s="302">
        <f t="shared" si="8"/>
        <v>5351.4299999999303</v>
      </c>
      <c r="E22" s="303">
        <f t="shared" si="13"/>
        <v>261.39</v>
      </c>
      <c r="F22" s="308">
        <v>298.60000000000002</v>
      </c>
      <c r="G22" s="304">
        <f t="shared" si="9"/>
        <v>37.21</v>
      </c>
      <c r="H22" s="307">
        <f t="shared" si="14"/>
        <v>251968.64000000001</v>
      </c>
      <c r="I22" s="302">
        <v>253705.92</v>
      </c>
      <c r="J22" s="300">
        <f t="shared" si="10"/>
        <v>1737.28</v>
      </c>
      <c r="K22" s="301">
        <f t="shared" si="15"/>
        <v>90762.36</v>
      </c>
      <c r="L22" s="306">
        <v>91264.92</v>
      </c>
      <c r="M22" s="323">
        <f t="shared" si="11"/>
        <v>502.55999999999801</v>
      </c>
      <c r="N22" s="307">
        <f t="shared" si="16"/>
        <v>157150.16</v>
      </c>
      <c r="O22" s="306">
        <v>158150</v>
      </c>
      <c r="P22" s="302">
        <f t="shared" si="0"/>
        <v>845.19999999999698</v>
      </c>
      <c r="Q22" s="307">
        <f t="shared" si="17"/>
        <v>118001.68</v>
      </c>
      <c r="R22" s="306">
        <v>118528</v>
      </c>
      <c r="S22" s="302">
        <f t="shared" si="1"/>
        <v>526.32000000000698</v>
      </c>
      <c r="T22" s="307">
        <f t="shared" si="18"/>
        <v>26998</v>
      </c>
      <c r="U22" s="306">
        <v>27152.639999999999</v>
      </c>
      <c r="V22" s="302">
        <f t="shared" si="2"/>
        <v>154.63999999999899</v>
      </c>
      <c r="W22" s="307">
        <f t="shared" si="19"/>
        <v>61696.4</v>
      </c>
      <c r="X22" s="306">
        <v>61935.373</v>
      </c>
      <c r="Y22" s="302">
        <f t="shared" si="3"/>
        <v>238.972999999998</v>
      </c>
      <c r="Z22" s="307">
        <f t="shared" si="20"/>
        <v>33940.5</v>
      </c>
      <c r="AA22" s="306">
        <v>34052.410000000003</v>
      </c>
      <c r="AB22" s="323">
        <f t="shared" si="4"/>
        <v>111.910000000003</v>
      </c>
      <c r="AC22" s="307">
        <v>5507</v>
      </c>
      <c r="AD22" s="306">
        <v>5904</v>
      </c>
      <c r="AE22" s="323">
        <f t="shared" si="22"/>
        <v>397</v>
      </c>
      <c r="AF22" s="333">
        <f t="shared" si="25"/>
        <v>9505.5229999999392</v>
      </c>
      <c r="AG22" s="305">
        <f t="shared" si="23"/>
        <v>1616898.65</v>
      </c>
      <c r="AH22" s="301">
        <v>1626518.44</v>
      </c>
      <c r="AI22" s="339">
        <f t="shared" si="6"/>
        <v>9619.7900000000409</v>
      </c>
      <c r="AJ22" s="340">
        <f>SUM(AI22-AF22)</f>
        <v>114.267000000102</v>
      </c>
      <c r="AN22"/>
      <c r="AO22"/>
      <c r="AP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1:62">
      <c r="A23" s="299">
        <v>45184</v>
      </c>
      <c r="B23" s="305">
        <f t="shared" si="12"/>
        <v>857905.2</v>
      </c>
      <c r="C23" s="306">
        <v>862783.9</v>
      </c>
      <c r="D23" s="302">
        <f t="shared" si="8"/>
        <v>4878.7000000000698</v>
      </c>
      <c r="E23" s="303">
        <f t="shared" si="13"/>
        <v>298.60000000000002</v>
      </c>
      <c r="F23" s="308">
        <v>335.83</v>
      </c>
      <c r="G23" s="304">
        <f t="shared" si="9"/>
        <v>37.229999999999997</v>
      </c>
      <c r="H23" s="307">
        <f t="shared" si="14"/>
        <v>253705.92</v>
      </c>
      <c r="I23" s="302">
        <v>255288.32000000001</v>
      </c>
      <c r="J23" s="300">
        <f t="shared" si="10"/>
        <v>1582.3999999999901</v>
      </c>
      <c r="K23" s="301">
        <f t="shared" si="15"/>
        <v>91264.92</v>
      </c>
      <c r="L23" s="306">
        <v>91940.36</v>
      </c>
      <c r="M23" s="323">
        <f t="shared" si="11"/>
        <v>675.44000000000199</v>
      </c>
      <c r="N23" s="307">
        <f t="shared" si="16"/>
        <v>158150</v>
      </c>
      <c r="O23" s="306">
        <v>158771.84</v>
      </c>
      <c r="P23" s="302">
        <f t="shared" si="0"/>
        <v>376.71999999999798</v>
      </c>
      <c r="Q23" s="307">
        <f t="shared" si="17"/>
        <v>118528</v>
      </c>
      <c r="R23" s="306">
        <v>119005.6</v>
      </c>
      <c r="S23" s="302">
        <f t="shared" si="1"/>
        <v>477.60000000000599</v>
      </c>
      <c r="T23" s="307">
        <f t="shared" si="18"/>
        <v>27152.639999999999</v>
      </c>
      <c r="U23" s="306">
        <v>27397.759999999998</v>
      </c>
      <c r="V23" s="302">
        <f t="shared" si="2"/>
        <v>245.11999999999901</v>
      </c>
      <c r="W23" s="307">
        <f t="shared" si="19"/>
        <v>61935.373</v>
      </c>
      <c r="X23" s="306">
        <v>62143.45</v>
      </c>
      <c r="Y23" s="302">
        <f t="shared" si="3"/>
        <v>208.07699999999701</v>
      </c>
      <c r="Z23" s="307">
        <f t="shared" si="20"/>
        <v>34052.410000000003</v>
      </c>
      <c r="AA23" s="306">
        <v>34130.800000000003</v>
      </c>
      <c r="AB23" s="323">
        <f t="shared" si="4"/>
        <v>78.389999999999404</v>
      </c>
      <c r="AC23" s="307">
        <f t="shared" si="21"/>
        <v>5904</v>
      </c>
      <c r="AD23" s="306">
        <v>6229</v>
      </c>
      <c r="AE23" s="323">
        <f t="shared" si="22"/>
        <v>325</v>
      </c>
      <c r="AF23" s="333">
        <f>SUM(AB23+Y23+V23+S23+P23+M23+J23+D23+G23+AE23)</f>
        <v>8884.6770000000706</v>
      </c>
      <c r="AG23" s="305">
        <f t="shared" si="23"/>
        <v>1626518.44</v>
      </c>
      <c r="AH23" s="301">
        <v>1635667.8</v>
      </c>
      <c r="AI23" s="339">
        <f t="shared" si="6"/>
        <v>9149.3600000001006</v>
      </c>
      <c r="AJ23" s="340">
        <f t="shared" si="7"/>
        <v>264.683000000037</v>
      </c>
      <c r="AN23"/>
      <c r="AO23"/>
      <c r="AP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1:62">
      <c r="A24" s="299">
        <v>45185</v>
      </c>
      <c r="B24" s="305">
        <f t="shared" si="12"/>
        <v>862783.9</v>
      </c>
      <c r="C24" s="306">
        <v>867764.48</v>
      </c>
      <c r="D24" s="302">
        <f t="shared" si="8"/>
        <v>4980.5799999999599</v>
      </c>
      <c r="E24" s="303">
        <f t="shared" si="13"/>
        <v>335.83</v>
      </c>
      <c r="F24" s="308">
        <v>379.54</v>
      </c>
      <c r="G24" s="304">
        <f t="shared" si="9"/>
        <v>43.71</v>
      </c>
      <c r="H24" s="307">
        <f t="shared" si="14"/>
        <v>255288.32000000001</v>
      </c>
      <c r="I24" s="302">
        <v>256951.6</v>
      </c>
      <c r="J24" s="300">
        <f t="shared" si="10"/>
        <v>1663.28</v>
      </c>
      <c r="K24" s="301">
        <f t="shared" si="15"/>
        <v>91940.36</v>
      </c>
      <c r="L24" s="306">
        <v>92505.24</v>
      </c>
      <c r="M24" s="323">
        <f t="shared" si="11"/>
        <v>564.880000000005</v>
      </c>
      <c r="N24" s="307">
        <f t="shared" si="16"/>
        <v>158771.84</v>
      </c>
      <c r="O24" s="306">
        <v>159626.79999999999</v>
      </c>
      <c r="P24" s="302">
        <f t="shared" si="0"/>
        <v>613.19999999999004</v>
      </c>
      <c r="Q24" s="307">
        <f t="shared" si="17"/>
        <v>119005.6</v>
      </c>
      <c r="R24" s="306">
        <v>119474.64</v>
      </c>
      <c r="S24" s="302">
        <f t="shared" si="1"/>
        <v>469.039999999994</v>
      </c>
      <c r="T24" s="307">
        <f t="shared" si="18"/>
        <v>27397.759999999998</v>
      </c>
      <c r="U24" s="306">
        <v>27639.52</v>
      </c>
      <c r="V24" s="302">
        <f t="shared" si="2"/>
        <v>241.76000000000201</v>
      </c>
      <c r="W24" s="307">
        <f t="shared" si="19"/>
        <v>62143.45</v>
      </c>
      <c r="X24" s="306">
        <v>62389.45</v>
      </c>
      <c r="Y24" s="302">
        <f t="shared" si="3"/>
        <v>246</v>
      </c>
      <c r="Z24" s="307">
        <f t="shared" si="20"/>
        <v>34130.800000000003</v>
      </c>
      <c r="AA24" s="306">
        <v>34224.21</v>
      </c>
      <c r="AB24" s="323">
        <f t="shared" si="4"/>
        <v>93.409999999996202</v>
      </c>
      <c r="AC24" s="307">
        <f t="shared" si="21"/>
        <v>6229</v>
      </c>
      <c r="AD24" s="306">
        <v>6543</v>
      </c>
      <c r="AE24" s="323">
        <f t="shared" si="22"/>
        <v>314</v>
      </c>
      <c r="AF24" s="333">
        <f t="shared" ref="AF24:AF38" si="26">SUM(AB24+Y24+V24+S24+P24+M24+J24+D24+G24+AE24)</f>
        <v>9229.8599999999406</v>
      </c>
      <c r="AG24" s="305">
        <f t="shared" si="23"/>
        <v>1635667.8</v>
      </c>
      <c r="AH24" s="301">
        <v>1645050.58</v>
      </c>
      <c r="AI24" s="339">
        <f t="shared" si="6"/>
        <v>9382.7800000000298</v>
      </c>
      <c r="AJ24" s="340">
        <f t="shared" si="7"/>
        <v>152.92000000008599</v>
      </c>
      <c r="AN24"/>
      <c r="AO24"/>
      <c r="AP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>
      <c r="A25" s="299">
        <v>45186</v>
      </c>
      <c r="B25" s="305">
        <f t="shared" si="12"/>
        <v>867764.48</v>
      </c>
      <c r="C25" s="306">
        <v>872495.95</v>
      </c>
      <c r="D25" s="302">
        <f t="shared" si="8"/>
        <v>4731.4699999999702</v>
      </c>
      <c r="E25" s="303">
        <f t="shared" si="13"/>
        <v>379.54</v>
      </c>
      <c r="F25" s="308">
        <v>413.57</v>
      </c>
      <c r="G25" s="304">
        <f t="shared" si="9"/>
        <v>34.03</v>
      </c>
      <c r="H25" s="307">
        <f t="shared" si="14"/>
        <v>256951.6</v>
      </c>
      <c r="I25" s="302">
        <v>258667.44</v>
      </c>
      <c r="J25" s="300">
        <f t="shared" si="10"/>
        <v>1715.84</v>
      </c>
      <c r="K25" s="301">
        <f t="shared" si="15"/>
        <v>92505.24</v>
      </c>
      <c r="L25" s="306">
        <v>93002.08</v>
      </c>
      <c r="M25" s="323">
        <f t="shared" si="11"/>
        <v>496.83999999999702</v>
      </c>
      <c r="N25" s="307">
        <f t="shared" si="16"/>
        <v>159626.79999999999</v>
      </c>
      <c r="O25" s="306">
        <v>160463.84</v>
      </c>
      <c r="P25" s="302">
        <f t="shared" si="0"/>
        <v>598.32000000000698</v>
      </c>
      <c r="Q25" s="307">
        <f t="shared" si="17"/>
        <v>119474.64</v>
      </c>
      <c r="R25" s="306">
        <v>119960.8</v>
      </c>
      <c r="S25" s="302">
        <f t="shared" si="1"/>
        <v>486.16000000000298</v>
      </c>
      <c r="T25" s="307">
        <f t="shared" si="18"/>
        <v>27639.52</v>
      </c>
      <c r="U25" s="306">
        <v>27878.240000000002</v>
      </c>
      <c r="V25" s="302">
        <f t="shared" si="2"/>
        <v>238.72000000000099</v>
      </c>
      <c r="W25" s="307">
        <f t="shared" si="19"/>
        <v>62389.45</v>
      </c>
      <c r="X25" s="306">
        <v>62627.6</v>
      </c>
      <c r="Y25" s="302">
        <f t="shared" si="3"/>
        <v>238.150000000001</v>
      </c>
      <c r="Z25" s="307">
        <f t="shared" si="20"/>
        <v>34224.21</v>
      </c>
      <c r="AA25" s="306">
        <v>34321.360000000001</v>
      </c>
      <c r="AB25" s="323">
        <f t="shared" si="4"/>
        <v>97.150000000001498</v>
      </c>
      <c r="AC25" s="307">
        <f t="shared" si="21"/>
        <v>6543</v>
      </c>
      <c r="AD25" s="306">
        <v>6820</v>
      </c>
      <c r="AE25" s="323">
        <f t="shared" si="22"/>
        <v>277</v>
      </c>
      <c r="AF25" s="333">
        <f t="shared" si="26"/>
        <v>8913.6799999999803</v>
      </c>
      <c r="AG25" s="305">
        <f t="shared" si="23"/>
        <v>1645050.58</v>
      </c>
      <c r="AH25" s="301">
        <v>1653972.68</v>
      </c>
      <c r="AI25" s="339">
        <f t="shared" si="6"/>
        <v>8922.0999999998603</v>
      </c>
      <c r="AJ25" s="340">
        <f t="shared" si="7"/>
        <v>8.4199999998800195</v>
      </c>
      <c r="AN25"/>
      <c r="AO25"/>
      <c r="AP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>
      <c r="A26" s="299">
        <v>45187</v>
      </c>
      <c r="B26" s="305">
        <f t="shared" si="12"/>
        <v>872495.95</v>
      </c>
      <c r="C26" s="306">
        <v>877151.45</v>
      </c>
      <c r="D26" s="302">
        <f t="shared" si="8"/>
        <v>4655.5</v>
      </c>
      <c r="E26" s="303">
        <f t="shared" si="13"/>
        <v>413.57</v>
      </c>
      <c r="F26" s="308">
        <v>466.69</v>
      </c>
      <c r="G26" s="304">
        <f t="shared" si="9"/>
        <v>53.12</v>
      </c>
      <c r="H26" s="307">
        <f t="shared" si="14"/>
        <v>258667.44</v>
      </c>
      <c r="I26" s="302">
        <v>260277.6</v>
      </c>
      <c r="J26" s="300">
        <f t="shared" si="10"/>
        <v>1610.16</v>
      </c>
      <c r="K26" s="301">
        <f t="shared" si="15"/>
        <v>93002.08</v>
      </c>
      <c r="L26" s="306">
        <v>94018.16</v>
      </c>
      <c r="M26" s="323">
        <f t="shared" si="11"/>
        <v>1016.08</v>
      </c>
      <c r="N26" s="307">
        <f t="shared" si="16"/>
        <v>160463.84</v>
      </c>
      <c r="O26" s="306">
        <v>161297.92000000001</v>
      </c>
      <c r="P26" s="302">
        <f t="shared" si="0"/>
        <v>592.40000000001999</v>
      </c>
      <c r="Q26" s="307">
        <f t="shared" si="17"/>
        <v>119960.8</v>
      </c>
      <c r="R26" s="306">
        <v>120405.2</v>
      </c>
      <c r="S26" s="302">
        <f t="shared" si="1"/>
        <v>444.39999999999401</v>
      </c>
      <c r="T26" s="307">
        <f t="shared" si="18"/>
        <v>27878.240000000002</v>
      </c>
      <c r="U26" s="306">
        <v>28119.919999999998</v>
      </c>
      <c r="V26" s="302">
        <f t="shared" si="2"/>
        <v>241.67999999999699</v>
      </c>
      <c r="W26" s="307">
        <f t="shared" si="19"/>
        <v>62627.6</v>
      </c>
      <c r="X26" s="306">
        <v>62867.5</v>
      </c>
      <c r="Y26" s="302">
        <f t="shared" si="3"/>
        <v>239.900000000001</v>
      </c>
      <c r="Z26" s="307">
        <f t="shared" si="20"/>
        <v>34321.360000000001</v>
      </c>
      <c r="AA26" s="306">
        <v>34407.519999999997</v>
      </c>
      <c r="AB26" s="323">
        <f t="shared" si="4"/>
        <v>86.159999999996202</v>
      </c>
      <c r="AC26" s="307">
        <f t="shared" si="21"/>
        <v>6820</v>
      </c>
      <c r="AD26" s="306">
        <v>7136</v>
      </c>
      <c r="AE26" s="323">
        <f t="shared" si="22"/>
        <v>316</v>
      </c>
      <c r="AF26" s="333">
        <f t="shared" si="26"/>
        <v>9255.4000000000106</v>
      </c>
      <c r="AG26" s="305">
        <f t="shared" si="23"/>
        <v>1653972.68</v>
      </c>
      <c r="AH26" s="301">
        <v>1663272.6</v>
      </c>
      <c r="AI26" s="339">
        <f t="shared" si="6"/>
        <v>9299.9200000001601</v>
      </c>
      <c r="AJ26" s="340">
        <f t="shared" si="7"/>
        <v>44.520000000144101</v>
      </c>
      <c r="AN26"/>
      <c r="AO26"/>
      <c r="AP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 s="275" customFormat="1">
      <c r="A27" s="299">
        <v>45188</v>
      </c>
      <c r="B27" s="305">
        <f t="shared" si="12"/>
        <v>877151.45</v>
      </c>
      <c r="C27" s="306">
        <v>881556.4</v>
      </c>
      <c r="D27" s="302">
        <f t="shared" si="8"/>
        <v>4404.9500000000698</v>
      </c>
      <c r="E27" s="303">
        <f t="shared" si="13"/>
        <v>466.69</v>
      </c>
      <c r="F27" s="308">
        <v>513.26</v>
      </c>
      <c r="G27" s="304">
        <f t="shared" si="9"/>
        <v>46.57</v>
      </c>
      <c r="H27" s="307">
        <f t="shared" si="14"/>
        <v>260277.6</v>
      </c>
      <c r="I27" s="302">
        <v>261472</v>
      </c>
      <c r="J27" s="300">
        <f t="shared" si="10"/>
        <v>1194.3999999999901</v>
      </c>
      <c r="K27" s="301">
        <f t="shared" si="15"/>
        <v>94018.16</v>
      </c>
      <c r="L27" s="306">
        <v>94916.72</v>
      </c>
      <c r="M27" s="323">
        <f t="shared" si="11"/>
        <v>898.55999999999801</v>
      </c>
      <c r="N27" s="307">
        <f t="shared" si="16"/>
        <v>161297.92000000001</v>
      </c>
      <c r="O27" s="306">
        <v>162161.68</v>
      </c>
      <c r="P27" s="302">
        <f t="shared" si="0"/>
        <v>610.91999999997995</v>
      </c>
      <c r="Q27" s="307">
        <f t="shared" si="17"/>
        <v>120405.2</v>
      </c>
      <c r="R27" s="306">
        <v>120864.08</v>
      </c>
      <c r="S27" s="302">
        <f t="shared" si="1"/>
        <v>458.880000000005</v>
      </c>
      <c r="T27" s="307">
        <f t="shared" si="18"/>
        <v>28119.919999999998</v>
      </c>
      <c r="U27" s="306">
        <v>28372.76</v>
      </c>
      <c r="V27" s="302">
        <f t="shared" si="2"/>
        <v>252.84</v>
      </c>
      <c r="W27" s="307">
        <f t="shared" si="19"/>
        <v>62867.5</v>
      </c>
      <c r="X27" s="306">
        <v>63082.81</v>
      </c>
      <c r="Y27" s="302">
        <f t="shared" si="3"/>
        <v>215.30999999999801</v>
      </c>
      <c r="Z27" s="307">
        <f t="shared" si="20"/>
        <v>34407.519999999997</v>
      </c>
      <c r="AA27" s="306">
        <v>34512.699999999997</v>
      </c>
      <c r="AB27" s="323">
        <f t="shared" si="4"/>
        <v>105.18</v>
      </c>
      <c r="AC27" s="307">
        <f t="shared" si="21"/>
        <v>7136</v>
      </c>
      <c r="AD27" s="306">
        <v>7486</v>
      </c>
      <c r="AE27" s="323">
        <f t="shared" si="22"/>
        <v>350</v>
      </c>
      <c r="AF27" s="333">
        <f t="shared" si="26"/>
        <v>8537.6100000000406</v>
      </c>
      <c r="AG27" s="305">
        <f t="shared" si="23"/>
        <v>1663272.6</v>
      </c>
      <c r="AH27" s="301">
        <v>1671843.9</v>
      </c>
      <c r="AI27" s="339">
        <f t="shared" si="6"/>
        <v>8571.2999999998101</v>
      </c>
      <c r="AJ27" s="340">
        <f t="shared" si="7"/>
        <v>33.689999999769498</v>
      </c>
    </row>
    <row r="28" spans="1:62">
      <c r="A28" s="299">
        <v>45189</v>
      </c>
      <c r="B28" s="305">
        <f t="shared" si="12"/>
        <v>881556.4</v>
      </c>
      <c r="C28" s="306">
        <v>886313.87</v>
      </c>
      <c r="D28" s="302">
        <f t="shared" si="8"/>
        <v>4757.4699999999702</v>
      </c>
      <c r="E28" s="303">
        <f t="shared" si="13"/>
        <v>513.26</v>
      </c>
      <c r="F28" s="308">
        <v>560.16999999999996</v>
      </c>
      <c r="G28" s="304">
        <f t="shared" si="9"/>
        <v>46.91</v>
      </c>
      <c r="H28" s="307">
        <f t="shared" si="14"/>
        <v>261472</v>
      </c>
      <c r="I28" s="302">
        <v>262899.03999999998</v>
      </c>
      <c r="J28" s="300">
        <f t="shared" si="10"/>
        <v>1427.03999999998</v>
      </c>
      <c r="K28" s="301">
        <f t="shared" si="15"/>
        <v>94916.72</v>
      </c>
      <c r="L28" s="306">
        <v>95880</v>
      </c>
      <c r="M28" s="323">
        <f t="shared" si="11"/>
        <v>963.27999999999895</v>
      </c>
      <c r="N28" s="307">
        <f t="shared" si="16"/>
        <v>162161.68</v>
      </c>
      <c r="O28" s="306">
        <v>163009.04</v>
      </c>
      <c r="P28" s="302">
        <f t="shared" si="0"/>
        <v>606.40000000001203</v>
      </c>
      <c r="Q28" s="307">
        <f t="shared" si="17"/>
        <v>120864.08</v>
      </c>
      <c r="R28" s="306">
        <v>121319.76</v>
      </c>
      <c r="S28" s="302">
        <f t="shared" si="1"/>
        <v>455.67999999999302</v>
      </c>
      <c r="T28" s="307">
        <f t="shared" si="18"/>
        <v>28372.76</v>
      </c>
      <c r="U28" s="306">
        <v>28613.72</v>
      </c>
      <c r="V28" s="302">
        <f t="shared" si="2"/>
        <v>240.96000000000299</v>
      </c>
      <c r="W28" s="307">
        <f t="shared" si="19"/>
        <v>63082.81</v>
      </c>
      <c r="X28" s="306">
        <v>63283</v>
      </c>
      <c r="Y28" s="302">
        <f t="shared" si="3"/>
        <v>200.19000000000199</v>
      </c>
      <c r="Z28" s="307">
        <f t="shared" si="20"/>
        <v>34512.699999999997</v>
      </c>
      <c r="AA28" s="306">
        <v>34632.54</v>
      </c>
      <c r="AB28" s="323">
        <f t="shared" si="4"/>
        <v>119.840000000004</v>
      </c>
      <c r="AC28" s="307">
        <f t="shared" si="21"/>
        <v>7486</v>
      </c>
      <c r="AD28" s="306">
        <v>7819</v>
      </c>
      <c r="AE28" s="323">
        <f t="shared" si="22"/>
        <v>333</v>
      </c>
      <c r="AF28" s="333">
        <f t="shared" si="26"/>
        <v>9150.7699999999604</v>
      </c>
      <c r="AG28" s="305">
        <f t="shared" si="23"/>
        <v>1671843.9</v>
      </c>
      <c r="AH28" s="301">
        <v>1681000.95</v>
      </c>
      <c r="AI28" s="339">
        <f t="shared" si="6"/>
        <v>9157.0500000000502</v>
      </c>
      <c r="AJ28" s="340">
        <f t="shared" si="7"/>
        <v>6.2800000000825102</v>
      </c>
      <c r="AN28"/>
      <c r="AO28"/>
      <c r="AP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>
      <c r="A29" s="299">
        <v>45190</v>
      </c>
      <c r="B29" s="305">
        <f t="shared" si="12"/>
        <v>886313.87</v>
      </c>
      <c r="C29" s="306">
        <v>891209.87</v>
      </c>
      <c r="D29" s="302">
        <f t="shared" si="8"/>
        <v>4896</v>
      </c>
      <c r="E29" s="303">
        <f t="shared" si="13"/>
        <v>560.16999999999996</v>
      </c>
      <c r="F29" s="308">
        <v>605.09</v>
      </c>
      <c r="G29" s="304">
        <f t="shared" si="9"/>
        <v>44.920000000000101</v>
      </c>
      <c r="H29" s="307">
        <f t="shared" si="14"/>
        <v>262899.03999999998</v>
      </c>
      <c r="I29" s="302">
        <v>264294.71999999997</v>
      </c>
      <c r="J29" s="300">
        <f t="shared" si="10"/>
        <v>1395.6799999999901</v>
      </c>
      <c r="K29" s="301">
        <f t="shared" si="15"/>
        <v>95880</v>
      </c>
      <c r="L29" s="306">
        <v>96975.44</v>
      </c>
      <c r="M29" s="323">
        <f t="shared" si="11"/>
        <v>1095.44</v>
      </c>
      <c r="N29" s="307">
        <f t="shared" si="16"/>
        <v>163009.04</v>
      </c>
      <c r="O29" s="306">
        <v>163893.5</v>
      </c>
      <c r="P29" s="302">
        <f t="shared" si="0"/>
        <v>613.89999999999395</v>
      </c>
      <c r="Q29" s="307">
        <f t="shared" si="17"/>
        <v>121319.76</v>
      </c>
      <c r="R29" s="306">
        <v>121812.88</v>
      </c>
      <c r="S29" s="302">
        <f t="shared" si="1"/>
        <v>493.12000000001001</v>
      </c>
      <c r="T29" s="307">
        <f t="shared" si="18"/>
        <v>28613.72</v>
      </c>
      <c r="U29" s="306">
        <v>28884.28</v>
      </c>
      <c r="V29" s="302">
        <f t="shared" si="2"/>
        <v>270.55999999999801</v>
      </c>
      <c r="W29" s="307">
        <f t="shared" si="19"/>
        <v>63283</v>
      </c>
      <c r="X29" s="306">
        <v>63522.85</v>
      </c>
      <c r="Y29" s="302">
        <f t="shared" si="3"/>
        <v>239.849999999999</v>
      </c>
      <c r="Z29" s="307">
        <f t="shared" si="20"/>
        <v>34632.54</v>
      </c>
      <c r="AA29" s="306">
        <v>34754.879999999997</v>
      </c>
      <c r="AB29" s="323">
        <f t="shared" si="4"/>
        <v>122.339999999997</v>
      </c>
      <c r="AC29" s="307">
        <f t="shared" si="21"/>
        <v>7819</v>
      </c>
      <c r="AD29" s="306">
        <v>8150</v>
      </c>
      <c r="AE29" s="323">
        <f t="shared" si="22"/>
        <v>331</v>
      </c>
      <c r="AF29" s="333">
        <f t="shared" si="26"/>
        <v>9502.8099999999904</v>
      </c>
      <c r="AG29" s="305">
        <f t="shared" si="23"/>
        <v>1681000.95</v>
      </c>
      <c r="AH29" s="301">
        <v>1690545.22</v>
      </c>
      <c r="AI29" s="339">
        <f t="shared" si="6"/>
        <v>9544.2700000000204</v>
      </c>
      <c r="AJ29" s="340">
        <f t="shared" si="7"/>
        <v>41.460000000026398</v>
      </c>
      <c r="AN29"/>
      <c r="AO29"/>
      <c r="AP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>
      <c r="A30" s="299">
        <v>45191</v>
      </c>
      <c r="B30" s="305">
        <f t="shared" si="12"/>
        <v>891209.87</v>
      </c>
      <c r="C30" s="306">
        <v>895755.98</v>
      </c>
      <c r="D30" s="302">
        <f t="shared" si="8"/>
        <v>4546.1099999999897</v>
      </c>
      <c r="E30" s="303">
        <f t="shared" si="13"/>
        <v>605.09</v>
      </c>
      <c r="F30" s="308">
        <v>667.81</v>
      </c>
      <c r="G30" s="304">
        <f t="shared" si="9"/>
        <v>62.719999999999899</v>
      </c>
      <c r="H30" s="307">
        <f t="shared" si="14"/>
        <v>264294.71999999997</v>
      </c>
      <c r="I30" s="302">
        <v>265636.71999999997</v>
      </c>
      <c r="J30" s="300">
        <f t="shared" si="10"/>
        <v>1342</v>
      </c>
      <c r="K30" s="301">
        <f t="shared" si="15"/>
        <v>96975.44</v>
      </c>
      <c r="L30" s="306">
        <v>97967.8</v>
      </c>
      <c r="M30" s="323">
        <f t="shared" si="11"/>
        <v>992.36000000000104</v>
      </c>
      <c r="N30" s="307">
        <f t="shared" si="16"/>
        <v>163893.5</v>
      </c>
      <c r="O30" s="306">
        <v>164718.16</v>
      </c>
      <c r="P30" s="302">
        <f t="shared" si="0"/>
        <v>565.94000000000199</v>
      </c>
      <c r="Q30" s="307">
        <f t="shared" si="17"/>
        <v>121812.88</v>
      </c>
      <c r="R30" s="306">
        <v>122285.04</v>
      </c>
      <c r="S30" s="302">
        <f t="shared" si="1"/>
        <v>472.159999999989</v>
      </c>
      <c r="T30" s="307">
        <f t="shared" si="18"/>
        <v>28884.28</v>
      </c>
      <c r="U30" s="306">
        <v>29143</v>
      </c>
      <c r="V30" s="302">
        <f t="shared" si="2"/>
        <v>258.72000000000099</v>
      </c>
      <c r="W30" s="307">
        <f t="shared" si="19"/>
        <v>63522.85</v>
      </c>
      <c r="X30" s="306">
        <v>63765.919999999998</v>
      </c>
      <c r="Y30" s="302">
        <f t="shared" si="3"/>
        <v>243.07</v>
      </c>
      <c r="Z30" s="307">
        <f t="shared" si="20"/>
        <v>34754.879999999997</v>
      </c>
      <c r="AA30" s="306">
        <v>34886.589999999997</v>
      </c>
      <c r="AB30" s="323">
        <f t="shared" si="4"/>
        <v>131.70999999999901</v>
      </c>
      <c r="AC30" s="307">
        <f t="shared" si="21"/>
        <v>8150</v>
      </c>
      <c r="AD30" s="306">
        <v>8457</v>
      </c>
      <c r="AE30" s="323">
        <f t="shared" si="22"/>
        <v>307</v>
      </c>
      <c r="AF30" s="333">
        <f t="shared" si="26"/>
        <v>8921.7899999999809</v>
      </c>
      <c r="AG30" s="305">
        <f t="shared" si="23"/>
        <v>1690545.22</v>
      </c>
      <c r="AH30" s="301">
        <v>1699540.18</v>
      </c>
      <c r="AI30" s="339">
        <f t="shared" si="6"/>
        <v>8994.9599999999591</v>
      </c>
      <c r="AJ30" s="340">
        <f t="shared" si="7"/>
        <v>73.169999999985507</v>
      </c>
      <c r="AN30"/>
      <c r="AO30"/>
      <c r="AP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</row>
    <row r="31" spans="1:62">
      <c r="A31" s="299">
        <v>45192</v>
      </c>
      <c r="B31" s="305">
        <f t="shared" si="12"/>
        <v>895755.98</v>
      </c>
      <c r="C31" s="306">
        <v>900695.52</v>
      </c>
      <c r="D31" s="302">
        <f t="shared" si="8"/>
        <v>4939.54000000004</v>
      </c>
      <c r="E31" s="303">
        <f t="shared" si="13"/>
        <v>667.81</v>
      </c>
      <c r="F31" s="308">
        <v>733.9</v>
      </c>
      <c r="G31" s="304">
        <f t="shared" si="9"/>
        <v>66.09</v>
      </c>
      <c r="H31" s="307">
        <f t="shared" si="14"/>
        <v>265636.71999999997</v>
      </c>
      <c r="I31" s="302">
        <v>267700.24</v>
      </c>
      <c r="J31" s="300">
        <f t="shared" si="10"/>
        <v>2063.52000000002</v>
      </c>
      <c r="K31" s="301">
        <f t="shared" si="15"/>
        <v>97967.8</v>
      </c>
      <c r="L31" s="306">
        <v>98621</v>
      </c>
      <c r="M31" s="323">
        <f t="shared" si="11"/>
        <v>653.19999999999698</v>
      </c>
      <c r="N31" s="307">
        <f t="shared" si="16"/>
        <v>164718.16</v>
      </c>
      <c r="O31" s="306">
        <v>165496.79999999999</v>
      </c>
      <c r="P31" s="302">
        <f t="shared" si="0"/>
        <v>517.15999999998496</v>
      </c>
      <c r="Q31" s="307">
        <f t="shared" si="17"/>
        <v>122285.04</v>
      </c>
      <c r="R31" s="306">
        <v>122781.52</v>
      </c>
      <c r="S31" s="302">
        <f t="shared" si="1"/>
        <v>496.48000000001002</v>
      </c>
      <c r="T31" s="307">
        <f t="shared" si="18"/>
        <v>29143</v>
      </c>
      <c r="U31" s="306">
        <v>29404.48</v>
      </c>
      <c r="V31" s="302">
        <f t="shared" si="2"/>
        <v>261.48</v>
      </c>
      <c r="W31" s="307">
        <f t="shared" si="19"/>
        <v>63765.919999999998</v>
      </c>
      <c r="X31" s="306">
        <v>64014.9</v>
      </c>
      <c r="Y31" s="302">
        <f t="shared" si="3"/>
        <v>248.980000000003</v>
      </c>
      <c r="Z31" s="307">
        <f t="shared" si="20"/>
        <v>34886.589999999997</v>
      </c>
      <c r="AA31" s="306">
        <v>35019.040000000001</v>
      </c>
      <c r="AB31" s="323">
        <f t="shared" si="4"/>
        <v>132.450000000004</v>
      </c>
      <c r="AC31" s="307">
        <f t="shared" si="21"/>
        <v>8457</v>
      </c>
      <c r="AD31" s="306">
        <v>8795</v>
      </c>
      <c r="AE31" s="323">
        <f t="shared" si="22"/>
        <v>338</v>
      </c>
      <c r="AF31" s="333">
        <f t="shared" si="26"/>
        <v>9716.9000000000597</v>
      </c>
      <c r="AG31" s="305">
        <f t="shared" si="23"/>
        <v>1699540.18</v>
      </c>
      <c r="AH31" s="301">
        <v>1709313.2</v>
      </c>
      <c r="AI31" s="339">
        <f t="shared" si="6"/>
        <v>9773.0200000000204</v>
      </c>
      <c r="AJ31" s="340">
        <f t="shared" si="7"/>
        <v>56.119999999962602</v>
      </c>
      <c r="AN31"/>
      <c r="AO31"/>
      <c r="AP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</row>
    <row r="32" spans="1:62">
      <c r="A32" s="299">
        <v>45193</v>
      </c>
      <c r="B32" s="305">
        <f t="shared" si="12"/>
        <v>900695.52</v>
      </c>
      <c r="C32" s="306">
        <v>905355.22</v>
      </c>
      <c r="D32" s="302">
        <f t="shared" si="8"/>
        <v>4659.6999999999498</v>
      </c>
      <c r="E32" s="303">
        <f t="shared" si="13"/>
        <v>733.9</v>
      </c>
      <c r="F32" s="308">
        <v>768.99</v>
      </c>
      <c r="G32" s="304">
        <f t="shared" si="9"/>
        <v>35.090000000000003</v>
      </c>
      <c r="H32" s="307">
        <f t="shared" si="14"/>
        <v>267700.24</v>
      </c>
      <c r="I32" s="302">
        <v>269613.92</v>
      </c>
      <c r="J32" s="300">
        <f t="shared" si="10"/>
        <v>1913.6799999999901</v>
      </c>
      <c r="K32" s="301">
        <f t="shared" si="15"/>
        <v>98621</v>
      </c>
      <c r="L32" s="306">
        <v>98994.4</v>
      </c>
      <c r="M32" s="323">
        <f t="shared" si="11"/>
        <v>373.39999999999401</v>
      </c>
      <c r="N32" s="307">
        <f t="shared" si="16"/>
        <v>165496.79999999999</v>
      </c>
      <c r="O32" s="306">
        <v>166228.48000000001</v>
      </c>
      <c r="P32" s="302">
        <f t="shared" si="0"/>
        <v>484.280000000021</v>
      </c>
      <c r="Q32" s="307">
        <f t="shared" si="17"/>
        <v>122781.52</v>
      </c>
      <c r="R32" s="306">
        <v>123260.1</v>
      </c>
      <c r="S32" s="302">
        <f t="shared" si="1"/>
        <v>478.58000000000197</v>
      </c>
      <c r="T32" s="307">
        <f t="shared" si="18"/>
        <v>29404.48</v>
      </c>
      <c r="U32" s="306">
        <v>29651.88</v>
      </c>
      <c r="V32" s="302">
        <f t="shared" si="2"/>
        <v>247.400000000001</v>
      </c>
      <c r="W32" s="307">
        <f t="shared" si="19"/>
        <v>64014.9</v>
      </c>
      <c r="X32" s="306">
        <v>64233.4</v>
      </c>
      <c r="Y32" s="302">
        <f t="shared" si="3"/>
        <v>218.5</v>
      </c>
      <c r="Z32" s="307">
        <f t="shared" si="20"/>
        <v>35019.040000000001</v>
      </c>
      <c r="AA32" s="306">
        <v>35137.949999999997</v>
      </c>
      <c r="AB32" s="323">
        <f t="shared" si="4"/>
        <v>118.909999999996</v>
      </c>
      <c r="AC32" s="307">
        <f t="shared" si="21"/>
        <v>8795</v>
      </c>
      <c r="AD32" s="306">
        <v>9048</v>
      </c>
      <c r="AE32" s="323">
        <f t="shared" si="22"/>
        <v>253</v>
      </c>
      <c r="AF32" s="333">
        <f t="shared" si="26"/>
        <v>8782.5399999999609</v>
      </c>
      <c r="AG32" s="305">
        <f t="shared" si="23"/>
        <v>1709313.2</v>
      </c>
      <c r="AH32" s="301">
        <v>1718092.1</v>
      </c>
      <c r="AI32" s="339">
        <f t="shared" si="6"/>
        <v>8778.9000000001397</v>
      </c>
      <c r="AJ32" s="340">
        <f t="shared" si="7"/>
        <v>-3.6399999998211601</v>
      </c>
      <c r="AN32"/>
      <c r="AO32"/>
      <c r="AP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 spans="1:62">
      <c r="A33" s="299">
        <v>45194</v>
      </c>
      <c r="B33" s="305">
        <f t="shared" si="12"/>
        <v>905355.22</v>
      </c>
      <c r="C33" s="309">
        <v>908444.11</v>
      </c>
      <c r="D33" s="302">
        <f t="shared" si="8"/>
        <v>3088.8900000000099</v>
      </c>
      <c r="E33" s="303">
        <f t="shared" si="13"/>
        <v>768.99</v>
      </c>
      <c r="F33" s="308">
        <v>823.36</v>
      </c>
      <c r="G33" s="304">
        <f t="shared" si="9"/>
        <v>54.37</v>
      </c>
      <c r="H33" s="307">
        <f t="shared" si="14"/>
        <v>269613.92</v>
      </c>
      <c r="I33" s="302">
        <v>271287.42</v>
      </c>
      <c r="J33" s="300">
        <f t="shared" si="10"/>
        <v>1673.5</v>
      </c>
      <c r="K33" s="301">
        <f t="shared" si="15"/>
        <v>98994.4</v>
      </c>
      <c r="L33" s="306">
        <v>99371.4</v>
      </c>
      <c r="M33" s="323">
        <f t="shared" si="11"/>
        <v>377</v>
      </c>
      <c r="N33" s="307">
        <f t="shared" si="16"/>
        <v>166228.48000000001</v>
      </c>
      <c r="O33" s="306">
        <v>166850.88</v>
      </c>
      <c r="P33" s="302">
        <f t="shared" si="0"/>
        <v>464.59999999999502</v>
      </c>
      <c r="Q33" s="307">
        <f t="shared" si="17"/>
        <v>123260.1</v>
      </c>
      <c r="R33" s="306">
        <v>123655.28</v>
      </c>
      <c r="S33" s="302">
        <f t="shared" si="1"/>
        <v>395.17999999999302</v>
      </c>
      <c r="T33" s="307">
        <f t="shared" si="18"/>
        <v>29651.88</v>
      </c>
      <c r="U33" s="306">
        <v>29809.68</v>
      </c>
      <c r="V33" s="302">
        <f t="shared" si="2"/>
        <v>157.79999999999899</v>
      </c>
      <c r="W33" s="307">
        <f t="shared" si="19"/>
        <v>64233.4</v>
      </c>
      <c r="X33" s="306">
        <v>64461.43</v>
      </c>
      <c r="Y33" s="302">
        <f t="shared" si="3"/>
        <v>228.02999999999901</v>
      </c>
      <c r="Z33" s="307">
        <f t="shared" si="20"/>
        <v>35137.949999999997</v>
      </c>
      <c r="AA33" s="306">
        <v>35290.76</v>
      </c>
      <c r="AB33" s="323">
        <f t="shared" si="4"/>
        <v>152.810000000005</v>
      </c>
      <c r="AC33" s="307">
        <f t="shared" si="21"/>
        <v>9048</v>
      </c>
      <c r="AD33" s="306">
        <v>9322</v>
      </c>
      <c r="AE33" s="323">
        <f t="shared" si="22"/>
        <v>274</v>
      </c>
      <c r="AF33" s="333">
        <f t="shared" si="26"/>
        <v>6866.18</v>
      </c>
      <c r="AG33" s="305">
        <f t="shared" si="23"/>
        <v>1718092.1</v>
      </c>
      <c r="AH33" s="301">
        <v>1724995.55</v>
      </c>
      <c r="AI33" s="339">
        <f t="shared" si="6"/>
        <v>6903.4499999999498</v>
      </c>
      <c r="AJ33" s="340">
        <f t="shared" si="7"/>
        <v>37.269999999948602</v>
      </c>
      <c r="AN33"/>
      <c r="AO33"/>
      <c r="AP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spans="1:62">
      <c r="A34" s="299">
        <v>45195</v>
      </c>
      <c r="B34" s="305">
        <f t="shared" si="12"/>
        <v>908444.11</v>
      </c>
      <c r="C34" s="306">
        <v>913750</v>
      </c>
      <c r="D34" s="302">
        <f t="shared" si="8"/>
        <v>5305.8900000000103</v>
      </c>
      <c r="E34" s="303">
        <f t="shared" si="13"/>
        <v>823.36</v>
      </c>
      <c r="F34" s="308">
        <v>894.13</v>
      </c>
      <c r="G34" s="304">
        <f t="shared" si="9"/>
        <v>70.77</v>
      </c>
      <c r="H34" s="307">
        <f t="shared" si="14"/>
        <v>271287.42</v>
      </c>
      <c r="I34" s="302">
        <v>273205.06</v>
      </c>
      <c r="J34" s="300">
        <f t="shared" si="10"/>
        <v>1917.6400000000101</v>
      </c>
      <c r="K34" s="301">
        <f t="shared" si="15"/>
        <v>99371.4</v>
      </c>
      <c r="L34" s="306">
        <v>100000</v>
      </c>
      <c r="M34" s="323">
        <f t="shared" si="11"/>
        <v>628.60000000000605</v>
      </c>
      <c r="N34" s="307">
        <f t="shared" si="16"/>
        <v>166850.88</v>
      </c>
      <c r="O34" s="306">
        <v>167734.56</v>
      </c>
      <c r="P34" s="302">
        <f t="shared" si="0"/>
        <v>600.23999999999398</v>
      </c>
      <c r="Q34" s="307">
        <f t="shared" si="17"/>
        <v>123655.28</v>
      </c>
      <c r="R34" s="306">
        <v>124176.72</v>
      </c>
      <c r="S34" s="302">
        <f t="shared" si="1"/>
        <v>521.44000000000199</v>
      </c>
      <c r="T34" s="307">
        <f t="shared" si="18"/>
        <v>29809.68</v>
      </c>
      <c r="U34" s="306">
        <v>30093.119999999999</v>
      </c>
      <c r="V34" s="302">
        <f t="shared" si="2"/>
        <v>283.43999999999897</v>
      </c>
      <c r="W34" s="307">
        <f t="shared" si="19"/>
        <v>64461.43</v>
      </c>
      <c r="X34" s="306">
        <v>64703.56</v>
      </c>
      <c r="Y34" s="302">
        <f t="shared" si="3"/>
        <v>242.12999999999701</v>
      </c>
      <c r="Z34" s="307">
        <f t="shared" si="20"/>
        <v>35290.76</v>
      </c>
      <c r="AA34" s="306">
        <v>35413.86</v>
      </c>
      <c r="AB34" s="323">
        <f t="shared" si="4"/>
        <v>123.099999999999</v>
      </c>
      <c r="AC34" s="307">
        <f t="shared" si="21"/>
        <v>9322</v>
      </c>
      <c r="AD34" s="306">
        <v>9655.74</v>
      </c>
      <c r="AE34" s="323">
        <f t="shared" si="22"/>
        <v>333.74</v>
      </c>
      <c r="AF34" s="333">
        <f t="shared" si="26"/>
        <v>10026.99</v>
      </c>
      <c r="AG34" s="305">
        <f t="shared" si="23"/>
        <v>1724995.55</v>
      </c>
      <c r="AH34" s="301">
        <v>1735512.43</v>
      </c>
      <c r="AI34" s="339">
        <f t="shared" si="6"/>
        <v>10516.879999999899</v>
      </c>
      <c r="AJ34" s="340">
        <f t="shared" si="7"/>
        <v>489.88999999986299</v>
      </c>
      <c r="AN34"/>
      <c r="AO34"/>
      <c r="AP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spans="1:62">
      <c r="A35" s="299">
        <v>45196</v>
      </c>
      <c r="B35" s="305">
        <f t="shared" si="12"/>
        <v>913750</v>
      </c>
      <c r="C35" s="305">
        <v>918897.97</v>
      </c>
      <c r="D35" s="302">
        <f t="shared" si="8"/>
        <v>5147.9699999999702</v>
      </c>
      <c r="E35" s="303">
        <f t="shared" si="13"/>
        <v>894.13</v>
      </c>
      <c r="F35" s="308">
        <v>1041.98</v>
      </c>
      <c r="G35" s="304">
        <f t="shared" si="9"/>
        <v>147.85</v>
      </c>
      <c r="H35" s="307">
        <f t="shared" si="14"/>
        <v>273205.06</v>
      </c>
      <c r="I35" s="302">
        <v>274603.78000000003</v>
      </c>
      <c r="J35" s="300">
        <f t="shared" si="10"/>
        <v>1398.72000000003</v>
      </c>
      <c r="K35" s="301">
        <f t="shared" si="15"/>
        <v>100000</v>
      </c>
      <c r="L35" s="306">
        <v>100946.28</v>
      </c>
      <c r="M35" s="323">
        <f t="shared" si="11"/>
        <v>946.27999999999895</v>
      </c>
      <c r="N35" s="307">
        <f t="shared" si="16"/>
        <v>167734.56</v>
      </c>
      <c r="O35" s="306">
        <v>168519.96</v>
      </c>
      <c r="P35" s="302">
        <f t="shared" si="0"/>
        <v>505.31999999999198</v>
      </c>
      <c r="Q35" s="307">
        <f t="shared" si="17"/>
        <v>124176.72</v>
      </c>
      <c r="R35" s="306">
        <v>124698.24000000001</v>
      </c>
      <c r="S35" s="302">
        <f t="shared" si="1"/>
        <v>521.52000000000396</v>
      </c>
      <c r="T35" s="307">
        <f t="shared" si="18"/>
        <v>30093.119999999999</v>
      </c>
      <c r="U35" s="306">
        <v>30373.200000000001</v>
      </c>
      <c r="V35" s="302">
        <f t="shared" si="2"/>
        <v>280.08000000000197</v>
      </c>
      <c r="W35" s="307">
        <f t="shared" si="19"/>
        <v>64703.56</v>
      </c>
      <c r="X35" s="306">
        <v>64941.8</v>
      </c>
      <c r="Y35" s="302">
        <f t="shared" si="3"/>
        <v>238.24000000000501</v>
      </c>
      <c r="Z35" s="307">
        <f t="shared" si="20"/>
        <v>35413.86</v>
      </c>
      <c r="AA35" s="306">
        <v>35543.47</v>
      </c>
      <c r="AB35" s="323">
        <f t="shared" si="4"/>
        <v>129.61000000000101</v>
      </c>
      <c r="AC35" s="307">
        <f t="shared" si="21"/>
        <v>9655.74</v>
      </c>
      <c r="AD35" s="306">
        <v>10010</v>
      </c>
      <c r="AE35" s="323">
        <f t="shared" si="22"/>
        <v>354.26</v>
      </c>
      <c r="AF35" s="333">
        <f>SUM(AB35+Y35+V35+S35+P35+M35+J35+D35+G35)</f>
        <v>9315.5900000000092</v>
      </c>
      <c r="AG35" s="305">
        <f t="shared" si="23"/>
        <v>1735512.43</v>
      </c>
      <c r="AH35" s="301">
        <v>1744780.38</v>
      </c>
      <c r="AI35" s="339">
        <f t="shared" si="6"/>
        <v>9267.9499999999498</v>
      </c>
      <c r="AJ35" s="340">
        <f t="shared" si="7"/>
        <v>-47.640000000052197</v>
      </c>
      <c r="AN35"/>
      <c r="AO35"/>
      <c r="AP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 spans="1:62">
      <c r="A36" s="299">
        <v>45197</v>
      </c>
      <c r="B36" s="305">
        <v>918897.97</v>
      </c>
      <c r="C36" s="306">
        <v>923910.99</v>
      </c>
      <c r="D36" s="302">
        <f t="shared" si="8"/>
        <v>5013.0200000000204</v>
      </c>
      <c r="E36" s="303">
        <f t="shared" si="13"/>
        <v>1041.98</v>
      </c>
      <c r="F36" s="308">
        <v>1381.03</v>
      </c>
      <c r="G36" s="304">
        <f t="shared" si="9"/>
        <v>339.05</v>
      </c>
      <c r="H36" s="307">
        <f t="shared" si="14"/>
        <v>274603.78000000003</v>
      </c>
      <c r="I36" s="302">
        <v>276860.09999999998</v>
      </c>
      <c r="J36" s="300">
        <f t="shared" si="10"/>
        <v>2256.3199999999501</v>
      </c>
      <c r="K36" s="301">
        <f t="shared" si="15"/>
        <v>100946.28</v>
      </c>
      <c r="L36" s="306">
        <v>101578.24000000001</v>
      </c>
      <c r="M36" s="323">
        <f t="shared" si="11"/>
        <v>631.96000000000595</v>
      </c>
      <c r="N36" s="307">
        <f t="shared" si="16"/>
        <v>168519.96</v>
      </c>
      <c r="O36" s="306">
        <v>169311.6</v>
      </c>
      <c r="P36" s="302">
        <f t="shared" si="0"/>
        <v>539.40000000001601</v>
      </c>
      <c r="Q36" s="307">
        <f t="shared" si="17"/>
        <v>124698.24000000001</v>
      </c>
      <c r="R36" s="306">
        <v>125306.2</v>
      </c>
      <c r="S36" s="302">
        <f t="shared" si="1"/>
        <v>607.95999999999196</v>
      </c>
      <c r="T36" s="307">
        <f t="shared" si="18"/>
        <v>30373.200000000001</v>
      </c>
      <c r="U36" s="306">
        <v>30625.439999999999</v>
      </c>
      <c r="V36" s="302">
        <f t="shared" si="2"/>
        <v>252.23999999999799</v>
      </c>
      <c r="W36" s="307">
        <f t="shared" si="19"/>
        <v>64941.8</v>
      </c>
      <c r="X36" s="306">
        <v>65224.2</v>
      </c>
      <c r="Y36" s="302">
        <f t="shared" si="3"/>
        <v>282.39999999999401</v>
      </c>
      <c r="Z36" s="307">
        <f t="shared" si="20"/>
        <v>35543.47</v>
      </c>
      <c r="AA36" s="306">
        <v>35674.36</v>
      </c>
      <c r="AB36" s="323">
        <f t="shared" si="4"/>
        <v>130.88999999999899</v>
      </c>
      <c r="AC36" s="307">
        <f t="shared" si="21"/>
        <v>10010</v>
      </c>
      <c r="AD36" s="306">
        <v>10363</v>
      </c>
      <c r="AE36" s="323">
        <f t="shared" si="22"/>
        <v>353</v>
      </c>
      <c r="AF36" s="333">
        <f t="shared" si="26"/>
        <v>10406.24</v>
      </c>
      <c r="AG36" s="305">
        <f t="shared" si="23"/>
        <v>1744780.38</v>
      </c>
      <c r="AH36" s="301">
        <v>1755218.9</v>
      </c>
      <c r="AI36" s="339">
        <f t="shared" si="6"/>
        <v>10438.52</v>
      </c>
      <c r="AJ36" s="340">
        <f t="shared" si="7"/>
        <v>32.280000000046101</v>
      </c>
      <c r="AN36"/>
      <c r="AO36"/>
      <c r="AP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 spans="1:62">
      <c r="A37" s="299">
        <v>45198</v>
      </c>
      <c r="B37" s="305">
        <f t="shared" si="12"/>
        <v>923910.99</v>
      </c>
      <c r="C37" s="306">
        <v>929016.6</v>
      </c>
      <c r="D37" s="302">
        <f t="shared" si="8"/>
        <v>5105.6099999999897</v>
      </c>
      <c r="E37" s="303">
        <f t="shared" si="13"/>
        <v>1381.03</v>
      </c>
      <c r="F37" s="308">
        <v>1417.8</v>
      </c>
      <c r="G37" s="304">
        <f t="shared" si="9"/>
        <v>36.770000000000003</v>
      </c>
      <c r="H37" s="307">
        <f t="shared" si="14"/>
        <v>276860.09999999998</v>
      </c>
      <c r="I37" s="302">
        <v>278130.71999999997</v>
      </c>
      <c r="J37" s="300">
        <f t="shared" si="10"/>
        <v>1270.6199999999999</v>
      </c>
      <c r="K37" s="301">
        <f t="shared" si="15"/>
        <v>101578.24000000001</v>
      </c>
      <c r="L37" s="306">
        <v>102167.84</v>
      </c>
      <c r="M37" s="323">
        <f t="shared" si="11"/>
        <v>589.59999999999104</v>
      </c>
      <c r="N37" s="307">
        <f t="shared" si="16"/>
        <v>169311.6</v>
      </c>
      <c r="O37" s="306">
        <v>170178.32</v>
      </c>
      <c r="P37" s="302">
        <f t="shared" si="0"/>
        <v>597.72000000000105</v>
      </c>
      <c r="Q37" s="307">
        <f t="shared" si="17"/>
        <v>125306.2</v>
      </c>
      <c r="R37" s="306">
        <v>125868.96</v>
      </c>
      <c r="S37" s="302">
        <f t="shared" si="1"/>
        <v>562.76000000000897</v>
      </c>
      <c r="T37" s="307">
        <f t="shared" si="18"/>
        <v>30625.439999999999</v>
      </c>
      <c r="U37" s="306">
        <v>30894.44</v>
      </c>
      <c r="V37" s="302">
        <f t="shared" si="2"/>
        <v>269</v>
      </c>
      <c r="W37" s="307">
        <f t="shared" si="19"/>
        <v>65224.2</v>
      </c>
      <c r="X37" s="306">
        <v>65424.97</v>
      </c>
      <c r="Y37" s="302">
        <f t="shared" si="3"/>
        <v>200.77000000000399</v>
      </c>
      <c r="Z37" s="307">
        <f t="shared" si="20"/>
        <v>35674.36</v>
      </c>
      <c r="AA37" s="306">
        <v>35810.61</v>
      </c>
      <c r="AB37" s="323">
        <f t="shared" si="4"/>
        <v>136.25</v>
      </c>
      <c r="AC37" s="307">
        <f t="shared" si="21"/>
        <v>10363</v>
      </c>
      <c r="AD37" s="306">
        <v>10650</v>
      </c>
      <c r="AE37" s="323">
        <f t="shared" si="22"/>
        <v>287</v>
      </c>
      <c r="AF37" s="333">
        <f t="shared" si="26"/>
        <v>9056.0999999999894</v>
      </c>
      <c r="AG37" s="305">
        <f t="shared" si="23"/>
        <v>1755218.9</v>
      </c>
      <c r="AH37" s="301">
        <v>1764315.08</v>
      </c>
      <c r="AI37" s="339">
        <f t="shared" si="6"/>
        <v>9096.1800000001695</v>
      </c>
      <c r="AJ37" s="340">
        <f t="shared" si="7"/>
        <v>40.08000000018</v>
      </c>
      <c r="AN37"/>
      <c r="AO37"/>
      <c r="AP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 spans="1:62">
      <c r="A38" s="310">
        <v>45199</v>
      </c>
      <c r="B38" s="305">
        <f t="shared" si="12"/>
        <v>929016.6</v>
      </c>
      <c r="C38" s="306">
        <v>933967.80099999998</v>
      </c>
      <c r="D38" s="302">
        <f t="shared" si="8"/>
        <v>4951.201</v>
      </c>
      <c r="E38" s="303">
        <f t="shared" si="13"/>
        <v>1417.8</v>
      </c>
      <c r="F38" s="308">
        <v>1470.88</v>
      </c>
      <c r="G38" s="304">
        <f t="shared" si="9"/>
        <v>53.080000000000197</v>
      </c>
      <c r="H38" s="307">
        <f t="shared" si="14"/>
        <v>278130.71999999997</v>
      </c>
      <c r="I38" s="302">
        <v>279260.64</v>
      </c>
      <c r="J38" s="300">
        <f t="shared" si="10"/>
        <v>1129.9200000000401</v>
      </c>
      <c r="K38" s="301">
        <f t="shared" si="15"/>
        <v>102167.84</v>
      </c>
      <c r="L38" s="306">
        <v>102616.4</v>
      </c>
      <c r="M38" s="323">
        <f t="shared" si="11"/>
        <v>448.55999999999801</v>
      </c>
      <c r="N38" s="307">
        <f t="shared" si="16"/>
        <v>170178.32</v>
      </c>
      <c r="O38" s="306">
        <v>171000.48</v>
      </c>
      <c r="P38" s="302">
        <f t="shared" si="0"/>
        <v>570.36000000000104</v>
      </c>
      <c r="Q38" s="307">
        <f t="shared" si="17"/>
        <v>125868.96</v>
      </c>
      <c r="R38" s="306">
        <v>126412.24</v>
      </c>
      <c r="S38" s="302">
        <f t="shared" si="1"/>
        <v>543.27999999999895</v>
      </c>
      <c r="T38" s="307">
        <f t="shared" si="18"/>
        <v>30894.44</v>
      </c>
      <c r="U38" s="306">
        <v>31146.240000000002</v>
      </c>
      <c r="V38" s="302">
        <f t="shared" si="2"/>
        <v>251.800000000003</v>
      </c>
      <c r="W38" s="307">
        <f t="shared" si="19"/>
        <v>65424.97</v>
      </c>
      <c r="X38" s="306">
        <v>65634.740000000005</v>
      </c>
      <c r="Y38" s="302">
        <f t="shared" si="3"/>
        <v>209.77000000000399</v>
      </c>
      <c r="Z38" s="307">
        <v>35811</v>
      </c>
      <c r="AA38" s="306">
        <v>35944.400000000001</v>
      </c>
      <c r="AB38" s="323">
        <f t="shared" si="4"/>
        <v>133.400000000001</v>
      </c>
      <c r="AC38" s="307">
        <f t="shared" si="21"/>
        <v>10650</v>
      </c>
      <c r="AD38" s="306">
        <v>11051</v>
      </c>
      <c r="AE38" s="323">
        <f t="shared" si="22"/>
        <v>401</v>
      </c>
      <c r="AF38" s="333">
        <f t="shared" si="26"/>
        <v>8692.3710000000501</v>
      </c>
      <c r="AG38" s="305">
        <f t="shared" si="23"/>
        <v>1764315.08</v>
      </c>
      <c r="AH38" s="301">
        <v>1773047.9</v>
      </c>
      <c r="AI38" s="339">
        <f t="shared" si="6"/>
        <v>8732.8199999998305</v>
      </c>
      <c r="AJ38" s="340">
        <f t="shared" si="7"/>
        <v>40.4489999997841</v>
      </c>
      <c r="AN38"/>
      <c r="AO38"/>
      <c r="AP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 spans="1:62" ht="16.5" customHeight="1">
      <c r="A39" s="311"/>
      <c r="B39" s="312"/>
      <c r="C39" s="313"/>
      <c r="D39" s="312">
        <f>SUM(D8:D38)</f>
        <v>144665.88099999999</v>
      </c>
      <c r="E39" s="314"/>
      <c r="F39" s="313"/>
      <c r="G39" s="313">
        <f>SUM(G9:G38)</f>
        <v>1439.53</v>
      </c>
      <c r="H39" s="313"/>
      <c r="I39" s="313"/>
      <c r="J39" s="313">
        <f>SUM(J9:J38)</f>
        <v>47995.95</v>
      </c>
      <c r="K39" s="325"/>
      <c r="L39" s="326"/>
      <c r="M39" s="327">
        <f>SUM(M9:M38)</f>
        <v>20341.64</v>
      </c>
      <c r="N39" s="325"/>
      <c r="O39" s="326"/>
      <c r="P39" s="327">
        <f>SUM(P9:P38)</f>
        <v>16857.900000000001</v>
      </c>
      <c r="Q39" s="325"/>
      <c r="R39" s="326"/>
      <c r="S39" s="327">
        <f>SUM(S9:S38)</f>
        <v>14527.6</v>
      </c>
      <c r="T39" s="325"/>
      <c r="U39" s="326"/>
      <c r="V39" s="327">
        <f>SUM(V9:V38)</f>
        <v>7425.48</v>
      </c>
      <c r="W39" s="325"/>
      <c r="X39" s="326"/>
      <c r="Y39" s="327">
        <f>SUM(Y9:Y38)</f>
        <v>6996.2400000000098</v>
      </c>
      <c r="Z39" s="325"/>
      <c r="AA39" s="326"/>
      <c r="AB39" s="327">
        <f>SUM(AB9:AB38)</f>
        <v>3600.21</v>
      </c>
      <c r="AC39" s="325"/>
      <c r="AD39" s="326"/>
      <c r="AE39" s="327">
        <f>SUM(AE9:AE38)</f>
        <v>9953</v>
      </c>
      <c r="AF39" s="334"/>
      <c r="AG39" s="313"/>
      <c r="AH39" s="313"/>
      <c r="AI39" s="341">
        <f>SUM(AI9:AI38)</f>
        <v>274742.09999999998</v>
      </c>
      <c r="AJ39" s="327"/>
      <c r="AN39"/>
      <c r="AO39"/>
      <c r="AP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1:62">
      <c r="A40" s="277"/>
      <c r="G40" s="280"/>
      <c r="K40" s="280"/>
      <c r="O40" s="277"/>
      <c r="P40" s="328"/>
      <c r="Q40" s="330"/>
      <c r="R40" s="330"/>
      <c r="S40" s="330"/>
      <c r="T40" s="33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 s="335"/>
      <c r="AJ40"/>
      <c r="AN40"/>
      <c r="AO40"/>
      <c r="AP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1:62" ht="21" customHeight="1">
      <c r="A41" s="277"/>
      <c r="G41" s="280"/>
      <c r="K41" s="280"/>
      <c r="O41" s="277"/>
      <c r="P41" s="328"/>
      <c r="Q41" s="330"/>
      <c r="R41" s="330"/>
      <c r="S41" s="330"/>
      <c r="T41"/>
      <c r="U41"/>
      <c r="V41"/>
      <c r="W41"/>
      <c r="X41"/>
      <c r="Y41"/>
      <c r="Z41" s="328"/>
      <c r="AA41" s="330"/>
      <c r="AB41"/>
      <c r="AC41" s="328"/>
      <c r="AD41" s="330"/>
      <c r="AE41"/>
      <c r="AF41"/>
      <c r="AG41"/>
      <c r="AH41"/>
      <c r="AI41" s="335"/>
      <c r="AJ41"/>
      <c r="AN41"/>
      <c r="AO41"/>
      <c r="AP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1:62">
      <c r="A42" s="277"/>
      <c r="G42" s="280"/>
      <c r="K42" s="280"/>
      <c r="O42" s="277"/>
      <c r="P42" s="328"/>
      <c r="Q42" s="330"/>
      <c r="R42" s="330"/>
      <c r="S42" s="330"/>
      <c r="T42"/>
      <c r="U42"/>
      <c r="V42"/>
      <c r="W42"/>
      <c r="X42"/>
      <c r="Y42"/>
      <c r="Z42" s="328"/>
      <c r="AA42" s="330"/>
      <c r="AB42"/>
      <c r="AC42" s="328"/>
      <c r="AD42" s="330"/>
      <c r="AE42"/>
      <c r="AF42"/>
      <c r="AG42"/>
      <c r="AH42"/>
      <c r="AI42" s="335"/>
      <c r="AJ42"/>
      <c r="AN42"/>
      <c r="AO42"/>
      <c r="AP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 spans="1:62">
      <c r="A43" s="277"/>
      <c r="G43" s="280"/>
      <c r="K43" s="280"/>
      <c r="O43" s="277"/>
      <c r="P43" s="328"/>
      <c r="Q43" s="330"/>
      <c r="R43" s="330"/>
      <c r="S43" s="330"/>
      <c r="T43"/>
      <c r="U43"/>
      <c r="V43"/>
      <c r="W43"/>
      <c r="X43"/>
      <c r="Y43"/>
      <c r="Z43" s="328"/>
      <c r="AA43" s="330"/>
      <c r="AB43"/>
      <c r="AC43" s="328"/>
      <c r="AD43" s="330"/>
      <c r="AE43"/>
      <c r="AF43"/>
      <c r="AG43"/>
      <c r="AH43"/>
      <c r="AI43" s="335"/>
      <c r="AJ43"/>
      <c r="AN43"/>
      <c r="AO43"/>
      <c r="AP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spans="1:62">
      <c r="A44" s="277"/>
      <c r="G44" s="280"/>
      <c r="K44" s="280"/>
      <c r="O44" s="277"/>
      <c r="P44" s="328"/>
      <c r="Q44" s="330"/>
      <c r="R44" s="330"/>
      <c r="S44" s="330"/>
      <c r="T44"/>
      <c r="U44"/>
      <c r="V44"/>
      <c r="W44"/>
      <c r="X44"/>
      <c r="Y44"/>
      <c r="Z44" s="328"/>
      <c r="AA44" s="330"/>
      <c r="AB44"/>
      <c r="AC44" s="328"/>
      <c r="AD44" s="330"/>
      <c r="AE44"/>
      <c r="AF44"/>
      <c r="AG44"/>
      <c r="AH44"/>
      <c r="AI44" s="335"/>
      <c r="AJ44"/>
      <c r="AN44"/>
      <c r="AO44"/>
      <c r="AP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1:62">
      <c r="A45" s="277"/>
      <c r="G45" s="280"/>
      <c r="K45" s="280"/>
      <c r="O45" s="277"/>
      <c r="P45" s="328"/>
      <c r="Q45" s="330"/>
      <c r="R45" s="330"/>
      <c r="S45" s="330"/>
      <c r="T45"/>
      <c r="U45"/>
      <c r="V45"/>
      <c r="W45"/>
      <c r="X45"/>
      <c r="Y45"/>
      <c r="Z45" s="328"/>
      <c r="AA45" s="330"/>
      <c r="AB45"/>
      <c r="AC45" s="328"/>
      <c r="AD45" s="330"/>
      <c r="AE45"/>
      <c r="AF45"/>
      <c r="AG45"/>
      <c r="AH45"/>
      <c r="AI45" s="335"/>
      <c r="AJ45"/>
      <c r="AN45"/>
      <c r="AO45"/>
      <c r="AP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1:62">
      <c r="A46" s="277"/>
      <c r="G46" s="280"/>
      <c r="K46" s="280"/>
      <c r="O46" s="277"/>
      <c r="P46" s="328"/>
      <c r="Q46" s="328"/>
      <c r="R46" s="328"/>
      <c r="S46" s="328"/>
      <c r="T46"/>
      <c r="U46"/>
      <c r="V46"/>
      <c r="W46"/>
      <c r="X46"/>
      <c r="Y46"/>
      <c r="Z46" s="328"/>
      <c r="AA46" s="328"/>
      <c r="AB46"/>
      <c r="AC46" s="328"/>
      <c r="AD46" s="328"/>
      <c r="AE46"/>
      <c r="AF46"/>
      <c r="AG46"/>
      <c r="AH46"/>
      <c r="AI46" s="335"/>
      <c r="AJ46"/>
      <c r="AN46"/>
      <c r="AO46"/>
      <c r="AP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1:62">
      <c r="A47" s="277"/>
      <c r="G47" s="280"/>
      <c r="K47" s="280"/>
      <c r="O47" s="277"/>
      <c r="P47" s="328"/>
      <c r="Q47" s="330"/>
      <c r="R47" s="330"/>
      <c r="S47" s="330"/>
      <c r="T47"/>
      <c r="U47"/>
      <c r="V47"/>
      <c r="W47"/>
      <c r="X47"/>
      <c r="Y47"/>
      <c r="Z47" s="328"/>
      <c r="AA47" s="330"/>
      <c r="AB47"/>
      <c r="AC47" s="328"/>
      <c r="AD47" s="330"/>
      <c r="AE47"/>
      <c r="AF47"/>
      <c r="AG47"/>
      <c r="AH47"/>
      <c r="AI47" s="335"/>
      <c r="AJ47"/>
      <c r="AN47"/>
      <c r="AO47"/>
      <c r="AP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1:62">
      <c r="A48" s="277"/>
      <c r="G48" s="280"/>
      <c r="K48" s="280"/>
      <c r="O48" s="277"/>
      <c r="P48" s="328"/>
      <c r="Q48" s="328"/>
      <c r="R48" s="328"/>
      <c r="S48" s="328"/>
      <c r="T48"/>
      <c r="U48"/>
      <c r="V48"/>
      <c r="W48"/>
      <c r="X48"/>
      <c r="Y48"/>
      <c r="Z48" s="328"/>
      <c r="AA48" s="328"/>
      <c r="AB48"/>
      <c r="AC48" s="328"/>
      <c r="AD48" s="328"/>
      <c r="AE48"/>
      <c r="AF48"/>
      <c r="AG48"/>
      <c r="AH48"/>
      <c r="AI48" s="335"/>
      <c r="AJ48"/>
      <c r="AN48"/>
      <c r="AO48"/>
      <c r="AP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1:62">
      <c r="A49" s="277"/>
      <c r="G49" s="280"/>
      <c r="K49" s="280"/>
      <c r="O49" s="277"/>
      <c r="R49" s="277"/>
      <c r="T49"/>
      <c r="U49"/>
      <c r="V49"/>
      <c r="W49"/>
      <c r="X49"/>
      <c r="Y49"/>
      <c r="AA49" s="277"/>
      <c r="AB49"/>
      <c r="AD49" s="277"/>
      <c r="AE49"/>
      <c r="AF49"/>
      <c r="AG49"/>
      <c r="AH49"/>
      <c r="AI49" s="335"/>
      <c r="AJ49"/>
      <c r="AN49"/>
      <c r="AO49"/>
      <c r="AP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1:62">
      <c r="A50" s="277"/>
      <c r="G50" s="280"/>
      <c r="K50" s="280"/>
      <c r="O50" s="277"/>
      <c r="R50" s="277"/>
      <c r="T50"/>
      <c r="U50"/>
      <c r="V50"/>
      <c r="W50"/>
      <c r="X50"/>
      <c r="Y50"/>
      <c r="AA50" s="277"/>
      <c r="AB50"/>
      <c r="AD50" s="277"/>
      <c r="AE50"/>
      <c r="AF50"/>
      <c r="AG50"/>
      <c r="AH50"/>
      <c r="AI50" s="335"/>
      <c r="AJ50"/>
      <c r="AN50"/>
      <c r="AO50"/>
      <c r="AP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1:62">
      <c r="A51" s="277"/>
      <c r="G51" s="280"/>
      <c r="K51" s="280"/>
      <c r="O51" s="277"/>
      <c r="R51" s="277"/>
      <c r="T51"/>
      <c r="U51"/>
      <c r="V51"/>
      <c r="W51"/>
      <c r="X51"/>
      <c r="Y51"/>
      <c r="AA51" s="277"/>
      <c r="AB51"/>
      <c r="AD51" s="277"/>
      <c r="AE51"/>
      <c r="AF51"/>
      <c r="AG51"/>
      <c r="AH51"/>
      <c r="AI51" s="335"/>
      <c r="AJ51"/>
      <c r="AN51"/>
      <c r="AO51"/>
      <c r="AP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1:62">
      <c r="A52" s="277"/>
      <c r="G52" s="280"/>
      <c r="K52" s="280"/>
      <c r="O52" s="277"/>
      <c r="R52" s="277"/>
      <c r="T52"/>
      <c r="U52"/>
      <c r="V52"/>
      <c r="W52"/>
      <c r="X52"/>
      <c r="Y52"/>
      <c r="AA52" s="277"/>
      <c r="AB52"/>
      <c r="AD52" s="277"/>
      <c r="AE52"/>
      <c r="AF52"/>
      <c r="AG52"/>
      <c r="AH52"/>
      <c r="AI52" s="335"/>
      <c r="AJ52"/>
      <c r="AN52"/>
      <c r="AO52"/>
      <c r="AP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1:62">
      <c r="A53" s="277"/>
      <c r="G53" s="280"/>
      <c r="K53" s="280"/>
      <c r="O53" s="277"/>
      <c r="R53" s="277"/>
      <c r="T53"/>
      <c r="U53"/>
      <c r="V53"/>
      <c r="W53"/>
      <c r="X53"/>
      <c r="Y53"/>
      <c r="AA53" s="277"/>
      <c r="AB53"/>
      <c r="AD53" s="277"/>
      <c r="AE53"/>
      <c r="AF53"/>
      <c r="AG53"/>
      <c r="AH53"/>
      <c r="AI53" s="335"/>
      <c r="AJ53"/>
      <c r="AN53"/>
      <c r="AO53"/>
      <c r="AP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1:62">
      <c r="A54" s="277"/>
      <c r="G54" s="280"/>
      <c r="K54" s="280"/>
      <c r="O54" s="277"/>
      <c r="R54" s="277"/>
      <c r="T54"/>
      <c r="U54"/>
      <c r="V54"/>
      <c r="W54"/>
      <c r="X54"/>
      <c r="Y54"/>
      <c r="AA54" s="277"/>
      <c r="AB54"/>
      <c r="AD54" s="277"/>
      <c r="AE54"/>
      <c r="AF54"/>
      <c r="AG54"/>
      <c r="AH54"/>
      <c r="AI54" s="335"/>
      <c r="AJ54"/>
      <c r="AN54"/>
      <c r="AO54"/>
      <c r="AP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 spans="1:62">
      <c r="A55" s="277"/>
      <c r="G55" s="280"/>
      <c r="K55" s="280"/>
      <c r="O55" s="277"/>
      <c r="R55" s="277"/>
      <c r="T55"/>
      <c r="U55"/>
      <c r="V55"/>
      <c r="W55"/>
      <c r="X55"/>
      <c r="Y55"/>
      <c r="AA55" s="277"/>
      <c r="AB55"/>
      <c r="AD55" s="277"/>
      <c r="AE55"/>
      <c r="AF55"/>
      <c r="AG55"/>
      <c r="AH55"/>
      <c r="AI55" s="335"/>
      <c r="AJ55"/>
      <c r="AN55"/>
      <c r="AO55"/>
      <c r="AP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 spans="1:62">
      <c r="A56" s="277"/>
      <c r="G56" s="280"/>
      <c r="K56" s="280"/>
      <c r="O56" s="277"/>
      <c r="R56" s="277"/>
      <c r="T56"/>
      <c r="U56"/>
      <c r="V56"/>
      <c r="W56"/>
      <c r="X56"/>
      <c r="Y56"/>
      <c r="AA56" s="277"/>
      <c r="AB56"/>
      <c r="AD56" s="277"/>
      <c r="AE56"/>
      <c r="AF56"/>
      <c r="AG56"/>
      <c r="AH56"/>
      <c r="AI56" s="335"/>
      <c r="AJ56"/>
      <c r="AN56"/>
      <c r="AO56"/>
      <c r="AP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 spans="1:62">
      <c r="A57" s="277"/>
      <c r="G57" s="280"/>
      <c r="K57" s="280"/>
      <c r="O57" s="277"/>
      <c r="R57" s="277"/>
      <c r="T57"/>
      <c r="U57"/>
      <c r="V57"/>
      <c r="W57"/>
      <c r="X57"/>
      <c r="Y57"/>
      <c r="AA57" s="277"/>
      <c r="AB57"/>
      <c r="AD57" s="277"/>
      <c r="AE57"/>
      <c r="AF57"/>
      <c r="AG57"/>
      <c r="AH57"/>
      <c r="AI57" s="335"/>
      <c r="AJ57"/>
      <c r="AN57"/>
      <c r="AO57"/>
      <c r="AP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 spans="1:62">
      <c r="A58" s="277"/>
      <c r="G58" s="280"/>
      <c r="K58" s="280"/>
      <c r="O58" s="277"/>
      <c r="R58" s="277"/>
      <c r="T58"/>
      <c r="U58"/>
      <c r="V58"/>
      <c r="W58"/>
      <c r="X58"/>
      <c r="Y58"/>
      <c r="AA58" s="277"/>
      <c r="AB58"/>
      <c r="AD58" s="277"/>
      <c r="AE58"/>
      <c r="AF58"/>
      <c r="AG58"/>
      <c r="AH58"/>
      <c r="AI58" s="335"/>
      <c r="AJ58"/>
      <c r="AN58"/>
      <c r="AO58"/>
      <c r="AP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 spans="1:62">
      <c r="A59" s="277"/>
      <c r="G59" s="280"/>
      <c r="K59" s="280"/>
      <c r="O59" s="277"/>
      <c r="R59" s="277"/>
      <c r="T59"/>
      <c r="U59"/>
      <c r="V59"/>
      <c r="W59"/>
      <c r="X59"/>
      <c r="Y59"/>
      <c r="AA59" s="277"/>
      <c r="AB59"/>
      <c r="AD59" s="277"/>
      <c r="AE59"/>
      <c r="AF59"/>
      <c r="AG59"/>
      <c r="AH59"/>
      <c r="AI59" s="335"/>
      <c r="AJ59"/>
      <c r="AN59"/>
      <c r="AO59"/>
      <c r="AP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 spans="1:62">
      <c r="A60" s="277"/>
      <c r="G60" s="280"/>
      <c r="K60" s="280"/>
      <c r="O60" s="277"/>
      <c r="R60" s="277"/>
      <c r="T60"/>
      <c r="U60"/>
      <c r="V60"/>
      <c r="W60"/>
      <c r="X60"/>
      <c r="Y60"/>
      <c r="AA60" s="277"/>
      <c r="AB60"/>
      <c r="AD60" s="277"/>
      <c r="AE60"/>
      <c r="AF60"/>
      <c r="AG60"/>
      <c r="AH60"/>
      <c r="AI60" s="335"/>
      <c r="AJ60"/>
      <c r="AN60"/>
      <c r="AO60"/>
      <c r="AP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 spans="1:62">
      <c r="AB61" s="280"/>
      <c r="AE61" s="280"/>
      <c r="AF61"/>
      <c r="AG61"/>
      <c r="AH61"/>
      <c r="AI61" s="335"/>
      <c r="AJ61"/>
      <c r="AN61"/>
      <c r="AO61"/>
      <c r="AP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 spans="1:62">
      <c r="AB62" s="280"/>
      <c r="AE62" s="280"/>
      <c r="AF62"/>
      <c r="AG62"/>
      <c r="AH62"/>
      <c r="AI62" s="335"/>
      <c r="AJ62"/>
      <c r="AN62"/>
      <c r="AO62"/>
      <c r="AP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  <row r="63" spans="1:62">
      <c r="A63" s="315"/>
      <c r="K63" s="329"/>
      <c r="AB63" s="330"/>
      <c r="AE63" s="330"/>
      <c r="AF63"/>
      <c r="AG63"/>
      <c r="AH63"/>
      <c r="AI63" s="335"/>
      <c r="AJ63"/>
      <c r="AN63"/>
      <c r="AO63"/>
      <c r="AP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  <row r="64" spans="1:62">
      <c r="AB64" s="280"/>
      <c r="AE64" s="280"/>
      <c r="AF64"/>
      <c r="AG64"/>
      <c r="AH64"/>
      <c r="AI64" s="335"/>
      <c r="AJ64"/>
      <c r="AN64"/>
      <c r="AO64"/>
      <c r="AP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</row>
    <row r="65" spans="28:62">
      <c r="AB65" s="280"/>
      <c r="AE65" s="280"/>
      <c r="AF65"/>
      <c r="AG65"/>
      <c r="AH65"/>
      <c r="AI65" s="335"/>
      <c r="AJ65"/>
      <c r="AN65"/>
      <c r="AO65"/>
      <c r="AP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 spans="28:62">
      <c r="AB66" s="280"/>
      <c r="AE66" s="280"/>
      <c r="AF66"/>
      <c r="AG66"/>
      <c r="AH66"/>
      <c r="AI66" s="335"/>
      <c r="AJ66"/>
      <c r="AN66"/>
      <c r="AO66"/>
      <c r="AP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 spans="28:62">
      <c r="AB67" s="280"/>
      <c r="AE67" s="280"/>
      <c r="AF67"/>
      <c r="AG67"/>
      <c r="AH67"/>
      <c r="AI67" s="335"/>
      <c r="AJ67"/>
      <c r="AN67"/>
      <c r="AO67"/>
      <c r="AP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 spans="28:62">
      <c r="AB68" s="280"/>
      <c r="AE68" s="280"/>
      <c r="AF68"/>
      <c r="AG68"/>
      <c r="AH68"/>
      <c r="AI68" s="335"/>
      <c r="AJ68"/>
      <c r="AN68"/>
      <c r="AO68"/>
      <c r="AP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 spans="28:62">
      <c r="AB69" s="280"/>
      <c r="AE69" s="280"/>
      <c r="AF69"/>
      <c r="AG69"/>
      <c r="AH69"/>
      <c r="AI69" s="335"/>
      <c r="AJ69"/>
      <c r="AN69"/>
      <c r="AO69"/>
      <c r="AP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</row>
    <row r="70" spans="28:62">
      <c r="AB70" s="280"/>
      <c r="AE70" s="280"/>
      <c r="AF70"/>
      <c r="AG70"/>
      <c r="AH70"/>
      <c r="AI70" s="335"/>
      <c r="AJ70"/>
      <c r="AN70"/>
      <c r="AO70"/>
      <c r="AP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</row>
    <row r="71" spans="28:62">
      <c r="AB71" s="280"/>
      <c r="AE71" s="280"/>
      <c r="AF71"/>
      <c r="AG71"/>
      <c r="AH71"/>
      <c r="AI71" s="335"/>
      <c r="AJ71"/>
      <c r="AN71"/>
      <c r="AO71"/>
      <c r="AP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 spans="28:62">
      <c r="AB72" s="280"/>
      <c r="AE72" s="280"/>
      <c r="AF72"/>
      <c r="AG72"/>
      <c r="AH72"/>
      <c r="AI72" s="335"/>
      <c r="AJ72"/>
      <c r="AN72"/>
      <c r="AO72"/>
      <c r="AP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 spans="28:62">
      <c r="AB73" s="280"/>
      <c r="AE73" s="280"/>
      <c r="AF73"/>
      <c r="AG73"/>
      <c r="AH73"/>
      <c r="AI73" s="335"/>
      <c r="AJ73"/>
      <c r="AN73"/>
      <c r="AO73"/>
      <c r="AP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28:62">
      <c r="AB74" s="280"/>
      <c r="AE74" s="280"/>
      <c r="AF74"/>
      <c r="AG74"/>
      <c r="AH74"/>
      <c r="AI74" s="335"/>
      <c r="AJ74"/>
      <c r="AN74"/>
      <c r="AO74"/>
      <c r="AP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 spans="28:62">
      <c r="AB75" s="280"/>
      <c r="AE75" s="280"/>
      <c r="AF75"/>
      <c r="AG75"/>
      <c r="AH75"/>
      <c r="AI75" s="335"/>
      <c r="AJ75"/>
      <c r="AN75"/>
      <c r="AO75"/>
      <c r="AP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 spans="28:62">
      <c r="AB76" s="280"/>
      <c r="AE76" s="280"/>
      <c r="AF76"/>
      <c r="AG76"/>
      <c r="AH76"/>
      <c r="AI76" s="335"/>
      <c r="AJ76"/>
      <c r="AN76"/>
      <c r="AO76"/>
      <c r="AP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 spans="28:62">
      <c r="AB77" s="280"/>
      <c r="AE77" s="280"/>
      <c r="AF77"/>
      <c r="AG77"/>
      <c r="AH77"/>
      <c r="AI77" s="335"/>
      <c r="AJ77"/>
      <c r="AN77"/>
      <c r="AO77"/>
      <c r="AP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28:62">
      <c r="AB78" s="280"/>
      <c r="AE78" s="280"/>
      <c r="AF78"/>
      <c r="AG78"/>
      <c r="AH78"/>
      <c r="AI78" s="335"/>
      <c r="AJ78"/>
      <c r="AN78"/>
      <c r="AO78"/>
      <c r="AP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 spans="28:62">
      <c r="AB79" s="280"/>
      <c r="AE79" s="280"/>
      <c r="AF79"/>
      <c r="AG79"/>
      <c r="AH79"/>
      <c r="AI79" s="335"/>
      <c r="AJ79"/>
      <c r="AN79"/>
      <c r="AO79"/>
      <c r="AP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</row>
    <row r="80" spans="28:62">
      <c r="AB80" s="280"/>
      <c r="AE80" s="280"/>
      <c r="AF80"/>
      <c r="AG80"/>
      <c r="AH80"/>
      <c r="AI80" s="335"/>
      <c r="AJ80"/>
      <c r="AN80"/>
      <c r="AO80"/>
      <c r="AP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 spans="28:62">
      <c r="AB81" s="280"/>
      <c r="AE81" s="280"/>
      <c r="AF81"/>
      <c r="AG81"/>
      <c r="AH81"/>
      <c r="AI81" s="335"/>
      <c r="AJ81"/>
      <c r="AN81"/>
      <c r="AO81"/>
      <c r="AP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 spans="28:62">
      <c r="AB82" s="280"/>
      <c r="AE82" s="280"/>
      <c r="AF82"/>
      <c r="AG82"/>
      <c r="AH82"/>
      <c r="AI82" s="335"/>
      <c r="AJ82"/>
      <c r="AN82"/>
      <c r="AO82"/>
      <c r="AP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</row>
    <row r="83" spans="28:62">
      <c r="AB83" s="280"/>
      <c r="AE83" s="280"/>
      <c r="AF83"/>
      <c r="AG83"/>
      <c r="AH83"/>
      <c r="AI83" s="335"/>
      <c r="AJ83"/>
      <c r="AN83"/>
      <c r="AO83"/>
      <c r="AP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 spans="28:62">
      <c r="AB84" s="280"/>
      <c r="AE84" s="280"/>
      <c r="AF84"/>
      <c r="AG84"/>
      <c r="AH84"/>
      <c r="AI84" s="335"/>
      <c r="AJ84"/>
      <c r="AN84"/>
      <c r="AO84"/>
      <c r="AP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</row>
    <row r="85" spans="28:62">
      <c r="AB85" s="280"/>
      <c r="AE85" s="280"/>
      <c r="AF85"/>
      <c r="AG85"/>
      <c r="AH85"/>
      <c r="AI85" s="335"/>
      <c r="AJ85"/>
      <c r="AN85"/>
      <c r="AO85"/>
      <c r="AP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</row>
    <row r="86" spans="28:62">
      <c r="AB86" s="280"/>
      <c r="AE86" s="280"/>
      <c r="AF86"/>
      <c r="AG86"/>
      <c r="AH86"/>
      <c r="AI86" s="335"/>
      <c r="AJ86"/>
      <c r="AN86"/>
      <c r="AO86"/>
      <c r="AP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 spans="28:62">
      <c r="AB87" s="280"/>
      <c r="AE87" s="280"/>
      <c r="AF87"/>
      <c r="AG87"/>
      <c r="AH87"/>
      <c r="AI87" s="335"/>
      <c r="AJ87"/>
      <c r="AN87"/>
      <c r="AO87"/>
      <c r="AP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</row>
    <row r="88" spans="28:62">
      <c r="AB88" s="280"/>
      <c r="AE88" s="280"/>
      <c r="AF88"/>
      <c r="AG88"/>
      <c r="AH88"/>
      <c r="AI88" s="335"/>
      <c r="AJ88"/>
      <c r="AN88"/>
      <c r="AO88"/>
      <c r="AP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 spans="28:62">
      <c r="AB89" s="280"/>
      <c r="AE89" s="280"/>
      <c r="AF89"/>
      <c r="AG89"/>
      <c r="AH89"/>
      <c r="AI89" s="335"/>
      <c r="AJ89"/>
      <c r="AN89"/>
      <c r="AO89"/>
      <c r="AP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28:62">
      <c r="AB90" s="280"/>
      <c r="AE90" s="280"/>
      <c r="AF90"/>
      <c r="AG90"/>
      <c r="AH90"/>
      <c r="AI90" s="335"/>
      <c r="AJ90"/>
      <c r="AN90"/>
      <c r="AO90"/>
      <c r="AP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28:62">
      <c r="AB91" s="280"/>
      <c r="AE91" s="280"/>
      <c r="AF91"/>
      <c r="AG91"/>
      <c r="AH91"/>
      <c r="AI91" s="335"/>
      <c r="AJ91"/>
      <c r="AN91"/>
      <c r="AO91"/>
      <c r="AP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28:62">
      <c r="AB92" s="280"/>
      <c r="AE92" s="280"/>
      <c r="AF92"/>
      <c r="AG92"/>
      <c r="AH92"/>
      <c r="AI92" s="335"/>
      <c r="AJ92"/>
      <c r="AN92"/>
      <c r="AO92"/>
      <c r="AP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 spans="28:62">
      <c r="AB93" s="280"/>
      <c r="AE93" s="280"/>
      <c r="AF93"/>
      <c r="AG93"/>
      <c r="AH93"/>
      <c r="AI93" s="335"/>
      <c r="AJ93"/>
      <c r="AN93"/>
      <c r="AO93"/>
      <c r="AP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28:62">
      <c r="AB94" s="280"/>
      <c r="AE94" s="280"/>
      <c r="AF94"/>
      <c r="AG94"/>
      <c r="AH94"/>
      <c r="AI94" s="335"/>
      <c r="AJ94"/>
      <c r="AN94"/>
      <c r="AO94"/>
      <c r="AP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28:62">
      <c r="AB95" s="280"/>
      <c r="AE95" s="280"/>
      <c r="AF95"/>
      <c r="AG95"/>
      <c r="AH95"/>
      <c r="AI95" s="335"/>
      <c r="AJ95"/>
      <c r="AN95"/>
      <c r="AO95"/>
      <c r="AP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28:62">
      <c r="AB96" s="280"/>
      <c r="AE96" s="280"/>
      <c r="AF96"/>
      <c r="AG96"/>
      <c r="AH96"/>
      <c r="AI96" s="335"/>
      <c r="AJ96"/>
      <c r="AN96"/>
      <c r="AO96"/>
      <c r="AP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28:62">
      <c r="AB97" s="280"/>
      <c r="AE97" s="280"/>
      <c r="AF97"/>
      <c r="AG97"/>
      <c r="AH97"/>
      <c r="AI97" s="335"/>
      <c r="AJ97"/>
      <c r="AN97"/>
      <c r="AO97"/>
      <c r="AP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28:62">
      <c r="AB98" s="280"/>
      <c r="AE98" s="280"/>
      <c r="AF98"/>
      <c r="AJ98"/>
      <c r="AN98"/>
      <c r="AO98"/>
      <c r="AP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</sheetData>
  <mergeCells count="16">
    <mergeCell ref="AC6:AE6"/>
    <mergeCell ref="AF6:AJ6"/>
    <mergeCell ref="AG7:AI7"/>
    <mergeCell ref="A4:A7"/>
    <mergeCell ref="AJ7:AJ8"/>
    <mergeCell ref="B4:AJ5"/>
    <mergeCell ref="N6:P6"/>
    <mergeCell ref="Q6:S6"/>
    <mergeCell ref="T6:V6"/>
    <mergeCell ref="W6:Y6"/>
    <mergeCell ref="Z6:AB6"/>
    <mergeCell ref="A2:M2"/>
    <mergeCell ref="B6:D6"/>
    <mergeCell ref="E6:G6"/>
    <mergeCell ref="H6:J6"/>
    <mergeCell ref="K6:M6"/>
  </mergeCells>
  <pageMargins left="0.7" right="0.54" top="0.75" bottom="0.75" header="0.3" footer="0.3"/>
  <pageSetup scale="16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8"/>
  <sheetViews>
    <sheetView zoomScale="84" zoomScaleNormal="84" zoomScaleSheetLayoutView="20" workbookViewId="0">
      <selection activeCell="H6" sqref="H6:J6"/>
    </sheetView>
  </sheetViews>
  <sheetFormatPr defaultColWidth="9.140625" defaultRowHeight="12.75"/>
  <cols>
    <col min="1" max="1" width="13.85546875" style="1" customWidth="1"/>
    <col min="2" max="2" width="14.5703125" style="4" customWidth="1"/>
    <col min="3" max="3" width="14.42578125" style="4" customWidth="1"/>
    <col min="4" max="4" width="13.7109375" style="4" customWidth="1"/>
    <col min="5" max="5" width="12.140625" style="5" customWidth="1"/>
    <col min="6" max="6" width="12.28515625" style="4" customWidth="1"/>
    <col min="7" max="7" width="12.85546875" style="4" customWidth="1"/>
    <col min="8" max="9" width="12.7109375" style="4" customWidth="1"/>
    <col min="10" max="10" width="12.140625" style="4" customWidth="1"/>
    <col min="11" max="11" width="13.28515625" style="4" customWidth="1"/>
    <col min="12" max="12" width="12.7109375" style="6" customWidth="1"/>
    <col min="13" max="13" width="12.28515625" style="4" customWidth="1"/>
    <col min="14" max="14" width="17.28515625" style="5" customWidth="1"/>
    <col min="15" max="15" width="12" style="7" customWidth="1"/>
    <col min="16" max="16" width="13" style="4" customWidth="1"/>
    <col min="17" max="17" width="12.5703125" style="4" customWidth="1"/>
    <col min="18" max="18" width="11.85546875" style="7" customWidth="1"/>
    <col min="19" max="19" width="12.5703125" style="4" customWidth="1"/>
    <col min="20" max="20" width="11.5703125" style="4" customWidth="1"/>
    <col min="21" max="21" width="11.85546875" style="7" customWidth="1"/>
    <col min="22" max="22" width="12.5703125" style="4" customWidth="1"/>
    <col min="23" max="23" width="11.5703125" style="4" customWidth="1"/>
    <col min="24" max="24" width="11.5703125" style="7" customWidth="1"/>
    <col min="25" max="25" width="13.140625" style="4" customWidth="1"/>
    <col min="26" max="26" width="14.5703125" style="4" customWidth="1"/>
    <col min="27" max="27" width="11.5703125" style="7" customWidth="1"/>
    <col min="28" max="28" width="11.7109375" style="4" customWidth="1"/>
    <col min="29" max="29" width="14.5703125" style="4" customWidth="1"/>
    <col min="30" max="30" width="11.5703125" style="7" customWidth="1"/>
    <col min="31" max="31" width="12.140625" style="4" customWidth="1"/>
    <col min="32" max="32" width="12.7109375" style="4" customWidth="1"/>
    <col min="33" max="33" width="21" style="4" customWidth="1"/>
    <col min="34" max="34" width="17.42578125" style="4" customWidth="1"/>
    <col min="35" max="35" width="18.28515625" style="4" customWidth="1"/>
    <col min="36" max="36" width="23.42578125" style="4" customWidth="1"/>
    <col min="37" max="37" width="9.5703125" style="1" customWidth="1"/>
    <col min="38" max="38" width="11.42578125" style="1" customWidth="1"/>
    <col min="39" max="39" width="13.28515625" style="1" customWidth="1"/>
    <col min="40" max="40" width="9.7109375" style="4" customWidth="1"/>
    <col min="41" max="42" width="9.42578125" style="4" customWidth="1"/>
    <col min="43" max="43" width="14.140625" style="1" customWidth="1"/>
    <col min="44" max="44" width="12.140625" style="1" customWidth="1"/>
    <col min="45" max="45" width="11" style="1" customWidth="1"/>
    <col min="46" max="46" width="12" style="1" customWidth="1"/>
    <col min="47" max="47" width="18.7109375" style="1" customWidth="1"/>
    <col min="48" max="48" width="12.85546875" style="4" customWidth="1"/>
    <col min="49" max="49" width="12.28515625" style="4" customWidth="1"/>
    <col min="50" max="50" width="12.5703125" style="4" customWidth="1"/>
    <col min="51" max="51" width="13.28515625" style="4" customWidth="1"/>
    <col min="52" max="52" width="19.28515625" style="4" customWidth="1"/>
    <col min="53" max="53" width="14.140625" style="4" customWidth="1"/>
    <col min="54" max="54" width="14.5703125" style="4" customWidth="1"/>
    <col min="55" max="55" width="17.42578125" style="4" customWidth="1"/>
    <col min="56" max="56" width="12.85546875" style="4" customWidth="1"/>
    <col min="57" max="57" width="9.5703125" style="4" customWidth="1"/>
    <col min="58" max="58" width="12" style="4" customWidth="1"/>
    <col min="59" max="59" width="9.7109375" style="4" customWidth="1"/>
    <col min="60" max="60" width="11.140625" style="4" customWidth="1"/>
    <col min="61" max="61" width="10" style="4" customWidth="1"/>
    <col min="62" max="62" width="10.42578125" style="7" customWidth="1"/>
    <col min="63" max="63" width="11.140625" style="1" customWidth="1"/>
    <col min="64" max="16384" width="9.140625" style="1"/>
  </cols>
  <sheetData>
    <row r="1" spans="1:62" ht="14.25" customHeight="1">
      <c r="A1" s="91"/>
      <c r="B1" s="43"/>
      <c r="C1" s="43"/>
      <c r="D1" s="43"/>
      <c r="E1" s="22"/>
      <c r="F1" s="43"/>
      <c r="G1" s="43"/>
      <c r="I1" s="1"/>
      <c r="J1" s="1"/>
      <c r="K1" s="1"/>
      <c r="M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 s="1"/>
      <c r="AH1" s="1"/>
      <c r="AI1" s="1"/>
      <c r="AJ1" s="1"/>
      <c r="AN1" s="1"/>
      <c r="AO1" s="1"/>
      <c r="AP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45.75" customHeight="1">
      <c r="A2" s="431" t="s">
        <v>23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P2" s="1"/>
      <c r="Q2" s="1"/>
      <c r="S2" s="1"/>
      <c r="T2" s="1"/>
      <c r="V2" s="1"/>
      <c r="W2" s="1"/>
      <c r="Y2" s="1"/>
      <c r="Z2" s="1"/>
      <c r="AB2" s="1"/>
      <c r="AC2" s="1"/>
      <c r="AE2" s="1"/>
      <c r="AF2" s="1"/>
      <c r="AG2" s="1"/>
      <c r="AH2" s="1"/>
      <c r="AI2" s="1"/>
      <c r="AJ2" s="1"/>
      <c r="AN2" s="1"/>
      <c r="AO2" s="1"/>
      <c r="AP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21" customHeight="1">
      <c r="B3" s="1"/>
      <c r="C3" s="1"/>
      <c r="D3" s="1"/>
      <c r="F3" s="1"/>
      <c r="G3" s="1"/>
      <c r="H3" s="1"/>
      <c r="I3" s="1"/>
      <c r="J3" s="1"/>
      <c r="K3" s="1"/>
      <c r="M3" s="1"/>
      <c r="P3" s="1"/>
      <c r="Q3" s="1"/>
      <c r="S3" s="1"/>
      <c r="T3" s="1"/>
      <c r="V3" s="1"/>
      <c r="W3" s="1"/>
      <c r="Y3" s="1"/>
      <c r="Z3" s="1"/>
      <c r="AB3" s="1"/>
      <c r="AC3" s="1"/>
      <c r="AE3" s="1"/>
      <c r="AF3" s="1"/>
      <c r="AG3" s="1"/>
      <c r="AH3" s="1"/>
      <c r="AI3" s="1"/>
      <c r="AJ3" s="1"/>
      <c r="AN3" s="1"/>
      <c r="AO3" s="1"/>
      <c r="AP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ht="20.25" customHeight="1">
      <c r="A4" s="439" t="s">
        <v>22</v>
      </c>
      <c r="B4" s="441" t="s">
        <v>24</v>
      </c>
      <c r="C4" s="441"/>
      <c r="D4" s="441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1"/>
      <c r="S4" s="441"/>
      <c r="T4" s="441"/>
      <c r="U4" s="441"/>
      <c r="V4" s="441"/>
      <c r="W4" s="441"/>
      <c r="X4" s="441"/>
      <c r="Y4" s="441"/>
      <c r="Z4" s="441"/>
      <c r="AA4" s="441"/>
      <c r="AB4" s="441"/>
      <c r="AC4" s="441"/>
      <c r="AD4" s="441"/>
      <c r="AE4" s="441"/>
      <c r="AF4" s="441"/>
      <c r="AG4" s="441"/>
      <c r="AH4" s="441"/>
      <c r="AI4" s="441"/>
      <c r="AJ4" s="441"/>
      <c r="AN4" s="1"/>
      <c r="AO4" s="1"/>
      <c r="AP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ht="30.75" customHeight="1">
      <c r="A5" s="439"/>
      <c r="B5" s="441"/>
      <c r="C5" s="441"/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1"/>
      <c r="O5" s="441"/>
      <c r="P5" s="441"/>
      <c r="Q5" s="441"/>
      <c r="R5" s="441"/>
      <c r="S5" s="441"/>
      <c r="T5" s="441"/>
      <c r="U5" s="441"/>
      <c r="V5" s="441"/>
      <c r="W5" s="441"/>
      <c r="X5" s="441"/>
      <c r="Y5" s="441"/>
      <c r="Z5" s="441"/>
      <c r="AA5" s="441"/>
      <c r="AB5" s="441"/>
      <c r="AC5" s="441"/>
      <c r="AD5" s="441"/>
      <c r="AE5" s="441"/>
      <c r="AF5" s="441"/>
      <c r="AG5" s="441"/>
      <c r="AH5" s="441"/>
      <c r="AI5" s="441"/>
      <c r="AJ5" s="441"/>
      <c r="AN5" s="1"/>
      <c r="AO5" s="1"/>
      <c r="AP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s="2" customFormat="1" ht="82.5" customHeight="1">
      <c r="A6" s="439"/>
      <c r="B6" s="432" t="s">
        <v>25</v>
      </c>
      <c r="C6" s="432"/>
      <c r="D6" s="432"/>
      <c r="E6" s="432" t="s">
        <v>26</v>
      </c>
      <c r="F6" s="433"/>
      <c r="G6" s="433"/>
      <c r="H6" s="434" t="s">
        <v>27</v>
      </c>
      <c r="I6" s="434"/>
      <c r="J6" s="434"/>
      <c r="K6" s="435" t="s">
        <v>28</v>
      </c>
      <c r="L6" s="435"/>
      <c r="M6" s="435"/>
      <c r="N6" s="435" t="s">
        <v>29</v>
      </c>
      <c r="O6" s="435"/>
      <c r="P6" s="435"/>
      <c r="Q6" s="433" t="s">
        <v>30</v>
      </c>
      <c r="R6" s="433"/>
      <c r="S6" s="433"/>
      <c r="T6" s="436" t="s">
        <v>31</v>
      </c>
      <c r="U6" s="436"/>
      <c r="V6" s="436"/>
      <c r="W6" s="442" t="s">
        <v>32</v>
      </c>
      <c r="X6" s="442"/>
      <c r="Y6" s="442"/>
      <c r="Z6" s="432" t="s">
        <v>33</v>
      </c>
      <c r="AA6" s="432"/>
      <c r="AB6" s="432"/>
      <c r="AC6" s="434" t="s">
        <v>20</v>
      </c>
      <c r="AD6" s="434"/>
      <c r="AE6" s="434"/>
      <c r="AF6" s="436"/>
      <c r="AG6" s="436"/>
      <c r="AH6" s="436"/>
      <c r="AI6" s="436"/>
      <c r="AJ6" s="436"/>
    </row>
    <row r="7" spans="1:62" ht="46.5" customHeight="1">
      <c r="A7" s="439"/>
      <c r="B7" s="250" t="s">
        <v>12</v>
      </c>
      <c r="C7" s="250" t="s">
        <v>13</v>
      </c>
      <c r="D7" s="251" t="s">
        <v>34</v>
      </c>
      <c r="E7" s="252" t="s">
        <v>12</v>
      </c>
      <c r="F7" s="250" t="s">
        <v>13</v>
      </c>
      <c r="G7" s="251" t="s">
        <v>34</v>
      </c>
      <c r="H7" s="252" t="s">
        <v>12</v>
      </c>
      <c r="I7" s="250" t="s">
        <v>13</v>
      </c>
      <c r="J7" s="251" t="s">
        <v>34</v>
      </c>
      <c r="K7" s="250" t="s">
        <v>12</v>
      </c>
      <c r="L7" s="250" t="s">
        <v>13</v>
      </c>
      <c r="M7" s="251" t="s">
        <v>34</v>
      </c>
      <c r="N7" s="250" t="s">
        <v>12</v>
      </c>
      <c r="O7" s="250" t="s">
        <v>13</v>
      </c>
      <c r="P7" s="251" t="s">
        <v>34</v>
      </c>
      <c r="Q7" s="250" t="s">
        <v>12</v>
      </c>
      <c r="R7" s="250" t="s">
        <v>13</v>
      </c>
      <c r="S7" s="251" t="s">
        <v>35</v>
      </c>
      <c r="T7" s="250" t="s">
        <v>12</v>
      </c>
      <c r="U7" s="250" t="s">
        <v>13</v>
      </c>
      <c r="V7" s="251" t="s">
        <v>35</v>
      </c>
      <c r="W7" s="250" t="s">
        <v>12</v>
      </c>
      <c r="X7" s="250" t="s">
        <v>13</v>
      </c>
      <c r="Y7" s="251" t="s">
        <v>35</v>
      </c>
      <c r="Z7" s="250" t="s">
        <v>12</v>
      </c>
      <c r="AA7" s="250" t="s">
        <v>13</v>
      </c>
      <c r="AB7" s="251" t="s">
        <v>35</v>
      </c>
      <c r="AC7" s="250" t="s">
        <v>12</v>
      </c>
      <c r="AD7" s="250" t="s">
        <v>13</v>
      </c>
      <c r="AE7" s="251" t="s">
        <v>35</v>
      </c>
      <c r="AF7" s="250" t="s">
        <v>36</v>
      </c>
      <c r="AG7" s="437" t="s">
        <v>37</v>
      </c>
      <c r="AH7" s="437"/>
      <c r="AI7" s="437"/>
      <c r="AJ7" s="440" t="s">
        <v>38</v>
      </c>
      <c r="AN7" s="1"/>
      <c r="AO7" s="1"/>
      <c r="AP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ht="30" customHeight="1">
      <c r="A8" s="225"/>
      <c r="B8" s="225"/>
      <c r="C8" s="200"/>
      <c r="D8" s="200"/>
      <c r="E8" s="225"/>
      <c r="F8" s="200"/>
      <c r="G8" s="200"/>
      <c r="H8" s="253"/>
      <c r="I8" s="200"/>
      <c r="J8" s="200"/>
      <c r="K8" s="263"/>
      <c r="L8" s="200"/>
      <c r="M8" s="200"/>
      <c r="N8" s="263"/>
      <c r="O8" s="200"/>
      <c r="P8" s="200"/>
      <c r="Q8" s="263"/>
      <c r="R8" s="200"/>
      <c r="S8" s="200"/>
      <c r="T8" s="263"/>
      <c r="U8" s="200"/>
      <c r="V8" s="200"/>
      <c r="W8" s="263"/>
      <c r="X8" s="200"/>
      <c r="Y8" s="200"/>
      <c r="Z8" s="263"/>
      <c r="AA8" s="200"/>
      <c r="AB8" s="200"/>
      <c r="AC8" s="263"/>
      <c r="AD8" s="200"/>
      <c r="AE8" s="200"/>
      <c r="AF8" s="263"/>
      <c r="AG8" s="268" t="s">
        <v>12</v>
      </c>
      <c r="AH8" s="269" t="s">
        <v>13</v>
      </c>
      <c r="AI8" s="270" t="s">
        <v>34</v>
      </c>
      <c r="AJ8" s="440"/>
      <c r="AN8" s="1"/>
      <c r="AO8" s="1"/>
      <c r="AP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ht="24" customHeight="1">
      <c r="A9" s="254">
        <v>45200</v>
      </c>
      <c r="B9" s="255">
        <v>933967.8</v>
      </c>
      <c r="C9" s="256">
        <v>939314.37</v>
      </c>
      <c r="D9" s="255">
        <f>SUM(C9-B9)</f>
        <v>5346.5699999999497</v>
      </c>
      <c r="E9" s="257">
        <v>1470.88</v>
      </c>
      <c r="F9" s="256">
        <v>1601.94</v>
      </c>
      <c r="G9" s="256">
        <f>SUM(F9-E9)</f>
        <v>131.06</v>
      </c>
      <c r="H9" s="255">
        <v>279260.59999999998</v>
      </c>
      <c r="I9" s="256">
        <v>280329.26</v>
      </c>
      <c r="J9" s="255">
        <f>SUM(I9-H9)</f>
        <v>1068.6600000000301</v>
      </c>
      <c r="K9" s="255">
        <v>102616.4</v>
      </c>
      <c r="L9" s="256">
        <v>102992.48</v>
      </c>
      <c r="M9" s="255">
        <f>SUM(L9-K9)</f>
        <v>376.08000000000197</v>
      </c>
      <c r="N9" s="255">
        <v>171000.48</v>
      </c>
      <c r="O9" s="256">
        <v>171917.68</v>
      </c>
      <c r="P9" s="255">
        <f t="shared" ref="P9:P40" si="0">SUM(O9-N9-V9)</f>
        <v>646.27999999998406</v>
      </c>
      <c r="Q9" s="255">
        <v>126412.24</v>
      </c>
      <c r="R9" s="256">
        <v>127047.67999999999</v>
      </c>
      <c r="S9" s="255">
        <f t="shared" ref="S9:S40" si="1">SUM(R9-Q9)</f>
        <v>635.439999999988</v>
      </c>
      <c r="T9" s="255">
        <v>31146.240000000002</v>
      </c>
      <c r="U9" s="256">
        <v>31417.16</v>
      </c>
      <c r="V9" s="255">
        <f t="shared" ref="V9:V40" si="2">SUM(U9-T9)</f>
        <v>270.91999999999803</v>
      </c>
      <c r="W9" s="255">
        <v>65634.740000000005</v>
      </c>
      <c r="X9" s="256">
        <v>65848.009999999995</v>
      </c>
      <c r="Y9" s="255">
        <f t="shared" ref="Y9:Y40" si="3">SUM(X9-W9)</f>
        <v>213.26999999999001</v>
      </c>
      <c r="Z9" s="255">
        <v>35944.400000000001</v>
      </c>
      <c r="AA9" s="256">
        <v>36073.550000000003</v>
      </c>
      <c r="AB9" s="255">
        <f t="shared" ref="AB9:AB40" si="4">SUM(AA9-Z9)</f>
        <v>129.150000000001</v>
      </c>
      <c r="AC9" s="255">
        <v>11051</v>
      </c>
      <c r="AD9" s="256">
        <v>11381</v>
      </c>
      <c r="AE9" s="255">
        <f>SUM(AD9-AC9)</f>
        <v>330</v>
      </c>
      <c r="AF9" s="267">
        <f>SUM(AB9+Y9+V9+S9+P9+M9+J9+D9+AE9+G9)</f>
        <v>9147.4299999999403</v>
      </c>
      <c r="AG9" s="256">
        <v>1773047.9</v>
      </c>
      <c r="AH9" s="256">
        <v>1782247.08</v>
      </c>
      <c r="AI9" s="271">
        <f t="shared" ref="AI9:AI40" si="5">SUM(AH9-AG9)</f>
        <v>9199.1800000001695</v>
      </c>
      <c r="AJ9" s="272">
        <f t="shared" ref="AJ9:AJ40" si="6">SUM(AI9-AF9)</f>
        <v>51.7500000002237</v>
      </c>
      <c r="AN9" s="1"/>
      <c r="AO9" s="1"/>
      <c r="AP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</row>
    <row r="10" spans="1:62" s="3" customFormat="1" ht="24" customHeight="1">
      <c r="A10" s="254">
        <v>45201</v>
      </c>
      <c r="B10" s="256">
        <f>C9</f>
        <v>939314.37</v>
      </c>
      <c r="C10" s="255">
        <v>944439.94</v>
      </c>
      <c r="D10" s="255">
        <f t="shared" ref="D10:D40" si="7">SUM(C10-B10)</f>
        <v>5125.5699999999497</v>
      </c>
      <c r="E10" s="257">
        <f>F9</f>
        <v>1601.94</v>
      </c>
      <c r="F10" s="256">
        <v>1903.56</v>
      </c>
      <c r="G10" s="256">
        <f t="shared" ref="G10:G40" si="8">SUM(F10-E10)</f>
        <v>301.62</v>
      </c>
      <c r="H10" s="256">
        <f>I9</f>
        <v>280329.26</v>
      </c>
      <c r="I10" s="255">
        <v>281481.34999999998</v>
      </c>
      <c r="J10" s="255">
        <f t="shared" ref="J10:J40" si="9">SUM(I10-H10)</f>
        <v>1152.0899999999699</v>
      </c>
      <c r="K10" s="256">
        <f>L9</f>
        <v>102992.48</v>
      </c>
      <c r="L10" s="255">
        <v>103598.05</v>
      </c>
      <c r="M10" s="255">
        <f t="shared" ref="M10:M40" si="10">SUM(L10-K10)</f>
        <v>605.57000000000698</v>
      </c>
      <c r="N10" s="256">
        <f>O9</f>
        <v>171917.68</v>
      </c>
      <c r="O10" s="255">
        <v>172830.58</v>
      </c>
      <c r="P10" s="255">
        <f t="shared" si="0"/>
        <v>646.17999999999302</v>
      </c>
      <c r="Q10" s="256">
        <f>R9</f>
        <v>127047.67999999999</v>
      </c>
      <c r="R10" s="255">
        <v>127652.48</v>
      </c>
      <c r="S10" s="255">
        <f t="shared" si="1"/>
        <v>604.80000000000302</v>
      </c>
      <c r="T10" s="256">
        <f>U9</f>
        <v>31417.16</v>
      </c>
      <c r="U10" s="255">
        <v>31683.88</v>
      </c>
      <c r="V10" s="255">
        <f t="shared" si="2"/>
        <v>266.72000000000099</v>
      </c>
      <c r="W10" s="256">
        <f>X9</f>
        <v>65848.009999999995</v>
      </c>
      <c r="X10" s="255">
        <v>66048.25</v>
      </c>
      <c r="Y10" s="255">
        <f t="shared" si="3"/>
        <v>200.24000000000501</v>
      </c>
      <c r="Z10" s="256">
        <f>AA9</f>
        <v>36073.550000000003</v>
      </c>
      <c r="AA10" s="255">
        <v>36204.199999999997</v>
      </c>
      <c r="AB10" s="255">
        <f t="shared" si="4"/>
        <v>130.64999999999401</v>
      </c>
      <c r="AC10" s="256">
        <f>AD9</f>
        <v>11381</v>
      </c>
      <c r="AD10" s="255">
        <v>11765</v>
      </c>
      <c r="AE10" s="255">
        <f t="shared" ref="AE10:AE40" si="11">SUM(AD10-AC10)</f>
        <v>384</v>
      </c>
      <c r="AF10" s="267">
        <f t="shared" ref="AF10:AF40" si="12">SUM(AB10+Y10+V10+S10+P10+M10+J10+D10+AE10+G10)</f>
        <v>9417.4399999999205</v>
      </c>
      <c r="AG10" s="256">
        <f>AH9</f>
        <v>1782247.08</v>
      </c>
      <c r="AH10" s="256">
        <v>1791723.97</v>
      </c>
      <c r="AI10" s="271">
        <f t="shared" si="5"/>
        <v>9476.8899999998994</v>
      </c>
      <c r="AJ10" s="272">
        <f t="shared" si="6"/>
        <v>59.4499999999789</v>
      </c>
    </row>
    <row r="11" spans="1:62" ht="24" customHeight="1">
      <c r="A11" s="254">
        <v>45202</v>
      </c>
      <c r="B11" s="256">
        <f t="shared" ref="B11:B40" si="13">C10</f>
        <v>944439.94</v>
      </c>
      <c r="C11" s="255">
        <v>949473.38</v>
      </c>
      <c r="D11" s="255">
        <f t="shared" si="7"/>
        <v>5033.4400000000596</v>
      </c>
      <c r="E11" s="257">
        <f t="shared" ref="E11:E40" si="14">F10</f>
        <v>1903.56</v>
      </c>
      <c r="F11" s="255">
        <v>2181.3000000000002</v>
      </c>
      <c r="G11" s="256">
        <f t="shared" si="8"/>
        <v>277.74</v>
      </c>
      <c r="H11" s="256">
        <f t="shared" ref="H11:H40" si="15">I10</f>
        <v>281481.34999999998</v>
      </c>
      <c r="I11" s="255">
        <v>282873.26</v>
      </c>
      <c r="J11" s="255">
        <f t="shared" si="9"/>
        <v>1391.9100000000301</v>
      </c>
      <c r="K11" s="256">
        <f t="shared" ref="K11:K40" si="16">L10</f>
        <v>103598.05</v>
      </c>
      <c r="L11" s="255">
        <v>104322</v>
      </c>
      <c r="M11" s="255">
        <f t="shared" si="10"/>
        <v>723.94999999999698</v>
      </c>
      <c r="N11" s="256">
        <f t="shared" ref="N11:N40" si="17">O10</f>
        <v>172830.58</v>
      </c>
      <c r="O11" s="255">
        <v>173792.08</v>
      </c>
      <c r="P11" s="255">
        <f t="shared" si="0"/>
        <v>696.70000000000095</v>
      </c>
      <c r="Q11" s="256">
        <f t="shared" ref="Q11:Q40" si="18">R10</f>
        <v>127652.48</v>
      </c>
      <c r="R11" s="255">
        <v>128264.4</v>
      </c>
      <c r="S11" s="255">
        <f t="shared" si="1"/>
        <v>611.91999999999803</v>
      </c>
      <c r="T11" s="256">
        <f t="shared" ref="T11:T40" si="19">U10</f>
        <v>31683.88</v>
      </c>
      <c r="U11" s="255">
        <v>31948.68</v>
      </c>
      <c r="V11" s="255">
        <f t="shared" si="2"/>
        <v>264.79999999999899</v>
      </c>
      <c r="W11" s="256">
        <f t="shared" ref="W11:W40" si="20">X10</f>
        <v>66048.25</v>
      </c>
      <c r="X11" s="255">
        <v>66251.78</v>
      </c>
      <c r="Y11" s="255">
        <f t="shared" si="3"/>
        <v>203.52999999999901</v>
      </c>
      <c r="Z11" s="256">
        <f t="shared" ref="Z11:Z40" si="21">AA10</f>
        <v>36204.199999999997</v>
      </c>
      <c r="AA11" s="256">
        <v>36335.339999999997</v>
      </c>
      <c r="AB11" s="255">
        <f t="shared" si="4"/>
        <v>131.13999999999899</v>
      </c>
      <c r="AC11" s="256">
        <f t="shared" ref="AC11:AC40" si="22">AD10</f>
        <v>11765</v>
      </c>
      <c r="AD11" s="256">
        <v>12143</v>
      </c>
      <c r="AE11" s="255">
        <f t="shared" si="11"/>
        <v>378</v>
      </c>
      <c r="AF11" s="267">
        <f t="shared" si="12"/>
        <v>9713.1300000000901</v>
      </c>
      <c r="AG11" s="256">
        <f t="shared" ref="AG11:AG40" si="23">AH10</f>
        <v>1791723.97</v>
      </c>
      <c r="AH11" s="256">
        <v>1801492.65</v>
      </c>
      <c r="AI11" s="271">
        <f t="shared" si="5"/>
        <v>9768.6799999999294</v>
      </c>
      <c r="AJ11" s="272">
        <f t="shared" si="6"/>
        <v>55.549999999848303</v>
      </c>
      <c r="AN11" s="1"/>
      <c r="AO11" s="1"/>
      <c r="AP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ht="24" customHeight="1">
      <c r="A12" s="254">
        <v>45203</v>
      </c>
      <c r="B12" s="256">
        <f t="shared" si="13"/>
        <v>949473.38</v>
      </c>
      <c r="C12" s="255">
        <v>954594.66</v>
      </c>
      <c r="D12" s="255">
        <f t="shared" si="7"/>
        <v>5121.2800000000298</v>
      </c>
      <c r="E12" s="257">
        <f t="shared" si="14"/>
        <v>2181.3000000000002</v>
      </c>
      <c r="F12" s="255">
        <v>2583.79</v>
      </c>
      <c r="G12" s="256">
        <f t="shared" si="8"/>
        <v>402.49</v>
      </c>
      <c r="H12" s="256">
        <f t="shared" si="15"/>
        <v>282873.26</v>
      </c>
      <c r="I12" s="255">
        <v>284297.15999999997</v>
      </c>
      <c r="J12" s="255">
        <f t="shared" si="9"/>
        <v>1423.8999999999701</v>
      </c>
      <c r="K12" s="256">
        <f t="shared" si="16"/>
        <v>104322</v>
      </c>
      <c r="L12" s="255">
        <v>105036</v>
      </c>
      <c r="M12" s="255">
        <f t="shared" si="10"/>
        <v>714</v>
      </c>
      <c r="N12" s="256">
        <f t="shared" si="17"/>
        <v>173792.08</v>
      </c>
      <c r="O12" s="255">
        <v>174644.96</v>
      </c>
      <c r="P12" s="255">
        <f t="shared" si="0"/>
        <v>606.12000000000603</v>
      </c>
      <c r="Q12" s="256">
        <f t="shared" si="18"/>
        <v>128264.4</v>
      </c>
      <c r="R12" s="255">
        <v>128834.24000000001</v>
      </c>
      <c r="S12" s="255">
        <f t="shared" si="1"/>
        <v>569.84000000001095</v>
      </c>
      <c r="T12" s="256">
        <f t="shared" si="19"/>
        <v>31948.68</v>
      </c>
      <c r="U12" s="255">
        <v>32195.439999999999</v>
      </c>
      <c r="V12" s="255">
        <f t="shared" si="2"/>
        <v>246.759999999998</v>
      </c>
      <c r="W12" s="256">
        <f t="shared" si="20"/>
        <v>66251.78</v>
      </c>
      <c r="X12" s="255">
        <v>66471.62</v>
      </c>
      <c r="Y12" s="255">
        <f t="shared" si="3"/>
        <v>219.83999999999699</v>
      </c>
      <c r="Z12" s="256">
        <f t="shared" si="21"/>
        <v>36335.339999999997</v>
      </c>
      <c r="AA12" s="255">
        <v>36466.78</v>
      </c>
      <c r="AB12" s="255">
        <f t="shared" si="4"/>
        <v>131.44000000000199</v>
      </c>
      <c r="AC12" s="256">
        <f t="shared" si="22"/>
        <v>12143</v>
      </c>
      <c r="AD12" s="255">
        <v>12487</v>
      </c>
      <c r="AE12" s="255">
        <f t="shared" si="11"/>
        <v>344</v>
      </c>
      <c r="AF12" s="267">
        <f t="shared" si="12"/>
        <v>9779.6700000000092</v>
      </c>
      <c r="AG12" s="256">
        <f t="shared" si="23"/>
        <v>1801492.65</v>
      </c>
      <c r="AH12" s="256">
        <v>1811338.56</v>
      </c>
      <c r="AI12" s="271">
        <f t="shared" si="5"/>
        <v>9845.9100000001508</v>
      </c>
      <c r="AJ12" s="272">
        <f t="shared" si="6"/>
        <v>66.240000000141706</v>
      </c>
      <c r="AN12" s="1"/>
      <c r="AO12" s="1"/>
      <c r="AP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ht="24" customHeight="1">
      <c r="A13" s="254">
        <v>45204</v>
      </c>
      <c r="B13" s="256">
        <f t="shared" si="13"/>
        <v>954594.66</v>
      </c>
      <c r="C13" s="255">
        <v>959847.25</v>
      </c>
      <c r="D13" s="255">
        <f t="shared" si="7"/>
        <v>5252.5899999999701</v>
      </c>
      <c r="E13" s="257">
        <f t="shared" si="14"/>
        <v>2583.79</v>
      </c>
      <c r="F13" s="255">
        <v>2860.86</v>
      </c>
      <c r="G13" s="256">
        <f t="shared" si="8"/>
        <v>277.07</v>
      </c>
      <c r="H13" s="256">
        <f t="shared" si="15"/>
        <v>284297.15999999997</v>
      </c>
      <c r="I13" s="255">
        <v>285344.26</v>
      </c>
      <c r="J13" s="255">
        <f t="shared" si="9"/>
        <v>1047.1000000000299</v>
      </c>
      <c r="K13" s="256">
        <f t="shared" si="16"/>
        <v>105036</v>
      </c>
      <c r="L13" s="255">
        <v>105811.64</v>
      </c>
      <c r="M13" s="255">
        <f t="shared" si="10"/>
        <v>775.63999999999896</v>
      </c>
      <c r="N13" s="256">
        <f t="shared" si="17"/>
        <v>174644.96</v>
      </c>
      <c r="O13" s="255">
        <v>175581.2</v>
      </c>
      <c r="P13" s="255">
        <f t="shared" si="0"/>
        <v>658.00000000001796</v>
      </c>
      <c r="Q13" s="256">
        <f t="shared" si="18"/>
        <v>128834.24000000001</v>
      </c>
      <c r="R13" s="255">
        <v>129419.68</v>
      </c>
      <c r="S13" s="255">
        <f t="shared" si="1"/>
        <v>585.439999999988</v>
      </c>
      <c r="T13" s="256">
        <f t="shared" si="19"/>
        <v>32195.439999999999</v>
      </c>
      <c r="U13" s="255">
        <v>32473.68</v>
      </c>
      <c r="V13" s="255">
        <f t="shared" si="2"/>
        <v>278.240000000002</v>
      </c>
      <c r="W13" s="256">
        <f t="shared" si="20"/>
        <v>66471.62</v>
      </c>
      <c r="X13" s="255">
        <v>66665.94</v>
      </c>
      <c r="Y13" s="255">
        <f t="shared" si="3"/>
        <v>194.32000000000701</v>
      </c>
      <c r="Z13" s="256">
        <f t="shared" si="21"/>
        <v>36466.78</v>
      </c>
      <c r="AA13" s="255">
        <v>36593.599999999999</v>
      </c>
      <c r="AB13" s="255">
        <f t="shared" si="4"/>
        <v>126.82</v>
      </c>
      <c r="AC13" s="256">
        <f t="shared" si="22"/>
        <v>12487</v>
      </c>
      <c r="AD13" s="255">
        <v>12838</v>
      </c>
      <c r="AE13" s="255">
        <f t="shared" si="11"/>
        <v>351</v>
      </c>
      <c r="AF13" s="267">
        <f t="shared" si="12"/>
        <v>9546.2200000000194</v>
      </c>
      <c r="AG13" s="256">
        <f t="shared" si="23"/>
        <v>1811338.56</v>
      </c>
      <c r="AH13" s="256">
        <v>1820857.45</v>
      </c>
      <c r="AI13" s="271">
        <f t="shared" si="5"/>
        <v>9518.8899999998994</v>
      </c>
      <c r="AJ13" s="272">
        <f t="shared" si="6"/>
        <v>-27.330000000118201</v>
      </c>
      <c r="AN13" s="1"/>
      <c r="AO13" s="1"/>
      <c r="AP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ht="24" customHeight="1">
      <c r="A14" s="254">
        <v>45205</v>
      </c>
      <c r="B14" s="256">
        <f t="shared" si="13"/>
        <v>959847.25</v>
      </c>
      <c r="C14" s="255">
        <v>965021.6</v>
      </c>
      <c r="D14" s="255">
        <f t="shared" si="7"/>
        <v>5174.3499999999804</v>
      </c>
      <c r="E14" s="257">
        <f t="shared" si="14"/>
        <v>2860.86</v>
      </c>
      <c r="F14" s="255">
        <v>3394.61</v>
      </c>
      <c r="G14" s="256">
        <f t="shared" si="8"/>
        <v>533.75</v>
      </c>
      <c r="H14" s="256">
        <f t="shared" si="15"/>
        <v>285344.26</v>
      </c>
      <c r="I14" s="255">
        <v>286589.18</v>
      </c>
      <c r="J14" s="255">
        <f t="shared" si="9"/>
        <v>1244.9199999999801</v>
      </c>
      <c r="K14" s="256">
        <f t="shared" si="16"/>
        <v>105811.64</v>
      </c>
      <c r="L14" s="255">
        <v>106611.04</v>
      </c>
      <c r="M14" s="255">
        <f t="shared" si="10"/>
        <v>799.39999999999395</v>
      </c>
      <c r="N14" s="256">
        <f t="shared" si="17"/>
        <v>175581.2</v>
      </c>
      <c r="O14" s="255">
        <v>176580.24</v>
      </c>
      <c r="P14" s="255">
        <f t="shared" si="0"/>
        <v>688.19999999998299</v>
      </c>
      <c r="Q14" s="256">
        <f t="shared" si="18"/>
        <v>129419.68</v>
      </c>
      <c r="R14" s="255">
        <v>129985.12</v>
      </c>
      <c r="S14" s="255">
        <f t="shared" si="1"/>
        <v>565.44000000000199</v>
      </c>
      <c r="T14" s="256">
        <f t="shared" si="19"/>
        <v>32473.68</v>
      </c>
      <c r="U14" s="255">
        <v>32784.519999999997</v>
      </c>
      <c r="V14" s="255">
        <f t="shared" si="2"/>
        <v>310.83999999999702</v>
      </c>
      <c r="W14" s="256">
        <f t="shared" si="20"/>
        <v>66665.94</v>
      </c>
      <c r="X14" s="255">
        <v>66862</v>
      </c>
      <c r="Y14" s="255">
        <f t="shared" si="3"/>
        <v>196.05999999999801</v>
      </c>
      <c r="Z14" s="256">
        <f t="shared" si="21"/>
        <v>36593.599999999999</v>
      </c>
      <c r="AA14" s="255">
        <v>36731</v>
      </c>
      <c r="AB14" s="255">
        <f t="shared" si="4"/>
        <v>137.400000000001</v>
      </c>
      <c r="AC14" s="256">
        <f t="shared" si="22"/>
        <v>12838</v>
      </c>
      <c r="AD14" s="255">
        <v>13175</v>
      </c>
      <c r="AE14" s="255">
        <f t="shared" si="11"/>
        <v>337</v>
      </c>
      <c r="AF14" s="267">
        <f t="shared" si="12"/>
        <v>9987.3599999999406</v>
      </c>
      <c r="AG14" s="256">
        <f t="shared" si="23"/>
        <v>1820857.45</v>
      </c>
      <c r="AH14" s="256">
        <v>1830894.74</v>
      </c>
      <c r="AI14" s="271">
        <f t="shared" si="5"/>
        <v>10037.290000000001</v>
      </c>
      <c r="AJ14" s="272">
        <f t="shared" si="6"/>
        <v>49.930000000102197</v>
      </c>
      <c r="AN14" s="1"/>
      <c r="AO14" s="1"/>
      <c r="AP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ht="24" customHeight="1">
      <c r="A15" s="254">
        <v>45206</v>
      </c>
      <c r="B15" s="256">
        <f t="shared" si="13"/>
        <v>965021.6</v>
      </c>
      <c r="C15" s="255">
        <v>970333.95</v>
      </c>
      <c r="D15" s="255">
        <f t="shared" si="7"/>
        <v>5312.3499999999804</v>
      </c>
      <c r="E15" s="257">
        <f t="shared" si="14"/>
        <v>3394.61</v>
      </c>
      <c r="F15" s="255">
        <v>3957.38</v>
      </c>
      <c r="G15" s="256">
        <f t="shared" si="8"/>
        <v>562.77</v>
      </c>
      <c r="H15" s="256">
        <f t="shared" si="15"/>
        <v>286589.18</v>
      </c>
      <c r="I15" s="255">
        <v>288015.68</v>
      </c>
      <c r="J15" s="255">
        <f t="shared" si="9"/>
        <v>1426.5</v>
      </c>
      <c r="K15" s="256">
        <f t="shared" si="16"/>
        <v>106611.04</v>
      </c>
      <c r="L15" s="255">
        <v>107005.12</v>
      </c>
      <c r="M15" s="255">
        <f t="shared" si="10"/>
        <v>394.08000000000197</v>
      </c>
      <c r="N15" s="256">
        <f t="shared" si="17"/>
        <v>176580.24</v>
      </c>
      <c r="O15" s="255">
        <v>177545.12</v>
      </c>
      <c r="P15" s="255">
        <f t="shared" si="0"/>
        <v>665.84000000000401</v>
      </c>
      <c r="Q15" s="256">
        <f t="shared" si="18"/>
        <v>129985.12</v>
      </c>
      <c r="R15" s="255">
        <v>130552.4</v>
      </c>
      <c r="S15" s="255">
        <f t="shared" si="1"/>
        <v>567.27999999999895</v>
      </c>
      <c r="T15" s="256">
        <f t="shared" si="19"/>
        <v>32784.519999999997</v>
      </c>
      <c r="U15" s="255">
        <v>33083.56</v>
      </c>
      <c r="V15" s="255">
        <f t="shared" si="2"/>
        <v>299.04000000000099</v>
      </c>
      <c r="W15" s="256">
        <f t="shared" si="20"/>
        <v>66862</v>
      </c>
      <c r="X15" s="255">
        <v>67053</v>
      </c>
      <c r="Y15" s="255">
        <f t="shared" si="3"/>
        <v>191</v>
      </c>
      <c r="Z15" s="256">
        <f t="shared" si="21"/>
        <v>36731</v>
      </c>
      <c r="AA15" s="255">
        <v>36858</v>
      </c>
      <c r="AB15" s="255">
        <f t="shared" si="4"/>
        <v>127</v>
      </c>
      <c r="AC15" s="256">
        <f t="shared" si="22"/>
        <v>13175</v>
      </c>
      <c r="AD15" s="255">
        <v>13580</v>
      </c>
      <c r="AE15" s="255">
        <f t="shared" si="11"/>
        <v>405</v>
      </c>
      <c r="AF15" s="267">
        <f t="shared" si="12"/>
        <v>9950.8599999999806</v>
      </c>
      <c r="AG15" s="256">
        <f t="shared" si="23"/>
        <v>1830894.74</v>
      </c>
      <c r="AH15" s="256">
        <v>1840896.52</v>
      </c>
      <c r="AI15" s="271">
        <f t="shared" si="5"/>
        <v>10001.780000000001</v>
      </c>
      <c r="AJ15" s="272">
        <f t="shared" si="6"/>
        <v>50.920000000045498</v>
      </c>
      <c r="AN15" s="1"/>
      <c r="AO15" s="1"/>
      <c r="AP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24" customHeight="1">
      <c r="A16" s="254">
        <v>45207</v>
      </c>
      <c r="B16" s="256">
        <f t="shared" si="13"/>
        <v>970333.95</v>
      </c>
      <c r="C16" s="255">
        <v>975955.97</v>
      </c>
      <c r="D16" s="255">
        <f t="shared" si="7"/>
        <v>5622.0200000000204</v>
      </c>
      <c r="E16" s="257">
        <f t="shared" si="14"/>
        <v>3957.38</v>
      </c>
      <c r="F16" s="255">
        <v>3987.31</v>
      </c>
      <c r="G16" s="256">
        <f t="shared" si="8"/>
        <v>29.929999999999801</v>
      </c>
      <c r="H16" s="256">
        <f t="shared" si="15"/>
        <v>288015.68</v>
      </c>
      <c r="I16" s="255">
        <v>289285.06</v>
      </c>
      <c r="J16" s="255">
        <f t="shared" si="9"/>
        <v>1269.3800000000001</v>
      </c>
      <c r="K16" s="256">
        <f t="shared" si="16"/>
        <v>107005.12</v>
      </c>
      <c r="L16" s="255">
        <v>107343.52</v>
      </c>
      <c r="M16" s="255">
        <f t="shared" si="10"/>
        <v>338.40000000000902</v>
      </c>
      <c r="N16" s="256">
        <f t="shared" si="17"/>
        <v>177545.12</v>
      </c>
      <c r="O16" s="255">
        <v>178495.12</v>
      </c>
      <c r="P16" s="255">
        <f t="shared" si="0"/>
        <v>657.91999999999803</v>
      </c>
      <c r="Q16" s="256">
        <f t="shared" si="18"/>
        <v>130552.4</v>
      </c>
      <c r="R16" s="255">
        <v>131139.76</v>
      </c>
      <c r="S16" s="255">
        <f t="shared" si="1"/>
        <v>587.36000000001502</v>
      </c>
      <c r="T16" s="256">
        <f t="shared" si="19"/>
        <v>33083.56</v>
      </c>
      <c r="U16" s="255">
        <v>33375.64</v>
      </c>
      <c r="V16" s="255">
        <f t="shared" si="2"/>
        <v>292.08000000000197</v>
      </c>
      <c r="W16" s="256">
        <f t="shared" si="20"/>
        <v>67053</v>
      </c>
      <c r="X16" s="255">
        <v>67228</v>
      </c>
      <c r="Y16" s="255">
        <f t="shared" si="3"/>
        <v>175</v>
      </c>
      <c r="Z16" s="256">
        <f t="shared" si="21"/>
        <v>36858</v>
      </c>
      <c r="AA16" s="255">
        <v>36964</v>
      </c>
      <c r="AB16" s="255">
        <f t="shared" si="4"/>
        <v>106</v>
      </c>
      <c r="AC16" s="256">
        <f t="shared" si="22"/>
        <v>13580</v>
      </c>
      <c r="AD16" s="255">
        <v>13894</v>
      </c>
      <c r="AE16" s="255">
        <f t="shared" si="11"/>
        <v>314</v>
      </c>
      <c r="AF16" s="267">
        <f t="shared" si="12"/>
        <v>9392.0900000000493</v>
      </c>
      <c r="AG16" s="256">
        <f t="shared" si="23"/>
        <v>1840896.52</v>
      </c>
      <c r="AH16" s="256">
        <v>1850307.42</v>
      </c>
      <c r="AI16" s="271">
        <f t="shared" si="5"/>
        <v>9410.8999999999105</v>
      </c>
      <c r="AJ16" s="272">
        <f t="shared" si="6"/>
        <v>18.8099999998594</v>
      </c>
      <c r="AN16" s="1"/>
      <c r="AO16" s="1"/>
      <c r="AP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ht="24" customHeight="1">
      <c r="A17" s="254">
        <v>45208</v>
      </c>
      <c r="B17" s="256">
        <f t="shared" si="13"/>
        <v>975955.97</v>
      </c>
      <c r="C17" s="255">
        <v>981750.54</v>
      </c>
      <c r="D17" s="255">
        <f t="shared" si="7"/>
        <v>5794.5700000000697</v>
      </c>
      <c r="E17" s="257">
        <f t="shared" si="14"/>
        <v>3987.31</v>
      </c>
      <c r="F17" s="255">
        <v>4422.84</v>
      </c>
      <c r="G17" s="256">
        <f t="shared" si="8"/>
        <v>435.53</v>
      </c>
      <c r="H17" s="256">
        <f t="shared" si="15"/>
        <v>289285.06</v>
      </c>
      <c r="I17" s="255">
        <v>291286.48</v>
      </c>
      <c r="J17" s="255">
        <f t="shared" si="9"/>
        <v>2001.4199999999801</v>
      </c>
      <c r="K17" s="256">
        <f t="shared" si="16"/>
        <v>107343.52</v>
      </c>
      <c r="L17" s="255">
        <v>107924.36</v>
      </c>
      <c r="M17" s="255">
        <f t="shared" si="10"/>
        <v>580.83999999999696</v>
      </c>
      <c r="N17" s="256">
        <f t="shared" si="17"/>
        <v>178495.12</v>
      </c>
      <c r="O17" s="255">
        <v>179466.08</v>
      </c>
      <c r="P17" s="255">
        <f t="shared" si="0"/>
        <v>673.79999999998802</v>
      </c>
      <c r="Q17" s="256">
        <f t="shared" si="18"/>
        <v>131139.76</v>
      </c>
      <c r="R17" s="255">
        <v>131738.96</v>
      </c>
      <c r="S17" s="255">
        <f t="shared" si="1"/>
        <v>599.19999999998299</v>
      </c>
      <c r="T17" s="256">
        <f t="shared" si="19"/>
        <v>33375.64</v>
      </c>
      <c r="U17" s="255">
        <v>33672.800000000003</v>
      </c>
      <c r="V17" s="255">
        <f t="shared" si="2"/>
        <v>297.16000000000298</v>
      </c>
      <c r="W17" s="256">
        <f t="shared" si="20"/>
        <v>67228</v>
      </c>
      <c r="X17" s="255">
        <v>67455.25</v>
      </c>
      <c r="Y17" s="255">
        <f t="shared" si="3"/>
        <v>227.25</v>
      </c>
      <c r="Z17" s="256">
        <f t="shared" si="21"/>
        <v>36964</v>
      </c>
      <c r="AA17" s="255">
        <v>37087.440000000002</v>
      </c>
      <c r="AB17" s="255">
        <f t="shared" si="4"/>
        <v>123.440000000002</v>
      </c>
      <c r="AC17" s="256">
        <f t="shared" si="22"/>
        <v>13894</v>
      </c>
      <c r="AD17" s="255">
        <v>14264</v>
      </c>
      <c r="AE17" s="255">
        <f t="shared" si="11"/>
        <v>370</v>
      </c>
      <c r="AF17" s="267">
        <f t="shared" si="12"/>
        <v>11103.21</v>
      </c>
      <c r="AG17" s="256">
        <f t="shared" si="23"/>
        <v>1850307.42</v>
      </c>
      <c r="AH17" s="256">
        <v>1861492.89</v>
      </c>
      <c r="AI17" s="271">
        <f t="shared" si="5"/>
        <v>11185.47</v>
      </c>
      <c r="AJ17" s="272">
        <f t="shared" si="6"/>
        <v>82.259999999949301</v>
      </c>
      <c r="AN17" s="1"/>
      <c r="AO17" s="1"/>
      <c r="AP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ht="24" customHeight="1">
      <c r="A18" s="254">
        <v>45209</v>
      </c>
      <c r="B18" s="256">
        <f t="shared" si="13"/>
        <v>981750.54</v>
      </c>
      <c r="C18" s="255">
        <v>987606.45</v>
      </c>
      <c r="D18" s="255">
        <f t="shared" si="7"/>
        <v>5855.9099999999198</v>
      </c>
      <c r="E18" s="257">
        <f t="shared" si="14"/>
        <v>4422.84</v>
      </c>
      <c r="F18" s="256">
        <v>5501.82</v>
      </c>
      <c r="G18" s="256">
        <f t="shared" si="8"/>
        <v>1078.98</v>
      </c>
      <c r="H18" s="256">
        <f t="shared" si="15"/>
        <v>291286.48</v>
      </c>
      <c r="I18" s="255">
        <v>293624.8</v>
      </c>
      <c r="J18" s="255">
        <f t="shared" si="9"/>
        <v>2338.3200000000102</v>
      </c>
      <c r="K18" s="256">
        <f t="shared" si="16"/>
        <v>107924.36</v>
      </c>
      <c r="L18" s="255">
        <v>108602.52</v>
      </c>
      <c r="M18" s="255">
        <f t="shared" si="10"/>
        <v>678.16000000000304</v>
      </c>
      <c r="N18" s="256">
        <f t="shared" si="17"/>
        <v>179466.08</v>
      </c>
      <c r="O18" s="255">
        <v>180473.68</v>
      </c>
      <c r="P18" s="255">
        <f t="shared" si="0"/>
        <v>703.32000000000698</v>
      </c>
      <c r="Q18" s="256">
        <f t="shared" si="18"/>
        <v>131738.96</v>
      </c>
      <c r="R18" s="255">
        <v>132367.51999999999</v>
      </c>
      <c r="S18" s="255">
        <f t="shared" si="1"/>
        <v>628.55999999999801</v>
      </c>
      <c r="T18" s="256">
        <f t="shared" si="19"/>
        <v>33672.800000000003</v>
      </c>
      <c r="U18" s="255">
        <v>33977.08</v>
      </c>
      <c r="V18" s="255">
        <f t="shared" si="2"/>
        <v>304.27999999999901</v>
      </c>
      <c r="W18" s="256">
        <f t="shared" si="20"/>
        <v>67455.25</v>
      </c>
      <c r="X18" s="255">
        <v>67729.649999999994</v>
      </c>
      <c r="Y18" s="255">
        <f t="shared" si="3"/>
        <v>274.39999999999401</v>
      </c>
      <c r="Z18" s="256">
        <f t="shared" si="21"/>
        <v>37087.440000000002</v>
      </c>
      <c r="AA18" s="255">
        <v>37206</v>
      </c>
      <c r="AB18" s="255">
        <f t="shared" si="4"/>
        <v>118.559999999998</v>
      </c>
      <c r="AC18" s="256">
        <f t="shared" si="22"/>
        <v>14264</v>
      </c>
      <c r="AD18" s="255">
        <v>14797</v>
      </c>
      <c r="AE18" s="255">
        <f t="shared" si="11"/>
        <v>533</v>
      </c>
      <c r="AF18" s="267">
        <f t="shared" si="12"/>
        <v>12513.4899999999</v>
      </c>
      <c r="AG18" s="256">
        <f t="shared" si="23"/>
        <v>1861492.89</v>
      </c>
      <c r="AH18" s="256">
        <v>1874106</v>
      </c>
      <c r="AI18" s="271">
        <f t="shared" si="5"/>
        <v>12613.110000000101</v>
      </c>
      <c r="AJ18" s="272">
        <f t="shared" si="6"/>
        <v>99.620000000180895</v>
      </c>
      <c r="AN18" s="1"/>
      <c r="AO18" s="1"/>
      <c r="AP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ht="24" customHeight="1">
      <c r="A19" s="254">
        <v>45210</v>
      </c>
      <c r="B19" s="256">
        <f t="shared" si="13"/>
        <v>987606.45</v>
      </c>
      <c r="C19" s="255">
        <v>992237.1</v>
      </c>
      <c r="D19" s="255">
        <f t="shared" si="7"/>
        <v>4630.6500000000196</v>
      </c>
      <c r="E19" s="257">
        <f t="shared" si="14"/>
        <v>5501.82</v>
      </c>
      <c r="F19" s="256">
        <v>6472.09</v>
      </c>
      <c r="G19" s="256">
        <f t="shared" si="8"/>
        <v>970.27</v>
      </c>
      <c r="H19" s="256">
        <f t="shared" si="15"/>
        <v>293624.8</v>
      </c>
      <c r="I19" s="255">
        <v>295282.40000000002</v>
      </c>
      <c r="J19" s="255">
        <f t="shared" si="9"/>
        <v>1657.6000000000299</v>
      </c>
      <c r="K19" s="256">
        <f t="shared" si="16"/>
        <v>108602.52</v>
      </c>
      <c r="L19" s="256">
        <v>109334.34</v>
      </c>
      <c r="M19" s="255">
        <f t="shared" si="10"/>
        <v>731.81999999999198</v>
      </c>
      <c r="N19" s="256">
        <f t="shared" si="17"/>
        <v>180473.68</v>
      </c>
      <c r="O19" s="255">
        <v>181357</v>
      </c>
      <c r="P19" s="255">
        <f t="shared" si="0"/>
        <v>627.40000000000896</v>
      </c>
      <c r="Q19" s="256">
        <f t="shared" si="18"/>
        <v>132367.51999999999</v>
      </c>
      <c r="R19" s="255">
        <v>132893.20000000001</v>
      </c>
      <c r="S19" s="255">
        <f t="shared" si="1"/>
        <v>525.68000000002201</v>
      </c>
      <c r="T19" s="256">
        <f t="shared" si="19"/>
        <v>33977.08</v>
      </c>
      <c r="U19" s="255">
        <v>34233</v>
      </c>
      <c r="V19" s="255">
        <f t="shared" si="2"/>
        <v>255.919999999998</v>
      </c>
      <c r="W19" s="256">
        <f t="shared" si="20"/>
        <v>67729.649999999994</v>
      </c>
      <c r="X19" s="255">
        <v>68018.289999999994</v>
      </c>
      <c r="Y19" s="255">
        <f t="shared" si="3"/>
        <v>288.63999999999902</v>
      </c>
      <c r="Z19" s="256">
        <f t="shared" si="21"/>
        <v>37206</v>
      </c>
      <c r="AA19" s="255">
        <v>37306.22</v>
      </c>
      <c r="AB19" s="255">
        <f t="shared" si="4"/>
        <v>100.22000000000099</v>
      </c>
      <c r="AC19" s="256">
        <f t="shared" si="22"/>
        <v>14797</v>
      </c>
      <c r="AD19" s="255">
        <v>15103</v>
      </c>
      <c r="AE19" s="255">
        <f t="shared" si="11"/>
        <v>306</v>
      </c>
      <c r="AF19" s="267">
        <f t="shared" si="12"/>
        <v>10094.200000000101</v>
      </c>
      <c r="AG19" s="256">
        <f t="shared" si="23"/>
        <v>1874106</v>
      </c>
      <c r="AH19" s="256">
        <v>1883977.21</v>
      </c>
      <c r="AI19" s="271">
        <f t="shared" si="5"/>
        <v>9871.2099999999591</v>
      </c>
      <c r="AJ19" s="272">
        <f t="shared" si="6"/>
        <v>-222.99000000011799</v>
      </c>
      <c r="AN19" s="1"/>
      <c r="AO19" s="1"/>
      <c r="AP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ht="24" customHeight="1">
      <c r="A20" s="254">
        <v>45211</v>
      </c>
      <c r="B20" s="256">
        <f t="shared" si="13"/>
        <v>992237.1</v>
      </c>
      <c r="C20" s="255">
        <v>997396.7</v>
      </c>
      <c r="D20" s="255">
        <f t="shared" si="7"/>
        <v>5159.5999999999804</v>
      </c>
      <c r="E20" s="257">
        <f t="shared" si="14"/>
        <v>6472.09</v>
      </c>
      <c r="F20" s="256">
        <v>7656.66</v>
      </c>
      <c r="G20" s="256">
        <f t="shared" si="8"/>
        <v>1184.57</v>
      </c>
      <c r="H20" s="256">
        <f t="shared" si="15"/>
        <v>295282.40000000002</v>
      </c>
      <c r="I20" s="255">
        <v>297082.8</v>
      </c>
      <c r="J20" s="255">
        <f t="shared" si="9"/>
        <v>1800.3999999999701</v>
      </c>
      <c r="K20" s="256">
        <f t="shared" si="16"/>
        <v>109334.34</v>
      </c>
      <c r="L20" s="255">
        <v>109678</v>
      </c>
      <c r="M20" s="255">
        <f t="shared" si="10"/>
        <v>343.66000000000298</v>
      </c>
      <c r="N20" s="256">
        <f t="shared" si="17"/>
        <v>181357</v>
      </c>
      <c r="O20" s="255">
        <v>182309.76000000001</v>
      </c>
      <c r="P20" s="255">
        <f t="shared" si="0"/>
        <v>659.160000000011</v>
      </c>
      <c r="Q20" s="256">
        <f t="shared" si="18"/>
        <v>132893.20000000001</v>
      </c>
      <c r="R20" s="255">
        <v>133440.32000000001</v>
      </c>
      <c r="S20" s="255">
        <f t="shared" si="1"/>
        <v>547.119999999995</v>
      </c>
      <c r="T20" s="256">
        <f t="shared" si="19"/>
        <v>34233</v>
      </c>
      <c r="U20" s="255">
        <v>34526.6</v>
      </c>
      <c r="V20" s="255">
        <f t="shared" si="2"/>
        <v>293.599999999999</v>
      </c>
      <c r="W20" s="256">
        <f t="shared" si="20"/>
        <v>68018.289999999994</v>
      </c>
      <c r="X20" s="255">
        <v>68311.11</v>
      </c>
      <c r="Y20" s="255">
        <f t="shared" si="3"/>
        <v>292.82000000000698</v>
      </c>
      <c r="Z20" s="256">
        <f t="shared" si="21"/>
        <v>37306.22</v>
      </c>
      <c r="AA20" s="255">
        <v>37426.75</v>
      </c>
      <c r="AB20" s="255">
        <f t="shared" si="4"/>
        <v>120.52999999999901</v>
      </c>
      <c r="AC20" s="256">
        <f t="shared" si="22"/>
        <v>15103</v>
      </c>
      <c r="AD20" s="255">
        <v>15384</v>
      </c>
      <c r="AE20" s="255">
        <f t="shared" si="11"/>
        <v>281</v>
      </c>
      <c r="AF20" s="267">
        <f t="shared" si="12"/>
        <v>10682.46</v>
      </c>
      <c r="AG20" s="256">
        <f t="shared" si="23"/>
        <v>1883977.21</v>
      </c>
      <c r="AH20" s="256">
        <v>1894654.8</v>
      </c>
      <c r="AI20" s="271">
        <f t="shared" si="5"/>
        <v>10677.5900000001</v>
      </c>
      <c r="AJ20" s="272">
        <f t="shared" si="6"/>
        <v>-4.8699999998716503</v>
      </c>
      <c r="AN20" s="1"/>
      <c r="AO20" s="1"/>
      <c r="AP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24" customHeight="1">
      <c r="A21" s="254">
        <v>45212</v>
      </c>
      <c r="B21" s="256">
        <f t="shared" si="13"/>
        <v>997396.7</v>
      </c>
      <c r="C21" s="255">
        <v>1003499.2</v>
      </c>
      <c r="D21" s="255">
        <f t="shared" si="7"/>
        <v>6102.5</v>
      </c>
      <c r="E21" s="257">
        <f t="shared" si="14"/>
        <v>7656.66</v>
      </c>
      <c r="F21" s="256">
        <v>8579.57</v>
      </c>
      <c r="G21" s="256">
        <f t="shared" si="8"/>
        <v>922.91</v>
      </c>
      <c r="H21" s="256">
        <f t="shared" si="15"/>
        <v>297082.8</v>
      </c>
      <c r="I21" s="255">
        <v>298696</v>
      </c>
      <c r="J21" s="255">
        <f t="shared" si="9"/>
        <v>1613.20000000001</v>
      </c>
      <c r="K21" s="256">
        <f t="shared" si="16"/>
        <v>109678</v>
      </c>
      <c r="L21" s="255">
        <v>110036.52</v>
      </c>
      <c r="M21" s="255">
        <f t="shared" si="10"/>
        <v>358.52000000000402</v>
      </c>
      <c r="N21" s="256">
        <f t="shared" si="17"/>
        <v>182309.76000000001</v>
      </c>
      <c r="O21" s="255">
        <v>183323.76</v>
      </c>
      <c r="P21" s="255">
        <f t="shared" si="0"/>
        <v>682.43999999999505</v>
      </c>
      <c r="Q21" s="256">
        <f t="shared" si="18"/>
        <v>133440.32000000001</v>
      </c>
      <c r="R21" s="255">
        <v>134048.95999999999</v>
      </c>
      <c r="S21" s="255">
        <f t="shared" si="1"/>
        <v>608.63999999998498</v>
      </c>
      <c r="T21" s="256">
        <f t="shared" si="19"/>
        <v>34526.6</v>
      </c>
      <c r="U21" s="255">
        <v>34858.160000000003</v>
      </c>
      <c r="V21" s="255">
        <f t="shared" si="2"/>
        <v>331.560000000005</v>
      </c>
      <c r="W21" s="256">
        <f t="shared" si="20"/>
        <v>68311.11</v>
      </c>
      <c r="X21" s="255">
        <v>68599.179999999993</v>
      </c>
      <c r="Y21" s="255">
        <f t="shared" si="3"/>
        <v>288.06999999999198</v>
      </c>
      <c r="Z21" s="256">
        <f t="shared" si="21"/>
        <v>37426.75</v>
      </c>
      <c r="AA21" s="255">
        <v>37585.93</v>
      </c>
      <c r="AB21" s="255">
        <f t="shared" si="4"/>
        <v>159.18</v>
      </c>
      <c r="AC21" s="256">
        <f t="shared" si="22"/>
        <v>15384</v>
      </c>
      <c r="AD21" s="255">
        <v>15673</v>
      </c>
      <c r="AE21" s="255">
        <f t="shared" si="11"/>
        <v>289</v>
      </c>
      <c r="AF21" s="267">
        <f t="shared" si="12"/>
        <v>11356.02</v>
      </c>
      <c r="AG21" s="256">
        <f t="shared" si="23"/>
        <v>1894654.8</v>
      </c>
      <c r="AH21" s="256">
        <v>1906036.6</v>
      </c>
      <c r="AI21" s="271">
        <f t="shared" si="5"/>
        <v>11381.8</v>
      </c>
      <c r="AJ21" s="272">
        <f t="shared" si="6"/>
        <v>25.780000000053398</v>
      </c>
      <c r="AN21" s="1"/>
      <c r="AO21" s="1"/>
      <c r="AP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ht="24" customHeight="1">
      <c r="A22" s="254">
        <v>45213</v>
      </c>
      <c r="B22" s="256">
        <f t="shared" si="13"/>
        <v>1003499.2</v>
      </c>
      <c r="C22" s="255">
        <v>1010036.37</v>
      </c>
      <c r="D22" s="255">
        <f t="shared" si="7"/>
        <v>6537.1700000000401</v>
      </c>
      <c r="E22" s="257">
        <f t="shared" si="14"/>
        <v>8579.57</v>
      </c>
      <c r="F22" s="256">
        <v>9319.18</v>
      </c>
      <c r="G22" s="256">
        <f t="shared" si="8"/>
        <v>739.61000000000104</v>
      </c>
      <c r="H22" s="256">
        <f t="shared" si="15"/>
        <v>298696</v>
      </c>
      <c r="I22" s="255">
        <v>300085.28000000003</v>
      </c>
      <c r="J22" s="255">
        <f t="shared" si="9"/>
        <v>1389.28000000003</v>
      </c>
      <c r="K22" s="256">
        <f t="shared" si="16"/>
        <v>110036.52</v>
      </c>
      <c r="L22" s="255">
        <v>110376.8</v>
      </c>
      <c r="M22" s="255">
        <f t="shared" si="10"/>
        <v>340.27999999999901</v>
      </c>
      <c r="N22" s="256">
        <f t="shared" si="17"/>
        <v>183323.76</v>
      </c>
      <c r="O22" s="255">
        <v>184424.72</v>
      </c>
      <c r="P22" s="255">
        <f t="shared" si="0"/>
        <v>731.75999999999499</v>
      </c>
      <c r="Q22" s="256">
        <f t="shared" si="18"/>
        <v>134048.95999999999</v>
      </c>
      <c r="R22" s="255">
        <v>134681.20000000001</v>
      </c>
      <c r="S22" s="255">
        <f t="shared" si="1"/>
        <v>632.24000000002002</v>
      </c>
      <c r="T22" s="256">
        <f t="shared" si="19"/>
        <v>34858.160000000003</v>
      </c>
      <c r="U22" s="255">
        <v>35227.360000000001</v>
      </c>
      <c r="V22" s="255">
        <f t="shared" si="2"/>
        <v>369.19999999999698</v>
      </c>
      <c r="W22" s="256">
        <f t="shared" si="20"/>
        <v>68599.179999999993</v>
      </c>
      <c r="X22" s="255">
        <v>68851.48</v>
      </c>
      <c r="Y22" s="255">
        <f t="shared" si="3"/>
        <v>252.300000000003</v>
      </c>
      <c r="Z22" s="256">
        <f t="shared" si="21"/>
        <v>37585.93</v>
      </c>
      <c r="AA22" s="255">
        <v>37740.67</v>
      </c>
      <c r="AB22" s="255">
        <f t="shared" si="4"/>
        <v>154.73999999999799</v>
      </c>
      <c r="AC22" s="256">
        <f t="shared" si="22"/>
        <v>15673</v>
      </c>
      <c r="AD22" s="255">
        <v>15951</v>
      </c>
      <c r="AE22" s="255">
        <f t="shared" si="11"/>
        <v>278</v>
      </c>
      <c r="AF22" s="267">
        <f t="shared" si="12"/>
        <v>11424.5800000001</v>
      </c>
      <c r="AG22" s="256">
        <f t="shared" si="23"/>
        <v>1906036.6</v>
      </c>
      <c r="AH22" s="256">
        <v>1917545.85</v>
      </c>
      <c r="AI22" s="271">
        <f t="shared" si="5"/>
        <v>11509.25</v>
      </c>
      <c r="AJ22" s="272">
        <f t="shared" si="6"/>
        <v>84.669999999918204</v>
      </c>
      <c r="AN22" s="1"/>
      <c r="AO22" s="1"/>
      <c r="AP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24" customHeight="1">
      <c r="A23" s="254">
        <v>45214</v>
      </c>
      <c r="B23" s="256">
        <f t="shared" si="13"/>
        <v>1010036.37</v>
      </c>
      <c r="C23" s="255">
        <v>1016418.7</v>
      </c>
      <c r="D23" s="255">
        <f t="shared" si="7"/>
        <v>6382.3299999999599</v>
      </c>
      <c r="E23" s="257">
        <f t="shared" si="14"/>
        <v>9319.18</v>
      </c>
      <c r="F23" s="256">
        <v>10168.69</v>
      </c>
      <c r="G23" s="256">
        <f t="shared" si="8"/>
        <v>849.51</v>
      </c>
      <c r="H23" s="256">
        <f t="shared" si="15"/>
        <v>300085.28000000003</v>
      </c>
      <c r="I23" s="255">
        <v>301945.28000000003</v>
      </c>
      <c r="J23" s="255">
        <f t="shared" si="9"/>
        <v>1860</v>
      </c>
      <c r="K23" s="256">
        <f t="shared" si="16"/>
        <v>110376.8</v>
      </c>
      <c r="L23" s="255">
        <v>110777.08</v>
      </c>
      <c r="M23" s="255">
        <f t="shared" si="10"/>
        <v>400.27999999999901</v>
      </c>
      <c r="N23" s="256">
        <v>184424.72</v>
      </c>
      <c r="O23" s="255">
        <v>185466.96</v>
      </c>
      <c r="P23" s="255">
        <f t="shared" si="0"/>
        <v>700.04999999998802</v>
      </c>
      <c r="Q23" s="256">
        <f t="shared" si="18"/>
        <v>134681.20000000001</v>
      </c>
      <c r="R23" s="255">
        <v>135344.24</v>
      </c>
      <c r="S23" s="255">
        <f t="shared" si="1"/>
        <v>663.03999999997905</v>
      </c>
      <c r="T23" s="256">
        <f t="shared" si="19"/>
        <v>35227.360000000001</v>
      </c>
      <c r="U23" s="255">
        <v>35569.550000000003</v>
      </c>
      <c r="V23" s="255">
        <f t="shared" si="2"/>
        <v>342.19000000000199</v>
      </c>
      <c r="W23" s="256">
        <f t="shared" si="20"/>
        <v>68851.48</v>
      </c>
      <c r="X23" s="255">
        <v>69098.100000000006</v>
      </c>
      <c r="Y23" s="255">
        <f t="shared" si="3"/>
        <v>246.62000000001001</v>
      </c>
      <c r="Z23" s="256">
        <f t="shared" si="21"/>
        <v>37740.67</v>
      </c>
      <c r="AA23" s="255">
        <v>37893.1</v>
      </c>
      <c r="AB23" s="255">
        <f t="shared" si="4"/>
        <v>152.43</v>
      </c>
      <c r="AC23" s="256">
        <f t="shared" si="22"/>
        <v>15951</v>
      </c>
      <c r="AD23" s="255">
        <v>16198</v>
      </c>
      <c r="AE23" s="255">
        <f t="shared" si="11"/>
        <v>247</v>
      </c>
      <c r="AF23" s="267">
        <f t="shared" si="12"/>
        <v>11843.449999999901</v>
      </c>
      <c r="AG23" s="256">
        <f t="shared" si="23"/>
        <v>1917545.85</v>
      </c>
      <c r="AH23" s="256">
        <v>1929350.9</v>
      </c>
      <c r="AI23" s="271">
        <f t="shared" si="5"/>
        <v>11805.049999999799</v>
      </c>
      <c r="AJ23" s="272">
        <f t="shared" si="6"/>
        <v>-38.400000000123299</v>
      </c>
      <c r="AN23" s="1"/>
      <c r="AO23" s="1"/>
      <c r="AP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24" customHeight="1">
      <c r="A24" s="254">
        <v>45215</v>
      </c>
      <c r="B24" s="256">
        <f t="shared" si="13"/>
        <v>1016418.7</v>
      </c>
      <c r="C24" s="255">
        <v>1022747.1</v>
      </c>
      <c r="D24" s="255">
        <f t="shared" si="7"/>
        <v>6328.4000000000196</v>
      </c>
      <c r="E24" s="257">
        <f t="shared" si="14"/>
        <v>10168.69</v>
      </c>
      <c r="F24" s="256">
        <v>11399.72</v>
      </c>
      <c r="G24" s="256">
        <f t="shared" si="8"/>
        <v>1231.03</v>
      </c>
      <c r="H24" s="256">
        <f t="shared" si="15"/>
        <v>301945.28000000003</v>
      </c>
      <c r="I24" s="255">
        <v>304111.03999999998</v>
      </c>
      <c r="J24" s="255">
        <f t="shared" si="9"/>
        <v>2165.7599999999502</v>
      </c>
      <c r="K24" s="256">
        <f t="shared" si="16"/>
        <v>110777.08</v>
      </c>
      <c r="L24" s="255">
        <v>111190.16</v>
      </c>
      <c r="M24" s="255">
        <f t="shared" si="10"/>
        <v>413.08000000000197</v>
      </c>
      <c r="N24" s="256">
        <v>186543.6</v>
      </c>
      <c r="O24" s="255">
        <v>187543</v>
      </c>
      <c r="P24" s="255">
        <f t="shared" si="0"/>
        <v>649.349999999999</v>
      </c>
      <c r="Q24" s="256">
        <f t="shared" si="18"/>
        <v>135344.24</v>
      </c>
      <c r="R24" s="255">
        <v>136046.56</v>
      </c>
      <c r="S24" s="255">
        <f t="shared" si="1"/>
        <v>702.32000000000698</v>
      </c>
      <c r="T24" s="256">
        <f t="shared" si="19"/>
        <v>35569.550000000003</v>
      </c>
      <c r="U24" s="255">
        <v>35919.599999999999</v>
      </c>
      <c r="V24" s="255">
        <f t="shared" si="2"/>
        <v>350.04999999999598</v>
      </c>
      <c r="W24" s="256">
        <f t="shared" si="20"/>
        <v>69098.100000000006</v>
      </c>
      <c r="X24" s="255">
        <v>69351.460000000006</v>
      </c>
      <c r="Y24" s="255">
        <f t="shared" si="3"/>
        <v>253.36000000000101</v>
      </c>
      <c r="Z24" s="256">
        <f t="shared" si="21"/>
        <v>37893.1</v>
      </c>
      <c r="AA24" s="255">
        <v>38067.82</v>
      </c>
      <c r="AB24" s="255">
        <f t="shared" si="4"/>
        <v>174.72000000000099</v>
      </c>
      <c r="AC24" s="256">
        <f t="shared" si="22"/>
        <v>16198</v>
      </c>
      <c r="AD24" s="255">
        <v>16480</v>
      </c>
      <c r="AE24" s="255">
        <f t="shared" si="11"/>
        <v>282</v>
      </c>
      <c r="AF24" s="267">
        <f t="shared" si="12"/>
        <v>12550.07</v>
      </c>
      <c r="AG24" s="256">
        <f t="shared" si="23"/>
        <v>1929350.9</v>
      </c>
      <c r="AH24" s="256">
        <v>1942028.29</v>
      </c>
      <c r="AI24" s="271">
        <f t="shared" si="5"/>
        <v>12677.390000000099</v>
      </c>
      <c r="AJ24" s="272">
        <f t="shared" si="6"/>
        <v>127.320000000153</v>
      </c>
      <c r="AN24" s="1"/>
      <c r="AO24" s="1"/>
      <c r="AP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24" customHeight="1">
      <c r="A25" s="254">
        <v>45216</v>
      </c>
      <c r="B25" s="256">
        <f t="shared" si="13"/>
        <v>1022747.1</v>
      </c>
      <c r="C25" s="255">
        <v>1029293.3</v>
      </c>
      <c r="D25" s="255">
        <f t="shared" si="7"/>
        <v>6546.2000000000698</v>
      </c>
      <c r="E25" s="257">
        <f t="shared" si="14"/>
        <v>11399.72</v>
      </c>
      <c r="F25" s="256">
        <v>12399.67</v>
      </c>
      <c r="G25" s="256">
        <f t="shared" si="8"/>
        <v>999.95000000000095</v>
      </c>
      <c r="H25" s="256">
        <f t="shared" si="15"/>
        <v>304111.03999999998</v>
      </c>
      <c r="I25" s="255">
        <v>306107.68</v>
      </c>
      <c r="J25" s="255">
        <f t="shared" si="9"/>
        <v>1996.6400000000101</v>
      </c>
      <c r="K25" s="256">
        <f t="shared" si="16"/>
        <v>111190.16</v>
      </c>
      <c r="L25" s="255">
        <v>111665.8</v>
      </c>
      <c r="M25" s="255">
        <f t="shared" si="10"/>
        <v>475.63999999999902</v>
      </c>
      <c r="N25" s="256">
        <f t="shared" si="17"/>
        <v>187543</v>
      </c>
      <c r="O25" s="255">
        <v>187625.44</v>
      </c>
      <c r="P25" s="255">
        <f t="shared" si="0"/>
        <v>-283.12000000000302</v>
      </c>
      <c r="Q25" s="256">
        <f t="shared" si="18"/>
        <v>136046.56</v>
      </c>
      <c r="R25" s="255">
        <v>136675.92000000001</v>
      </c>
      <c r="S25" s="255">
        <f t="shared" si="1"/>
        <v>629.36000000001502</v>
      </c>
      <c r="T25" s="256">
        <f t="shared" si="19"/>
        <v>35919.599999999999</v>
      </c>
      <c r="U25" s="255">
        <v>36285.160000000003</v>
      </c>
      <c r="V25" s="255">
        <f t="shared" si="2"/>
        <v>365.560000000005</v>
      </c>
      <c r="W25" s="256">
        <f t="shared" si="20"/>
        <v>69351.460000000006</v>
      </c>
      <c r="X25" s="255">
        <v>69640.070000000007</v>
      </c>
      <c r="Y25" s="255">
        <f t="shared" si="3"/>
        <v>288.61000000000098</v>
      </c>
      <c r="Z25" s="256">
        <f t="shared" si="21"/>
        <v>38067.82</v>
      </c>
      <c r="AA25" s="255">
        <v>38264.269999999997</v>
      </c>
      <c r="AB25" s="255">
        <f t="shared" si="4"/>
        <v>196.449999999997</v>
      </c>
      <c r="AC25" s="256">
        <f t="shared" si="22"/>
        <v>16480</v>
      </c>
      <c r="AD25" s="255">
        <v>16750</v>
      </c>
      <c r="AE25" s="255">
        <f t="shared" si="11"/>
        <v>270</v>
      </c>
      <c r="AF25" s="267">
        <f t="shared" si="12"/>
        <v>11485.290000000099</v>
      </c>
      <c r="AG25" s="256">
        <f t="shared" si="23"/>
        <v>1942028.29</v>
      </c>
      <c r="AH25" s="256">
        <v>1954535.19</v>
      </c>
      <c r="AI25" s="271">
        <f t="shared" si="5"/>
        <v>12506.8999999999</v>
      </c>
      <c r="AJ25" s="272">
        <v>22</v>
      </c>
      <c r="AN25" s="1"/>
      <c r="AO25" s="1"/>
      <c r="AP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24" customHeight="1">
      <c r="A26" s="254">
        <v>45217</v>
      </c>
      <c r="B26" s="256">
        <f t="shared" si="13"/>
        <v>1029293.3</v>
      </c>
      <c r="C26" s="255">
        <v>1035564.06</v>
      </c>
      <c r="D26" s="255">
        <f t="shared" si="7"/>
        <v>6270.7600000000102</v>
      </c>
      <c r="E26" s="257">
        <f t="shared" si="14"/>
        <v>12399.67</v>
      </c>
      <c r="F26" s="256">
        <v>13700.98</v>
      </c>
      <c r="G26" s="256">
        <f t="shared" si="8"/>
        <v>1301.31</v>
      </c>
      <c r="H26" s="256">
        <f t="shared" si="15"/>
        <v>306107.68</v>
      </c>
      <c r="I26" s="255">
        <v>308219.03999999998</v>
      </c>
      <c r="J26" s="255">
        <f t="shared" si="9"/>
        <v>2111.3599999999901</v>
      </c>
      <c r="K26" s="256">
        <f t="shared" si="16"/>
        <v>111665.8</v>
      </c>
      <c r="L26" s="255">
        <v>112069.28</v>
      </c>
      <c r="M26" s="255">
        <f t="shared" si="10"/>
        <v>403.47999999999598</v>
      </c>
      <c r="N26" s="256">
        <f t="shared" si="17"/>
        <v>187625.44</v>
      </c>
      <c r="O26" s="255">
        <v>188668.16</v>
      </c>
      <c r="P26" s="255">
        <f t="shared" si="0"/>
        <v>694.32000000000698</v>
      </c>
      <c r="Q26" s="256">
        <f t="shared" si="18"/>
        <v>136675.92000000001</v>
      </c>
      <c r="R26" s="255">
        <v>137315.68</v>
      </c>
      <c r="S26" s="255">
        <f t="shared" si="1"/>
        <v>639.75999999997998</v>
      </c>
      <c r="T26" s="256">
        <f t="shared" si="19"/>
        <v>36285.160000000003</v>
      </c>
      <c r="U26" s="255">
        <v>36633.56</v>
      </c>
      <c r="V26" s="255">
        <f t="shared" si="2"/>
        <v>348.39999999999401</v>
      </c>
      <c r="W26" s="256">
        <f t="shared" si="20"/>
        <v>69640.070000000007</v>
      </c>
      <c r="X26" s="255">
        <v>69913.960000000006</v>
      </c>
      <c r="Y26" s="255">
        <f t="shared" si="3"/>
        <v>273.88999999999902</v>
      </c>
      <c r="Z26" s="256">
        <f t="shared" si="21"/>
        <v>38264.269999999997</v>
      </c>
      <c r="AA26" s="255">
        <v>38451.199999999997</v>
      </c>
      <c r="AB26" s="255">
        <f t="shared" si="4"/>
        <v>186.93</v>
      </c>
      <c r="AC26" s="256">
        <f t="shared" si="22"/>
        <v>16750</v>
      </c>
      <c r="AD26" s="255">
        <v>17041</v>
      </c>
      <c r="AE26" s="255">
        <f t="shared" si="11"/>
        <v>291</v>
      </c>
      <c r="AF26" s="267">
        <f t="shared" si="12"/>
        <v>12521.21</v>
      </c>
      <c r="AG26" s="256">
        <f t="shared" si="23"/>
        <v>1954535.19</v>
      </c>
      <c r="AH26" s="256">
        <v>1967126.5</v>
      </c>
      <c r="AI26" s="271">
        <f t="shared" si="5"/>
        <v>12591.3100000001</v>
      </c>
      <c r="AJ26" s="272">
        <f t="shared" si="6"/>
        <v>70.100000000083995</v>
      </c>
      <c r="AN26" s="1"/>
      <c r="AO26" s="1"/>
      <c r="AP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s="3" customFormat="1" ht="24" customHeight="1">
      <c r="A27" s="254">
        <v>45218</v>
      </c>
      <c r="B27" s="256">
        <f t="shared" si="13"/>
        <v>1035564.06</v>
      </c>
      <c r="C27" s="255">
        <v>1041838.83</v>
      </c>
      <c r="D27" s="255">
        <f t="shared" si="7"/>
        <v>6274.7699999999004</v>
      </c>
      <c r="E27" s="257">
        <f t="shared" si="14"/>
        <v>13700.98</v>
      </c>
      <c r="F27" s="256">
        <v>14972.39</v>
      </c>
      <c r="G27" s="256">
        <f t="shared" si="8"/>
        <v>1271.4100000000001</v>
      </c>
      <c r="H27" s="256">
        <f t="shared" si="15"/>
        <v>308219.03999999998</v>
      </c>
      <c r="I27" s="255">
        <v>310433.53999999998</v>
      </c>
      <c r="J27" s="255">
        <f t="shared" si="9"/>
        <v>2214.5</v>
      </c>
      <c r="K27" s="256">
        <f t="shared" si="16"/>
        <v>112069.28</v>
      </c>
      <c r="L27" s="255">
        <v>112464.4</v>
      </c>
      <c r="M27" s="255">
        <f t="shared" si="10"/>
        <v>395.119999999995</v>
      </c>
      <c r="N27" s="256">
        <f t="shared" si="17"/>
        <v>188668.16</v>
      </c>
      <c r="O27" s="255">
        <v>189682.08</v>
      </c>
      <c r="P27" s="255">
        <f t="shared" si="0"/>
        <v>682.63999999998498</v>
      </c>
      <c r="Q27" s="256">
        <f t="shared" si="18"/>
        <v>137315.68</v>
      </c>
      <c r="R27" s="255">
        <v>137904.72</v>
      </c>
      <c r="S27" s="255">
        <f t="shared" si="1"/>
        <v>589.04000000000804</v>
      </c>
      <c r="T27" s="256">
        <f t="shared" si="19"/>
        <v>36633.56</v>
      </c>
      <c r="U27" s="255">
        <v>36964.839999999997</v>
      </c>
      <c r="V27" s="255">
        <f t="shared" si="2"/>
        <v>331.27999999999901</v>
      </c>
      <c r="W27" s="256">
        <f t="shared" si="20"/>
        <v>69913.960000000006</v>
      </c>
      <c r="X27" s="255">
        <v>70151.210000000006</v>
      </c>
      <c r="Y27" s="255">
        <f t="shared" si="3"/>
        <v>237.25</v>
      </c>
      <c r="Z27" s="256">
        <f t="shared" si="21"/>
        <v>38451.199999999997</v>
      </c>
      <c r="AA27" s="255">
        <v>38615.449999999997</v>
      </c>
      <c r="AB27" s="255">
        <f t="shared" si="4"/>
        <v>164.25</v>
      </c>
      <c r="AC27" s="256">
        <f t="shared" si="22"/>
        <v>17041</v>
      </c>
      <c r="AD27" s="255">
        <v>17334</v>
      </c>
      <c r="AE27" s="255">
        <f t="shared" si="11"/>
        <v>293</v>
      </c>
      <c r="AF27" s="267">
        <f t="shared" si="12"/>
        <v>12453.2599999999</v>
      </c>
      <c r="AG27" s="256">
        <f t="shared" si="23"/>
        <v>1967126.5</v>
      </c>
      <c r="AH27" s="256">
        <v>1979566.44</v>
      </c>
      <c r="AI27" s="271">
        <f t="shared" si="5"/>
        <v>12439.9399999999</v>
      </c>
      <c r="AJ27" s="272">
        <f t="shared" si="6"/>
        <v>-13.3199999999451</v>
      </c>
    </row>
    <row r="28" spans="1:62" ht="24" customHeight="1">
      <c r="A28" s="254">
        <v>45219</v>
      </c>
      <c r="B28" s="256">
        <f t="shared" si="13"/>
        <v>1041838.83</v>
      </c>
      <c r="C28" s="255">
        <v>1048229.48</v>
      </c>
      <c r="D28" s="255">
        <f t="shared" si="7"/>
        <v>6390.6500000000196</v>
      </c>
      <c r="E28" s="257">
        <f t="shared" si="14"/>
        <v>14972.39</v>
      </c>
      <c r="F28" s="256">
        <v>16506.52</v>
      </c>
      <c r="G28" s="256">
        <f t="shared" si="8"/>
        <v>1534.13</v>
      </c>
      <c r="H28" s="256">
        <f t="shared" si="15"/>
        <v>310433.53999999998</v>
      </c>
      <c r="I28" s="255">
        <v>312593.21999999997</v>
      </c>
      <c r="J28" s="255">
        <f t="shared" si="9"/>
        <v>2159.6799999999898</v>
      </c>
      <c r="K28" s="256">
        <f t="shared" si="16"/>
        <v>112464.4</v>
      </c>
      <c r="L28" s="255">
        <v>112993.08</v>
      </c>
      <c r="M28" s="255">
        <f t="shared" si="10"/>
        <v>528.68000000000802</v>
      </c>
      <c r="N28" s="256">
        <f t="shared" si="17"/>
        <v>189682.08</v>
      </c>
      <c r="O28" s="255">
        <v>190705.68</v>
      </c>
      <c r="P28" s="255">
        <f t="shared" si="0"/>
        <v>693.76000000000204</v>
      </c>
      <c r="Q28" s="256">
        <f t="shared" si="18"/>
        <v>137904.72</v>
      </c>
      <c r="R28" s="255">
        <v>138507.6</v>
      </c>
      <c r="S28" s="255">
        <f t="shared" si="1"/>
        <v>602.880000000005</v>
      </c>
      <c r="T28" s="256">
        <f t="shared" si="19"/>
        <v>36964.839999999997</v>
      </c>
      <c r="U28" s="255">
        <v>37294.68</v>
      </c>
      <c r="V28" s="255">
        <f t="shared" si="2"/>
        <v>329.84000000000401</v>
      </c>
      <c r="W28" s="256">
        <f t="shared" si="20"/>
        <v>70151.210000000006</v>
      </c>
      <c r="X28" s="255">
        <v>70434.03</v>
      </c>
      <c r="Y28" s="255">
        <f t="shared" si="3"/>
        <v>282.81999999999198</v>
      </c>
      <c r="Z28" s="256">
        <f t="shared" si="21"/>
        <v>38615.449999999997</v>
      </c>
      <c r="AA28" s="255">
        <v>38768.53</v>
      </c>
      <c r="AB28" s="255">
        <f t="shared" si="4"/>
        <v>153.080000000002</v>
      </c>
      <c r="AC28" s="256">
        <f t="shared" si="22"/>
        <v>17334</v>
      </c>
      <c r="AD28" s="255">
        <v>17420</v>
      </c>
      <c r="AE28" s="255">
        <f t="shared" si="11"/>
        <v>86</v>
      </c>
      <c r="AF28" s="267">
        <f t="shared" si="12"/>
        <v>12761.52</v>
      </c>
      <c r="AG28" s="256">
        <f t="shared" si="23"/>
        <v>1979566.44</v>
      </c>
      <c r="AH28" s="256">
        <v>1992599.72</v>
      </c>
      <c r="AI28" s="271">
        <f t="shared" si="5"/>
        <v>13033.28</v>
      </c>
      <c r="AJ28" s="272">
        <f t="shared" si="6"/>
        <v>271.759999999998</v>
      </c>
      <c r="AN28" s="1"/>
      <c r="AO28" s="1"/>
      <c r="AP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24" customHeight="1">
      <c r="A29" s="254">
        <v>45220</v>
      </c>
      <c r="B29" s="256">
        <f t="shared" si="13"/>
        <v>1048229.48</v>
      </c>
      <c r="C29" s="255">
        <v>1054727.54</v>
      </c>
      <c r="D29" s="255">
        <f t="shared" si="7"/>
        <v>6498.0600000000604</v>
      </c>
      <c r="E29" s="257">
        <f t="shared" si="14"/>
        <v>16506.52</v>
      </c>
      <c r="F29" s="256">
        <v>17012.099999999999</v>
      </c>
      <c r="G29" s="256">
        <f t="shared" si="8"/>
        <v>505.57999999999799</v>
      </c>
      <c r="H29" s="256">
        <f t="shared" si="15"/>
        <v>312593.21999999997</v>
      </c>
      <c r="I29" s="255">
        <v>314956.53999999998</v>
      </c>
      <c r="J29" s="255">
        <f t="shared" si="9"/>
        <v>2363.3200000000102</v>
      </c>
      <c r="K29" s="256">
        <f t="shared" si="16"/>
        <v>112993.08</v>
      </c>
      <c r="L29" s="255">
        <v>113409.4</v>
      </c>
      <c r="M29" s="255">
        <f t="shared" si="10"/>
        <v>416.31999999999198</v>
      </c>
      <c r="N29" s="256">
        <f t="shared" si="17"/>
        <v>190705.68</v>
      </c>
      <c r="O29" s="255">
        <v>191709.68</v>
      </c>
      <c r="P29" s="255">
        <f t="shared" si="0"/>
        <v>689.55999999999801</v>
      </c>
      <c r="Q29" s="256">
        <f t="shared" si="18"/>
        <v>138507.6</v>
      </c>
      <c r="R29" s="255">
        <v>139071.67999999999</v>
      </c>
      <c r="S29" s="255">
        <f t="shared" si="1"/>
        <v>564.07999999998697</v>
      </c>
      <c r="T29" s="256">
        <f t="shared" si="19"/>
        <v>37294.68</v>
      </c>
      <c r="U29" s="255">
        <v>37609.120000000003</v>
      </c>
      <c r="V29" s="255">
        <f t="shared" si="2"/>
        <v>314.44000000000199</v>
      </c>
      <c r="W29" s="256">
        <f t="shared" si="20"/>
        <v>70434.03</v>
      </c>
      <c r="X29" s="255">
        <v>70695.22</v>
      </c>
      <c r="Y29" s="255">
        <f t="shared" si="3"/>
        <v>261.19000000000199</v>
      </c>
      <c r="Z29" s="256">
        <f t="shared" si="21"/>
        <v>38768.53</v>
      </c>
      <c r="AA29" s="255">
        <v>38898.92</v>
      </c>
      <c r="AB29" s="255">
        <f t="shared" si="4"/>
        <v>130.38999999999899</v>
      </c>
      <c r="AC29" s="256">
        <f t="shared" si="22"/>
        <v>17420</v>
      </c>
      <c r="AD29" s="255">
        <v>17700</v>
      </c>
      <c r="AE29" s="255">
        <f t="shared" si="11"/>
        <v>280</v>
      </c>
      <c r="AF29" s="267">
        <f t="shared" si="12"/>
        <v>12022.94</v>
      </c>
      <c r="AG29" s="256">
        <f t="shared" si="23"/>
        <v>1992599.72</v>
      </c>
      <c r="AH29" s="256">
        <v>2004638.81</v>
      </c>
      <c r="AI29" s="271">
        <f t="shared" si="5"/>
        <v>12039.0900000001</v>
      </c>
      <c r="AJ29" s="272">
        <f t="shared" si="6"/>
        <v>16.150000000041501</v>
      </c>
      <c r="AN29" s="1"/>
      <c r="AO29" s="1"/>
      <c r="AP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24" customHeight="1">
      <c r="A30" s="254">
        <v>45221</v>
      </c>
      <c r="B30" s="256">
        <f t="shared" si="13"/>
        <v>1054727.54</v>
      </c>
      <c r="C30" s="255">
        <v>1060675.03</v>
      </c>
      <c r="D30" s="255">
        <f t="shared" si="7"/>
        <v>5947.4899999999898</v>
      </c>
      <c r="E30" s="257">
        <f t="shared" si="14"/>
        <v>17012.099999999999</v>
      </c>
      <c r="F30" s="256">
        <v>17048</v>
      </c>
      <c r="G30" s="256">
        <f t="shared" si="8"/>
        <v>35.900000000001498</v>
      </c>
      <c r="H30" s="256">
        <f t="shared" si="15"/>
        <v>314956.53999999998</v>
      </c>
      <c r="I30" s="255">
        <v>317303.94</v>
      </c>
      <c r="J30" s="255">
        <f t="shared" si="9"/>
        <v>2347.4000000000201</v>
      </c>
      <c r="K30" s="256">
        <f t="shared" si="16"/>
        <v>113409.4</v>
      </c>
      <c r="L30" s="255">
        <v>113851.28</v>
      </c>
      <c r="M30" s="255">
        <f t="shared" si="10"/>
        <v>441.880000000005</v>
      </c>
      <c r="N30" s="256">
        <f t="shared" si="17"/>
        <v>191709.68</v>
      </c>
      <c r="O30" s="255">
        <v>192634.32</v>
      </c>
      <c r="P30" s="255">
        <f t="shared" si="0"/>
        <v>627.56000000001995</v>
      </c>
      <c r="Q30" s="256">
        <f t="shared" si="18"/>
        <v>139071.67999999999</v>
      </c>
      <c r="R30" s="255">
        <v>139580.72</v>
      </c>
      <c r="S30" s="255">
        <f t="shared" si="1"/>
        <v>509.04000000000798</v>
      </c>
      <c r="T30" s="256">
        <f t="shared" si="19"/>
        <v>37609.120000000003</v>
      </c>
      <c r="U30" s="255">
        <v>37906.199999999997</v>
      </c>
      <c r="V30" s="255">
        <f t="shared" si="2"/>
        <v>297.07999999999402</v>
      </c>
      <c r="W30" s="256">
        <f t="shared" si="20"/>
        <v>70695.22</v>
      </c>
      <c r="X30" s="255">
        <v>70910.87</v>
      </c>
      <c r="Y30" s="255">
        <f t="shared" si="3"/>
        <v>215.64999999999401</v>
      </c>
      <c r="Z30" s="256">
        <f t="shared" si="21"/>
        <v>38898.92</v>
      </c>
      <c r="AA30" s="255">
        <v>39044.83</v>
      </c>
      <c r="AB30" s="255">
        <f t="shared" si="4"/>
        <v>145.91000000000301</v>
      </c>
      <c r="AC30" s="256">
        <f t="shared" si="22"/>
        <v>17700</v>
      </c>
      <c r="AD30" s="255">
        <v>17923</v>
      </c>
      <c r="AE30" s="255">
        <f t="shared" si="11"/>
        <v>223</v>
      </c>
      <c r="AF30" s="267">
        <f t="shared" si="12"/>
        <v>10790.91</v>
      </c>
      <c r="AG30" s="256">
        <f t="shared" si="23"/>
        <v>2004638.81</v>
      </c>
      <c r="AH30" s="256">
        <v>2015468.62</v>
      </c>
      <c r="AI30" s="271">
        <f t="shared" si="5"/>
        <v>10829.8100000001</v>
      </c>
      <c r="AJ30" s="272">
        <f t="shared" si="6"/>
        <v>38.900000000016</v>
      </c>
      <c r="AN30" s="1"/>
      <c r="AO30" s="1"/>
      <c r="AP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24" customHeight="1">
      <c r="A31" s="254">
        <v>45222</v>
      </c>
      <c r="B31" s="256">
        <f t="shared" si="13"/>
        <v>1060675.03</v>
      </c>
      <c r="C31" s="255">
        <v>1066738.8400000001</v>
      </c>
      <c r="D31" s="255">
        <f t="shared" si="7"/>
        <v>6063.8100000000604</v>
      </c>
      <c r="E31" s="257">
        <f t="shared" si="14"/>
        <v>17048</v>
      </c>
      <c r="F31" s="256">
        <v>17329.48</v>
      </c>
      <c r="G31" s="256">
        <f t="shared" si="8"/>
        <v>281.48</v>
      </c>
      <c r="H31" s="256">
        <f t="shared" si="15"/>
        <v>317303.94</v>
      </c>
      <c r="I31" s="255">
        <v>319628.79999999999</v>
      </c>
      <c r="J31" s="255">
        <f t="shared" si="9"/>
        <v>2324.8599999999901</v>
      </c>
      <c r="K31" s="256">
        <f t="shared" si="16"/>
        <v>113851.28</v>
      </c>
      <c r="L31" s="255">
        <v>114231.12</v>
      </c>
      <c r="M31" s="255">
        <f t="shared" si="10"/>
        <v>379.83999999999702</v>
      </c>
      <c r="N31" s="256">
        <f t="shared" si="17"/>
        <v>192634.32</v>
      </c>
      <c r="O31" s="255">
        <v>193649.52</v>
      </c>
      <c r="P31" s="255">
        <f t="shared" si="0"/>
        <v>682.95999999997696</v>
      </c>
      <c r="Q31" s="256">
        <f t="shared" si="18"/>
        <v>139580.72</v>
      </c>
      <c r="R31" s="255">
        <v>140120.07999999999</v>
      </c>
      <c r="S31" s="255">
        <f t="shared" si="1"/>
        <v>539.35999999998603</v>
      </c>
      <c r="T31" s="256">
        <f t="shared" si="19"/>
        <v>37906.199999999997</v>
      </c>
      <c r="U31" s="255">
        <v>38238.44</v>
      </c>
      <c r="V31" s="255">
        <f t="shared" si="2"/>
        <v>332.24000000000501</v>
      </c>
      <c r="W31" s="256">
        <f t="shared" si="20"/>
        <v>70910.87</v>
      </c>
      <c r="X31" s="255">
        <v>71163.59</v>
      </c>
      <c r="Y31" s="255">
        <f t="shared" si="3"/>
        <v>252.72000000000099</v>
      </c>
      <c r="Z31" s="256">
        <f t="shared" si="21"/>
        <v>39044.83</v>
      </c>
      <c r="AA31" s="255">
        <v>39204.699999999997</v>
      </c>
      <c r="AB31" s="255">
        <f t="shared" si="4"/>
        <v>159.869999999995</v>
      </c>
      <c r="AC31" s="256">
        <f t="shared" si="22"/>
        <v>17923</v>
      </c>
      <c r="AD31" s="255">
        <v>18252</v>
      </c>
      <c r="AE31" s="255">
        <f t="shared" si="11"/>
        <v>329</v>
      </c>
      <c r="AF31" s="267">
        <f t="shared" si="12"/>
        <v>11346.14</v>
      </c>
      <c r="AG31" s="256">
        <f t="shared" si="23"/>
        <v>2015468.62</v>
      </c>
      <c r="AH31" s="256">
        <v>2026849.52</v>
      </c>
      <c r="AI31" s="271">
        <f t="shared" si="5"/>
        <v>11380.8999999999</v>
      </c>
      <c r="AJ31" s="272">
        <f t="shared" si="6"/>
        <v>34.759999999903798</v>
      </c>
      <c r="AN31" s="1"/>
      <c r="AO31" s="1"/>
      <c r="AP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24" customHeight="1">
      <c r="A32" s="254">
        <v>45223</v>
      </c>
      <c r="B32" s="256">
        <f t="shared" si="13"/>
        <v>1066738.8400000001</v>
      </c>
      <c r="C32" s="255">
        <v>1072613.05</v>
      </c>
      <c r="D32" s="255">
        <f t="shared" si="7"/>
        <v>5874.20999999996</v>
      </c>
      <c r="E32" s="257">
        <f t="shared" si="14"/>
        <v>17329.48</v>
      </c>
      <c r="F32" s="256">
        <v>18176.080000000002</v>
      </c>
      <c r="G32" s="256">
        <f t="shared" si="8"/>
        <v>846.60000000000196</v>
      </c>
      <c r="H32" s="256">
        <f t="shared" si="15"/>
        <v>319628.79999999999</v>
      </c>
      <c r="I32" s="255">
        <v>322122.82</v>
      </c>
      <c r="J32" s="255">
        <f t="shared" si="9"/>
        <v>2494.02000000002</v>
      </c>
      <c r="K32" s="256">
        <f t="shared" si="16"/>
        <v>114231.12</v>
      </c>
      <c r="L32" s="255">
        <v>114692.4</v>
      </c>
      <c r="M32" s="255">
        <f t="shared" si="10"/>
        <v>461.27999999999901</v>
      </c>
      <c r="N32" s="256">
        <f t="shared" si="17"/>
        <v>193649.52</v>
      </c>
      <c r="O32" s="255">
        <v>194636.56</v>
      </c>
      <c r="P32" s="255">
        <f t="shared" si="0"/>
        <v>680.560000000012</v>
      </c>
      <c r="Q32" s="256">
        <f t="shared" si="18"/>
        <v>140120.07999999999</v>
      </c>
      <c r="R32" s="255">
        <v>140721.28</v>
      </c>
      <c r="S32" s="255">
        <f t="shared" si="1"/>
        <v>601.20000000001198</v>
      </c>
      <c r="T32" s="256">
        <f t="shared" si="19"/>
        <v>38238.44</v>
      </c>
      <c r="U32" s="255">
        <v>38544.92</v>
      </c>
      <c r="V32" s="255">
        <f t="shared" si="2"/>
        <v>306.47999999999598</v>
      </c>
      <c r="W32" s="256">
        <f t="shared" si="20"/>
        <v>71163.59</v>
      </c>
      <c r="X32" s="255">
        <v>71438.2</v>
      </c>
      <c r="Y32" s="255">
        <f t="shared" si="3"/>
        <v>274.61000000000098</v>
      </c>
      <c r="Z32" s="256">
        <f t="shared" si="21"/>
        <v>39204.699999999997</v>
      </c>
      <c r="AA32" s="255">
        <v>39374.04</v>
      </c>
      <c r="AB32" s="255">
        <f t="shared" si="4"/>
        <v>169.34000000000401</v>
      </c>
      <c r="AC32" s="256">
        <f t="shared" si="22"/>
        <v>18252</v>
      </c>
      <c r="AD32" s="255">
        <v>18566</v>
      </c>
      <c r="AE32" s="255">
        <f t="shared" si="11"/>
        <v>314</v>
      </c>
      <c r="AF32" s="267">
        <f t="shared" si="12"/>
        <v>12022.3</v>
      </c>
      <c r="AG32" s="256">
        <f t="shared" si="23"/>
        <v>2026849.52</v>
      </c>
      <c r="AH32" s="256">
        <v>2038994.46</v>
      </c>
      <c r="AI32" s="271">
        <f t="shared" si="5"/>
        <v>12144.9399999999</v>
      </c>
      <c r="AJ32" s="272">
        <f t="shared" si="6"/>
        <v>122.639999999938</v>
      </c>
      <c r="AN32" s="1"/>
      <c r="AO32" s="1"/>
      <c r="AP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24" customHeight="1">
      <c r="A33" s="254">
        <v>45224</v>
      </c>
      <c r="B33" s="256">
        <f t="shared" si="13"/>
        <v>1072613.05</v>
      </c>
      <c r="C33" s="258">
        <v>1079132.8999999999</v>
      </c>
      <c r="D33" s="255">
        <f t="shared" si="7"/>
        <v>6519.8499999998603</v>
      </c>
      <c r="E33" s="257">
        <f t="shared" si="14"/>
        <v>18176.080000000002</v>
      </c>
      <c r="F33" s="256">
        <v>19488.23</v>
      </c>
      <c r="G33" s="256">
        <f t="shared" si="8"/>
        <v>1312.15</v>
      </c>
      <c r="H33" s="256">
        <f t="shared" si="15"/>
        <v>322122.82</v>
      </c>
      <c r="I33" s="255">
        <v>324721.98</v>
      </c>
      <c r="J33" s="255">
        <f t="shared" si="9"/>
        <v>2599.1599999999698</v>
      </c>
      <c r="K33" s="256">
        <f t="shared" si="16"/>
        <v>114692.4</v>
      </c>
      <c r="L33" s="255">
        <v>115211.92</v>
      </c>
      <c r="M33" s="255">
        <f t="shared" si="10"/>
        <v>519.52000000000396</v>
      </c>
      <c r="N33" s="256">
        <f t="shared" si="17"/>
        <v>194636.56</v>
      </c>
      <c r="O33" s="255">
        <v>195692.56</v>
      </c>
      <c r="P33" s="255">
        <f t="shared" si="0"/>
        <v>713.32</v>
      </c>
      <c r="Q33" s="256">
        <f t="shared" si="18"/>
        <v>140721.28</v>
      </c>
      <c r="R33" s="255">
        <v>141477.44</v>
      </c>
      <c r="S33" s="255">
        <f t="shared" si="1"/>
        <v>756.16000000000304</v>
      </c>
      <c r="T33" s="256">
        <f t="shared" si="19"/>
        <v>38544.92</v>
      </c>
      <c r="U33" s="255">
        <v>38887.599999999999</v>
      </c>
      <c r="V33" s="255">
        <f t="shared" si="2"/>
        <v>342.68</v>
      </c>
      <c r="W33" s="256">
        <f t="shared" si="20"/>
        <v>71438.2</v>
      </c>
      <c r="X33" s="255">
        <v>71707.17</v>
      </c>
      <c r="Y33" s="255">
        <f t="shared" si="3"/>
        <v>268.97000000000099</v>
      </c>
      <c r="Z33" s="256">
        <f t="shared" si="21"/>
        <v>39374.04</v>
      </c>
      <c r="AA33" s="255">
        <v>39563.49</v>
      </c>
      <c r="AB33" s="255">
        <f t="shared" si="4"/>
        <v>189.449999999997</v>
      </c>
      <c r="AC33" s="256">
        <f t="shared" si="22"/>
        <v>18566</v>
      </c>
      <c r="AD33" s="255">
        <v>18888</v>
      </c>
      <c r="AE33" s="255">
        <f t="shared" si="11"/>
        <v>322</v>
      </c>
      <c r="AF33" s="267">
        <f t="shared" si="12"/>
        <v>13543.2599999998</v>
      </c>
      <c r="AG33" s="256">
        <f t="shared" si="23"/>
        <v>2038994.46</v>
      </c>
      <c r="AH33" s="256">
        <v>2052508.41</v>
      </c>
      <c r="AI33" s="271">
        <f t="shared" si="5"/>
        <v>13513.95</v>
      </c>
      <c r="AJ33" s="272">
        <f t="shared" si="6"/>
        <v>-29.309999999884901</v>
      </c>
      <c r="AN33" s="1"/>
      <c r="AO33" s="1"/>
      <c r="AP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24" customHeight="1">
      <c r="A34" s="254">
        <v>45225</v>
      </c>
      <c r="B34" s="256">
        <f t="shared" si="13"/>
        <v>1079132.8999999999</v>
      </c>
      <c r="C34" s="255">
        <v>1085684.8</v>
      </c>
      <c r="D34" s="255">
        <f t="shared" si="7"/>
        <v>6551.9000000001397</v>
      </c>
      <c r="E34" s="257">
        <f t="shared" si="14"/>
        <v>19488.23</v>
      </c>
      <c r="F34" s="256">
        <v>20956.89</v>
      </c>
      <c r="G34" s="256">
        <f t="shared" si="8"/>
        <v>1468.66</v>
      </c>
      <c r="H34" s="256">
        <f t="shared" si="15"/>
        <v>324721.98</v>
      </c>
      <c r="I34" s="255">
        <v>327377.12</v>
      </c>
      <c r="J34" s="255">
        <f t="shared" si="9"/>
        <v>2655.1400000000099</v>
      </c>
      <c r="K34" s="256">
        <f t="shared" si="16"/>
        <v>115211.92</v>
      </c>
      <c r="L34" s="255">
        <v>115659.84</v>
      </c>
      <c r="M34" s="255">
        <f t="shared" si="10"/>
        <v>447.91999999999803</v>
      </c>
      <c r="N34" s="256">
        <f t="shared" si="17"/>
        <v>195692.56</v>
      </c>
      <c r="O34" s="255">
        <v>196754.48</v>
      </c>
      <c r="P34" s="255">
        <f t="shared" si="0"/>
        <v>749.03000000001305</v>
      </c>
      <c r="Q34" s="256">
        <f t="shared" si="18"/>
        <v>141477.44</v>
      </c>
      <c r="R34" s="255">
        <v>142194.88</v>
      </c>
      <c r="S34" s="255">
        <f t="shared" si="1"/>
        <v>717.44000000000199</v>
      </c>
      <c r="T34" s="256">
        <f t="shared" si="19"/>
        <v>38887.599999999999</v>
      </c>
      <c r="U34" s="255">
        <v>39200.49</v>
      </c>
      <c r="V34" s="255">
        <f t="shared" si="2"/>
        <v>312.88999999999902</v>
      </c>
      <c r="W34" s="256">
        <f t="shared" si="20"/>
        <v>71707.17</v>
      </c>
      <c r="X34" s="255">
        <v>71958.02</v>
      </c>
      <c r="Y34" s="255">
        <f t="shared" si="3"/>
        <v>250.85000000000599</v>
      </c>
      <c r="Z34" s="256">
        <f t="shared" si="21"/>
        <v>39563.49</v>
      </c>
      <c r="AA34" s="255">
        <v>39751.5</v>
      </c>
      <c r="AB34" s="255">
        <f t="shared" si="4"/>
        <v>188.01000000000201</v>
      </c>
      <c r="AC34" s="256">
        <f t="shared" si="22"/>
        <v>18888</v>
      </c>
      <c r="AD34" s="255">
        <v>19238</v>
      </c>
      <c r="AE34" s="255">
        <f t="shared" si="11"/>
        <v>350</v>
      </c>
      <c r="AF34" s="267">
        <f t="shared" si="12"/>
        <v>13691.8400000002</v>
      </c>
      <c r="AG34" s="256">
        <f t="shared" si="23"/>
        <v>2052508.41</v>
      </c>
      <c r="AH34" s="256">
        <v>2066250.1</v>
      </c>
      <c r="AI34" s="271">
        <f t="shared" si="5"/>
        <v>13741.690000000201</v>
      </c>
      <c r="AJ34" s="272">
        <f t="shared" si="6"/>
        <v>49.850000000002197</v>
      </c>
      <c r="AN34" s="1"/>
      <c r="AO34" s="1"/>
      <c r="AP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24" customHeight="1">
      <c r="A35" s="254">
        <v>45226</v>
      </c>
      <c r="B35" s="256">
        <f t="shared" si="13"/>
        <v>1085684.8</v>
      </c>
      <c r="C35" s="255">
        <v>1091277.3899999999</v>
      </c>
      <c r="D35" s="255">
        <f t="shared" si="7"/>
        <v>5592.5899999998501</v>
      </c>
      <c r="E35" s="257">
        <f t="shared" si="14"/>
        <v>20956.89</v>
      </c>
      <c r="F35" s="256">
        <v>22576.51</v>
      </c>
      <c r="G35" s="256">
        <f t="shared" si="8"/>
        <v>1619.62</v>
      </c>
      <c r="H35" s="256">
        <f t="shared" si="15"/>
        <v>327377.12</v>
      </c>
      <c r="I35" s="255">
        <v>329885.71999999997</v>
      </c>
      <c r="J35" s="255">
        <f t="shared" si="9"/>
        <v>2508.5999999999799</v>
      </c>
      <c r="K35" s="256">
        <f t="shared" si="16"/>
        <v>115659.84</v>
      </c>
      <c r="L35" s="255">
        <v>116044.32</v>
      </c>
      <c r="M35" s="255">
        <f t="shared" si="10"/>
        <v>384.48000000001002</v>
      </c>
      <c r="N35" s="256">
        <f t="shared" si="17"/>
        <v>196754.48</v>
      </c>
      <c r="O35" s="255">
        <v>197835.51999999999</v>
      </c>
      <c r="P35" s="255">
        <f t="shared" si="0"/>
        <v>744.32999999998003</v>
      </c>
      <c r="Q35" s="256">
        <f t="shared" si="18"/>
        <v>142194.88</v>
      </c>
      <c r="R35" s="255">
        <v>142770.4</v>
      </c>
      <c r="S35" s="255">
        <f t="shared" si="1"/>
        <v>575.51999999998998</v>
      </c>
      <c r="T35" s="256">
        <f t="shared" si="19"/>
        <v>39200.49</v>
      </c>
      <c r="U35" s="255">
        <v>39537.199999999997</v>
      </c>
      <c r="V35" s="255">
        <f t="shared" si="2"/>
        <v>336.70999999999901</v>
      </c>
      <c r="W35" s="256">
        <f t="shared" si="20"/>
        <v>71958.02</v>
      </c>
      <c r="X35" s="255">
        <v>72200.83</v>
      </c>
      <c r="Y35" s="255">
        <f t="shared" si="3"/>
        <v>242.80999999999801</v>
      </c>
      <c r="Z35" s="256">
        <f t="shared" si="21"/>
        <v>39751.5</v>
      </c>
      <c r="AA35" s="255">
        <v>39936.720000000001</v>
      </c>
      <c r="AB35" s="255">
        <f t="shared" si="4"/>
        <v>185.22000000000099</v>
      </c>
      <c r="AC35" s="256">
        <f t="shared" si="22"/>
        <v>19238</v>
      </c>
      <c r="AD35" s="255">
        <v>19788</v>
      </c>
      <c r="AE35" s="255">
        <f t="shared" si="11"/>
        <v>550</v>
      </c>
      <c r="AF35" s="267">
        <f t="shared" si="12"/>
        <v>12739.879999999799</v>
      </c>
      <c r="AG35" s="256">
        <f t="shared" si="23"/>
        <v>2066250.1</v>
      </c>
      <c r="AH35" s="256">
        <v>2078837.76</v>
      </c>
      <c r="AI35" s="271">
        <f t="shared" si="5"/>
        <v>12587.6599999999</v>
      </c>
      <c r="AJ35" s="272">
        <f t="shared" si="6"/>
        <v>-152.21999999988799</v>
      </c>
      <c r="AN35" s="1"/>
      <c r="AO35" s="1"/>
      <c r="AP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24" customHeight="1">
      <c r="A36" s="254">
        <v>45227</v>
      </c>
      <c r="B36" s="256">
        <f t="shared" si="13"/>
        <v>1091277.3899999999</v>
      </c>
      <c r="C36" s="255">
        <v>1097307.17</v>
      </c>
      <c r="D36" s="255">
        <f t="shared" si="7"/>
        <v>6029.7800000000298</v>
      </c>
      <c r="E36" s="257">
        <f t="shared" si="14"/>
        <v>22576.51</v>
      </c>
      <c r="F36" s="256">
        <v>23967.39</v>
      </c>
      <c r="G36" s="256">
        <f t="shared" si="8"/>
        <v>1390.88</v>
      </c>
      <c r="H36" s="256">
        <f t="shared" si="15"/>
        <v>329885.71999999997</v>
      </c>
      <c r="I36" s="255">
        <v>331442.71999999997</v>
      </c>
      <c r="J36" s="255">
        <f t="shared" si="9"/>
        <v>1557</v>
      </c>
      <c r="K36" s="256">
        <f t="shared" si="16"/>
        <v>116044.32</v>
      </c>
      <c r="L36" s="255">
        <v>116389.24</v>
      </c>
      <c r="M36" s="255">
        <f t="shared" si="10"/>
        <v>344.91999999999803</v>
      </c>
      <c r="N36" s="256">
        <f t="shared" si="17"/>
        <v>197835.51999999999</v>
      </c>
      <c r="O36" s="255">
        <v>198817.76</v>
      </c>
      <c r="P36" s="255">
        <f t="shared" si="0"/>
        <v>670.24000000002002</v>
      </c>
      <c r="Q36" s="256">
        <f t="shared" si="18"/>
        <v>142770.4</v>
      </c>
      <c r="R36" s="255">
        <v>143291.68</v>
      </c>
      <c r="S36" s="255">
        <f t="shared" si="1"/>
        <v>521.27999999999895</v>
      </c>
      <c r="T36" s="256">
        <f t="shared" si="19"/>
        <v>39537.199999999997</v>
      </c>
      <c r="U36" s="255">
        <v>39849.199999999997</v>
      </c>
      <c r="V36" s="255">
        <f t="shared" si="2"/>
        <v>312</v>
      </c>
      <c r="W36" s="256">
        <f t="shared" si="20"/>
        <v>72200.83</v>
      </c>
      <c r="X36" s="255">
        <v>72443.62</v>
      </c>
      <c r="Y36" s="255">
        <f t="shared" si="3"/>
        <v>242.789999999994</v>
      </c>
      <c r="Z36" s="256">
        <f t="shared" si="21"/>
        <v>39936.720000000001</v>
      </c>
      <c r="AA36" s="255">
        <v>40071.26</v>
      </c>
      <c r="AB36" s="255">
        <f t="shared" si="4"/>
        <v>134.54000000000099</v>
      </c>
      <c r="AC36" s="256">
        <f t="shared" si="22"/>
        <v>19788</v>
      </c>
      <c r="AD36" s="255">
        <v>20113</v>
      </c>
      <c r="AE36" s="255">
        <f t="shared" si="11"/>
        <v>325</v>
      </c>
      <c r="AF36" s="267">
        <f t="shared" si="12"/>
        <v>11528.43</v>
      </c>
      <c r="AG36" s="256">
        <f t="shared" si="23"/>
        <v>2078837.76</v>
      </c>
      <c r="AH36" s="256">
        <v>2090404.3</v>
      </c>
      <c r="AI36" s="271">
        <f t="shared" si="5"/>
        <v>11566.54</v>
      </c>
      <c r="AJ36" s="272">
        <f t="shared" si="6"/>
        <v>38.109999999996901</v>
      </c>
      <c r="AN36" s="1"/>
      <c r="AO36" s="1"/>
      <c r="AP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24" customHeight="1">
      <c r="A37" s="254">
        <v>45228</v>
      </c>
      <c r="B37" s="256">
        <f t="shared" si="13"/>
        <v>1097307.17</v>
      </c>
      <c r="C37" s="255">
        <v>1103208.33</v>
      </c>
      <c r="D37" s="255">
        <f t="shared" si="7"/>
        <v>5901.1600000001499</v>
      </c>
      <c r="E37" s="257">
        <f t="shared" si="14"/>
        <v>23967.39</v>
      </c>
      <c r="F37" s="256">
        <v>24007.91</v>
      </c>
      <c r="G37" s="256">
        <f t="shared" si="8"/>
        <v>40.520000000000401</v>
      </c>
      <c r="H37" s="256">
        <f t="shared" si="15"/>
        <v>331442.71999999997</v>
      </c>
      <c r="I37" s="255">
        <v>332177.76</v>
      </c>
      <c r="J37" s="255">
        <f t="shared" si="9"/>
        <v>735.04000000003703</v>
      </c>
      <c r="K37" s="256">
        <f t="shared" si="16"/>
        <v>116389.24</v>
      </c>
      <c r="L37" s="255">
        <v>116669.75999999999</v>
      </c>
      <c r="M37" s="255">
        <f t="shared" si="10"/>
        <v>280.51999999998998</v>
      </c>
      <c r="N37" s="256">
        <f t="shared" si="17"/>
        <v>198817.76</v>
      </c>
      <c r="O37" s="255">
        <v>199919.2</v>
      </c>
      <c r="P37" s="255">
        <f t="shared" si="0"/>
        <v>799.44000000000199</v>
      </c>
      <c r="Q37" s="256">
        <f t="shared" si="18"/>
        <v>143291.68</v>
      </c>
      <c r="R37" s="255">
        <v>143779.68</v>
      </c>
      <c r="S37" s="255">
        <f t="shared" si="1"/>
        <v>488</v>
      </c>
      <c r="T37" s="256">
        <f t="shared" si="19"/>
        <v>39849.199999999997</v>
      </c>
      <c r="U37" s="255">
        <v>40151.199999999997</v>
      </c>
      <c r="V37" s="255">
        <f t="shared" si="2"/>
        <v>302</v>
      </c>
      <c r="W37" s="256">
        <f t="shared" si="20"/>
        <v>72443.62</v>
      </c>
      <c r="X37" s="255">
        <v>72608.429999999993</v>
      </c>
      <c r="Y37" s="255">
        <f t="shared" si="3"/>
        <v>164.80999999999801</v>
      </c>
      <c r="Z37" s="256">
        <f t="shared" si="21"/>
        <v>40071.26</v>
      </c>
      <c r="AA37" s="255">
        <v>40134.550000000003</v>
      </c>
      <c r="AB37" s="255">
        <f t="shared" si="4"/>
        <v>63.290000000000902</v>
      </c>
      <c r="AC37" s="256">
        <f t="shared" si="22"/>
        <v>20113</v>
      </c>
      <c r="AD37" s="255">
        <v>20397</v>
      </c>
      <c r="AE37" s="255">
        <f t="shared" si="11"/>
        <v>284</v>
      </c>
      <c r="AF37" s="267">
        <f t="shared" si="12"/>
        <v>9058.7800000001807</v>
      </c>
      <c r="AG37" s="256">
        <f t="shared" si="23"/>
        <v>2090404.3</v>
      </c>
      <c r="AH37" s="256">
        <v>2099292.9900000002</v>
      </c>
      <c r="AI37" s="271">
        <f t="shared" si="5"/>
        <v>8888.6900000001806</v>
      </c>
      <c r="AJ37" s="272">
        <f t="shared" si="6"/>
        <v>-170.09</v>
      </c>
      <c r="AN37" s="1"/>
      <c r="AO37" s="1"/>
      <c r="AP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24" customHeight="1">
      <c r="A38" s="254">
        <v>45229</v>
      </c>
      <c r="B38" s="256">
        <f t="shared" si="13"/>
        <v>1103208.33</v>
      </c>
      <c r="C38" s="255">
        <v>1109380.93</v>
      </c>
      <c r="D38" s="255">
        <f t="shared" si="7"/>
        <v>6172.5999999998603</v>
      </c>
      <c r="E38" s="257">
        <f t="shared" si="14"/>
        <v>24007.91</v>
      </c>
      <c r="F38" s="256">
        <v>24599.31</v>
      </c>
      <c r="G38" s="256">
        <f t="shared" si="8"/>
        <v>591.400000000001</v>
      </c>
      <c r="H38" s="256">
        <f t="shared" si="15"/>
        <v>332177.76</v>
      </c>
      <c r="I38" s="255">
        <v>332781.76</v>
      </c>
      <c r="J38" s="255">
        <f t="shared" si="9"/>
        <v>604</v>
      </c>
      <c r="K38" s="256">
        <f t="shared" si="16"/>
        <v>116669.75999999999</v>
      </c>
      <c r="L38" s="255">
        <v>116980.84</v>
      </c>
      <c r="M38" s="255">
        <f t="shared" si="10"/>
        <v>311.08000000000197</v>
      </c>
      <c r="N38" s="256">
        <f t="shared" si="17"/>
        <v>199919.2</v>
      </c>
      <c r="O38" s="255">
        <v>200659.28</v>
      </c>
      <c r="P38" s="255">
        <f t="shared" si="0"/>
        <v>437.15999999998201</v>
      </c>
      <c r="Q38" s="256">
        <f t="shared" si="18"/>
        <v>143779.68</v>
      </c>
      <c r="R38" s="255">
        <v>144396.48000000001</v>
      </c>
      <c r="S38" s="255">
        <f t="shared" si="1"/>
        <v>616.80000000001701</v>
      </c>
      <c r="T38" s="256">
        <f t="shared" si="19"/>
        <v>40151.199999999997</v>
      </c>
      <c r="U38" s="255">
        <v>40454.120000000003</v>
      </c>
      <c r="V38" s="255">
        <f t="shared" si="2"/>
        <v>302.92000000000598</v>
      </c>
      <c r="W38" s="256">
        <f t="shared" si="20"/>
        <v>72608.429999999993</v>
      </c>
      <c r="X38" s="255">
        <v>72783.31</v>
      </c>
      <c r="Y38" s="255">
        <f t="shared" si="3"/>
        <v>174.880000000005</v>
      </c>
      <c r="Z38" s="256">
        <f t="shared" si="21"/>
        <v>40134.550000000003</v>
      </c>
      <c r="AA38" s="255">
        <v>40207.64</v>
      </c>
      <c r="AB38" s="255">
        <f t="shared" si="4"/>
        <v>73.089999999996493</v>
      </c>
      <c r="AC38" s="256">
        <f t="shared" si="22"/>
        <v>20397</v>
      </c>
      <c r="AD38" s="255">
        <v>20698</v>
      </c>
      <c r="AE38" s="255">
        <f t="shared" si="11"/>
        <v>301</v>
      </c>
      <c r="AF38" s="267">
        <f t="shared" si="12"/>
        <v>9584.9299999998693</v>
      </c>
      <c r="AG38" s="256">
        <f t="shared" si="23"/>
        <v>2099292.9900000002</v>
      </c>
      <c r="AH38" s="256">
        <v>2109092.5499999998</v>
      </c>
      <c r="AI38" s="271">
        <f t="shared" si="5"/>
        <v>9799.5599999995902</v>
      </c>
      <c r="AJ38" s="272">
        <f t="shared" si="6"/>
        <v>214.62999999972101</v>
      </c>
      <c r="AN38" s="1"/>
      <c r="AO38" s="1"/>
      <c r="AP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24" customHeight="1">
      <c r="A39" s="254">
        <v>45230</v>
      </c>
      <c r="B39" s="256">
        <f t="shared" si="13"/>
        <v>1109380.93</v>
      </c>
      <c r="C39" s="255">
        <v>1115647.79</v>
      </c>
      <c r="D39" s="255">
        <f t="shared" si="7"/>
        <v>6266.8600000000997</v>
      </c>
      <c r="E39" s="257">
        <f t="shared" si="14"/>
        <v>24599.31</v>
      </c>
      <c r="F39" s="256">
        <v>25005.61</v>
      </c>
      <c r="G39" s="256">
        <f t="shared" si="8"/>
        <v>406.29999999999899</v>
      </c>
      <c r="H39" s="256">
        <f t="shared" si="15"/>
        <v>332781.76</v>
      </c>
      <c r="I39" s="255">
        <v>333318.08</v>
      </c>
      <c r="J39" s="255">
        <f t="shared" si="9"/>
        <v>536.32000000000698</v>
      </c>
      <c r="K39" s="256">
        <f t="shared" si="16"/>
        <v>116980.84</v>
      </c>
      <c r="L39" s="255">
        <v>117270.52</v>
      </c>
      <c r="M39" s="255">
        <f t="shared" si="10"/>
        <v>289.68000000000802</v>
      </c>
      <c r="N39" s="256">
        <f t="shared" si="17"/>
        <v>200659.28</v>
      </c>
      <c r="O39" s="255">
        <v>201626.96</v>
      </c>
      <c r="P39" s="255">
        <f t="shared" si="0"/>
        <v>645.95999999999901</v>
      </c>
      <c r="Q39" s="256">
        <f t="shared" si="18"/>
        <v>144396.48000000001</v>
      </c>
      <c r="R39" s="255">
        <v>144941.84</v>
      </c>
      <c r="S39" s="255">
        <f t="shared" si="1"/>
        <v>545.35999999998603</v>
      </c>
      <c r="T39" s="256">
        <f t="shared" si="19"/>
        <v>40454.120000000003</v>
      </c>
      <c r="U39" s="255">
        <v>40775.839999999997</v>
      </c>
      <c r="V39" s="255">
        <f t="shared" si="2"/>
        <v>321.719999999994</v>
      </c>
      <c r="W39" s="256">
        <f t="shared" si="20"/>
        <v>72783.31</v>
      </c>
      <c r="X39" s="255">
        <v>72935.429999999993</v>
      </c>
      <c r="Y39" s="255">
        <f t="shared" si="3"/>
        <v>152.119999999995</v>
      </c>
      <c r="Z39" s="256">
        <f t="shared" si="21"/>
        <v>40207.64</v>
      </c>
      <c r="AA39" s="255">
        <v>40273.93</v>
      </c>
      <c r="AB39" s="255">
        <f t="shared" si="4"/>
        <v>66.290000000000902</v>
      </c>
      <c r="AC39" s="256">
        <f t="shared" si="22"/>
        <v>20698</v>
      </c>
      <c r="AD39" s="255">
        <v>21012</v>
      </c>
      <c r="AE39" s="255">
        <f t="shared" si="11"/>
        <v>314</v>
      </c>
      <c r="AF39" s="267">
        <f t="shared" si="12"/>
        <v>9544.6100000000897</v>
      </c>
      <c r="AG39" s="256">
        <f t="shared" si="23"/>
        <v>2109092.5499999998</v>
      </c>
      <c r="AH39" s="256">
        <v>2118704.7599999998</v>
      </c>
      <c r="AI39" s="271">
        <f t="shared" si="5"/>
        <v>9612.2099999999591</v>
      </c>
      <c r="AJ39" s="272">
        <f t="shared" si="6"/>
        <v>67.599999999871201</v>
      </c>
      <c r="AN39" s="1"/>
      <c r="AO39" s="1"/>
      <c r="AP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24" hidden="1" customHeight="1">
      <c r="A40" s="254">
        <v>45231</v>
      </c>
      <c r="B40" s="256">
        <f t="shared" si="13"/>
        <v>1115647.79</v>
      </c>
      <c r="C40" s="259"/>
      <c r="D40" s="255">
        <f t="shared" si="7"/>
        <v>-1115647.79</v>
      </c>
      <c r="E40" s="257">
        <f t="shared" si="14"/>
        <v>25005.61</v>
      </c>
      <c r="F40" s="260"/>
      <c r="G40" s="256">
        <f t="shared" si="8"/>
        <v>-25005.61</v>
      </c>
      <c r="H40" s="256">
        <f t="shared" si="15"/>
        <v>333318.08</v>
      </c>
      <c r="I40" s="259"/>
      <c r="J40" s="255">
        <f t="shared" si="9"/>
        <v>-333318.08</v>
      </c>
      <c r="K40" s="256">
        <f t="shared" si="16"/>
        <v>117270.52</v>
      </c>
      <c r="L40" s="259"/>
      <c r="M40" s="255">
        <f t="shared" si="10"/>
        <v>-117270.52</v>
      </c>
      <c r="N40" s="256">
        <f t="shared" si="17"/>
        <v>201626.96</v>
      </c>
      <c r="O40" s="259"/>
      <c r="P40" s="255">
        <f t="shared" si="0"/>
        <v>-160851.12</v>
      </c>
      <c r="Q40" s="256">
        <f t="shared" si="18"/>
        <v>144941.84</v>
      </c>
      <c r="R40" s="259"/>
      <c r="S40" s="255">
        <f t="shared" si="1"/>
        <v>-144941.84</v>
      </c>
      <c r="T40" s="256">
        <f t="shared" si="19"/>
        <v>40775.839999999997</v>
      </c>
      <c r="U40" s="259"/>
      <c r="V40" s="255">
        <f t="shared" si="2"/>
        <v>-40775.839999999997</v>
      </c>
      <c r="W40" s="256">
        <f t="shared" si="20"/>
        <v>72935.429999999993</v>
      </c>
      <c r="X40" s="259"/>
      <c r="Y40" s="255">
        <f t="shared" si="3"/>
        <v>-72935.429999999993</v>
      </c>
      <c r="Z40" s="256">
        <f t="shared" si="21"/>
        <v>40273.93</v>
      </c>
      <c r="AA40" s="259"/>
      <c r="AB40" s="255">
        <f t="shared" si="4"/>
        <v>-40273.93</v>
      </c>
      <c r="AC40" s="256">
        <f t="shared" si="22"/>
        <v>21012</v>
      </c>
      <c r="AD40" s="259"/>
      <c r="AE40" s="255">
        <f t="shared" si="11"/>
        <v>-21012</v>
      </c>
      <c r="AF40" s="267">
        <f t="shared" si="12"/>
        <v>-2072032.16</v>
      </c>
      <c r="AG40" s="256">
        <f t="shared" si="23"/>
        <v>2118704.7599999998</v>
      </c>
      <c r="AH40" s="260"/>
      <c r="AI40" s="271">
        <f t="shared" si="5"/>
        <v>-2118704.7599999998</v>
      </c>
      <c r="AJ40" s="272">
        <f t="shared" si="6"/>
        <v>-46672.599999999598</v>
      </c>
      <c r="AN40" s="1"/>
      <c r="AO40" s="1"/>
      <c r="AP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 ht="41.25" customHeight="1">
      <c r="A41" s="438" t="s">
        <v>39</v>
      </c>
      <c r="B41" s="438"/>
      <c r="C41" s="261"/>
      <c r="D41" s="261">
        <f>SUM(D8:D38)</f>
        <v>175413.13</v>
      </c>
      <c r="E41" s="262"/>
      <c r="F41" s="261"/>
      <c r="G41" s="261">
        <f>SUM(G9:G38)</f>
        <v>23128.43</v>
      </c>
      <c r="H41" s="261"/>
      <c r="I41" s="261"/>
      <c r="J41" s="261">
        <f>SUM(J9:J38)</f>
        <v>53521.16</v>
      </c>
      <c r="K41" s="264"/>
      <c r="L41" s="265"/>
      <c r="M41" s="261">
        <f>SUM(M9:M38)</f>
        <v>14364.44</v>
      </c>
      <c r="N41" s="264"/>
      <c r="O41" s="265"/>
      <c r="P41" s="261">
        <f>SUM(P9:P38)</f>
        <v>19274.28</v>
      </c>
      <c r="Q41" s="264"/>
      <c r="R41" s="265"/>
      <c r="S41" s="266">
        <f>SUM(S9:S38)</f>
        <v>17984.240000000002</v>
      </c>
      <c r="T41" s="264"/>
      <c r="U41" s="265"/>
      <c r="V41" s="261">
        <f>SUM(V9:V38)</f>
        <v>9307.8799999999992</v>
      </c>
      <c r="W41" s="264"/>
      <c r="X41" s="265"/>
      <c r="Y41" s="261">
        <f>SUM(Y9:Y38)</f>
        <v>7148.5699999999897</v>
      </c>
      <c r="Z41" s="264"/>
      <c r="AA41" s="265"/>
      <c r="AB41" s="261">
        <f>SUM(AB9:AB38)</f>
        <v>4263.24</v>
      </c>
      <c r="AC41" s="264"/>
      <c r="AD41" s="265"/>
      <c r="AE41" s="261">
        <f>SUM(AE9:AE38)</f>
        <v>9647</v>
      </c>
      <c r="AF41" s="264"/>
      <c r="AG41" s="261"/>
      <c r="AH41" s="261"/>
      <c r="AI41" s="261">
        <f>SUM(AI9:AI39)</f>
        <v>345656.86</v>
      </c>
      <c r="AJ41" s="266"/>
      <c r="AN41" s="1"/>
      <c r="AO41" s="1"/>
      <c r="AP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>
      <c r="A42" s="4"/>
      <c r="G42" s="7"/>
      <c r="K42" s="7"/>
      <c r="O42" s="4"/>
      <c r="P42" s="23"/>
      <c r="Q42" s="24"/>
      <c r="R42" s="24"/>
      <c r="S42" s="24"/>
      <c r="T42" s="1"/>
      <c r="U42" s="1"/>
      <c r="V42" s="1"/>
      <c r="W42" s="1"/>
      <c r="X42" s="1"/>
      <c r="Y42" s="1"/>
      <c r="Z42" s="23"/>
      <c r="AA42" s="24"/>
      <c r="AB42" s="1"/>
      <c r="AC42" s="23"/>
      <c r="AD42" s="24"/>
      <c r="AE42" s="1"/>
      <c r="AF42" s="1"/>
      <c r="AG42" s="1"/>
      <c r="AH42" s="1"/>
      <c r="AI42" s="1"/>
      <c r="AJ42" s="1"/>
      <c r="AN42" s="1"/>
      <c r="AO42" s="1"/>
      <c r="AP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>
      <c r="A43" s="4"/>
      <c r="G43" s="7"/>
      <c r="K43" s="7"/>
      <c r="O43" s="4"/>
      <c r="P43" s="23"/>
      <c r="Q43" s="24"/>
      <c r="R43" s="24"/>
      <c r="S43" s="24"/>
      <c r="T43" s="1"/>
      <c r="U43" s="1"/>
      <c r="V43" s="1"/>
      <c r="W43" s="1"/>
      <c r="X43" s="1"/>
      <c r="Y43" s="1"/>
      <c r="Z43" s="23"/>
      <c r="AA43" s="24"/>
      <c r="AB43" s="1"/>
      <c r="AC43" s="23"/>
      <c r="AD43" s="24"/>
      <c r="AE43" s="1"/>
      <c r="AF43" s="1"/>
      <c r="AG43" s="1"/>
      <c r="AH43" s="1"/>
      <c r="AI43" s="1"/>
      <c r="AJ43" s="1"/>
      <c r="AN43" s="1"/>
      <c r="AO43" s="1"/>
      <c r="AP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>
      <c r="A44" s="4"/>
      <c r="G44" s="7"/>
      <c r="K44" s="7"/>
      <c r="O44" s="4"/>
      <c r="P44" s="23"/>
      <c r="Q44" s="24"/>
      <c r="R44" s="24"/>
      <c r="S44" s="24"/>
      <c r="T44" s="1"/>
      <c r="U44" s="1"/>
      <c r="V44" s="1"/>
      <c r="W44" s="1"/>
      <c r="X44" s="1"/>
      <c r="Y44" s="1"/>
      <c r="Z44" s="23"/>
      <c r="AA44" s="24"/>
      <c r="AB44" s="1"/>
      <c r="AC44" s="23"/>
      <c r="AD44" s="24"/>
      <c r="AE44" s="1"/>
      <c r="AF44" s="1"/>
      <c r="AG44" s="1"/>
      <c r="AH44" s="1"/>
      <c r="AI44" s="1"/>
      <c r="AJ44" s="1"/>
      <c r="AN44" s="1"/>
      <c r="AO44" s="1"/>
      <c r="AP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>
      <c r="A45" s="4"/>
      <c r="G45" s="7"/>
      <c r="K45" s="7"/>
      <c r="O45" s="4"/>
      <c r="P45" s="23"/>
      <c r="Q45" s="24"/>
      <c r="R45" s="24"/>
      <c r="S45" s="24"/>
      <c r="T45" s="1"/>
      <c r="U45" s="1"/>
      <c r="V45" s="1"/>
      <c r="W45" s="1"/>
      <c r="X45" s="1"/>
      <c r="Y45" s="1"/>
      <c r="Z45" s="23"/>
      <c r="AA45" s="24"/>
      <c r="AB45" s="1"/>
      <c r="AC45" s="23"/>
      <c r="AD45" s="24"/>
      <c r="AE45" s="1"/>
      <c r="AF45" s="1"/>
      <c r="AG45" s="1"/>
      <c r="AH45" s="1"/>
      <c r="AI45" s="1"/>
      <c r="AJ45" s="1"/>
      <c r="AN45" s="1"/>
      <c r="AO45" s="1"/>
      <c r="AP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>
      <c r="A46" s="4"/>
      <c r="G46" s="7"/>
      <c r="K46" s="7"/>
      <c r="O46" s="4"/>
      <c r="P46" s="23"/>
      <c r="Q46" s="23"/>
      <c r="R46" s="23"/>
      <c r="S46" s="23"/>
      <c r="T46" s="1"/>
      <c r="U46" s="1"/>
      <c r="V46" s="1"/>
      <c r="W46" s="1"/>
      <c r="X46" s="1"/>
      <c r="Y46" s="1"/>
      <c r="Z46" s="23"/>
      <c r="AA46" s="23"/>
      <c r="AB46" s="1"/>
      <c r="AC46" s="23"/>
      <c r="AD46" s="23"/>
      <c r="AE46" s="1"/>
      <c r="AF46" s="1"/>
      <c r="AG46" s="1"/>
      <c r="AH46" s="1"/>
      <c r="AI46" s="1"/>
      <c r="AJ46" s="1"/>
      <c r="AN46" s="1"/>
      <c r="AO46" s="1"/>
      <c r="AP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>
      <c r="A47" s="4"/>
      <c r="G47" s="7"/>
      <c r="K47" s="7"/>
      <c r="O47" s="4"/>
      <c r="P47" s="23"/>
      <c r="Q47" s="24"/>
      <c r="R47" s="24"/>
      <c r="S47" s="24"/>
      <c r="T47" s="1"/>
      <c r="U47" s="1"/>
      <c r="V47" s="1"/>
      <c r="W47" s="1"/>
      <c r="X47" s="1"/>
      <c r="Y47" s="1"/>
      <c r="Z47" s="23"/>
      <c r="AA47" s="24"/>
      <c r="AB47" s="1"/>
      <c r="AC47" s="23"/>
      <c r="AD47" s="24"/>
      <c r="AE47" s="1"/>
      <c r="AF47" s="1"/>
      <c r="AG47" s="1"/>
      <c r="AH47" s="1"/>
      <c r="AI47" s="1"/>
      <c r="AJ47" s="1"/>
      <c r="AN47" s="1"/>
      <c r="AO47" s="1"/>
      <c r="AP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>
      <c r="A48" s="4"/>
      <c r="G48" s="7"/>
      <c r="K48" s="7"/>
      <c r="O48" s="4"/>
      <c r="P48" s="23"/>
      <c r="Q48" s="23"/>
      <c r="R48" s="23"/>
      <c r="S48" s="23"/>
      <c r="T48" s="1"/>
      <c r="U48" s="1"/>
      <c r="V48" s="1"/>
      <c r="W48" s="1"/>
      <c r="X48" s="1"/>
      <c r="Y48" s="1"/>
      <c r="Z48" s="23"/>
      <c r="AA48" s="23"/>
      <c r="AB48" s="1"/>
      <c r="AC48" s="23"/>
      <c r="AD48" s="1"/>
      <c r="AE48" s="1"/>
      <c r="AF48" s="1"/>
      <c r="AG48" s="1"/>
      <c r="AH48" s="1"/>
      <c r="AI48" s="1"/>
      <c r="AJ48" s="1"/>
      <c r="AN48" s="1"/>
      <c r="AO48" s="1"/>
      <c r="AP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>
      <c r="A49" s="4"/>
      <c r="G49" s="7"/>
      <c r="K49" s="7"/>
      <c r="O49" s="4"/>
      <c r="R49" s="4"/>
      <c r="T49" s="1"/>
      <c r="U49" s="1"/>
      <c r="V49" s="1"/>
      <c r="W49" s="1"/>
      <c r="X49" s="1"/>
      <c r="Y49" s="1"/>
      <c r="AA49" s="4"/>
      <c r="AB49" s="1"/>
      <c r="AD49" s="1"/>
      <c r="AE49" s="1"/>
      <c r="AF49" s="1"/>
      <c r="AG49" s="1"/>
      <c r="AH49" s="1"/>
      <c r="AI49" s="1"/>
      <c r="AJ49" s="1"/>
      <c r="AN49" s="1"/>
      <c r="AO49" s="1"/>
      <c r="AP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>
      <c r="A50" s="4"/>
      <c r="G50" s="7"/>
      <c r="K50" s="7"/>
      <c r="O50" s="4"/>
      <c r="R50" s="4"/>
      <c r="T50" s="1"/>
      <c r="U50" s="1"/>
      <c r="V50" s="1"/>
      <c r="W50" s="1"/>
      <c r="X50" s="1"/>
      <c r="Y50" s="1"/>
      <c r="AA50" s="4"/>
      <c r="AB50" s="1"/>
      <c r="AD50" s="1"/>
      <c r="AE50" s="1"/>
      <c r="AF50" s="1"/>
      <c r="AG50" s="1"/>
      <c r="AH50" s="1"/>
      <c r="AI50" s="1"/>
      <c r="AJ50" s="1"/>
      <c r="AN50" s="1"/>
      <c r="AO50" s="1"/>
      <c r="AP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>
      <c r="A51" s="4"/>
      <c r="G51" s="7"/>
      <c r="K51" s="7"/>
      <c r="O51" s="4"/>
      <c r="R51" s="4"/>
      <c r="T51" s="1"/>
      <c r="U51" s="1"/>
      <c r="V51" s="1"/>
      <c r="W51" s="1"/>
      <c r="X51" s="1"/>
      <c r="Y51" s="1"/>
      <c r="AA51" s="4"/>
      <c r="AB51" s="1"/>
      <c r="AD51" s="1"/>
      <c r="AE51" s="1"/>
      <c r="AF51" s="1"/>
      <c r="AG51" s="1"/>
      <c r="AH51" s="1"/>
      <c r="AI51" s="1"/>
      <c r="AJ51" s="1"/>
      <c r="AN51" s="1"/>
      <c r="AO51" s="1"/>
      <c r="AP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>
      <c r="A52" s="4"/>
      <c r="G52" s="7"/>
      <c r="K52" s="7"/>
      <c r="O52" s="4"/>
      <c r="R52" s="4"/>
      <c r="T52" s="1"/>
      <c r="U52" s="1"/>
      <c r="V52" s="1"/>
      <c r="W52" s="1"/>
      <c r="X52" s="1"/>
      <c r="Y52" s="1"/>
      <c r="AA52" s="4"/>
      <c r="AB52" s="1"/>
      <c r="AD52" s="1"/>
      <c r="AE52" s="1"/>
      <c r="AF52" s="1"/>
      <c r="AG52" s="1"/>
      <c r="AH52" s="1"/>
      <c r="AI52" s="1"/>
      <c r="AJ52" s="1"/>
      <c r="AN52" s="1"/>
      <c r="AO52" s="1"/>
      <c r="AP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>
      <c r="A53" s="4"/>
      <c r="G53" s="7"/>
      <c r="K53" s="7"/>
      <c r="O53" s="4"/>
      <c r="R53" s="4"/>
      <c r="T53" s="1"/>
      <c r="U53" s="1"/>
      <c r="V53" s="1"/>
      <c r="W53" s="1"/>
      <c r="X53" s="1"/>
      <c r="Y53" s="1"/>
      <c r="AA53" s="4"/>
      <c r="AB53" s="1"/>
      <c r="AD53" s="1"/>
      <c r="AE53" s="1"/>
      <c r="AF53" s="1"/>
      <c r="AG53" s="1"/>
      <c r="AH53" s="1"/>
      <c r="AI53" s="1"/>
      <c r="AJ53" s="1"/>
      <c r="AN53" s="1"/>
      <c r="AO53" s="1"/>
      <c r="AP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>
      <c r="A54" s="4"/>
      <c r="G54" s="7"/>
      <c r="K54" s="7"/>
      <c r="O54" s="4"/>
      <c r="R54" s="4"/>
      <c r="T54" s="1"/>
      <c r="U54" s="1"/>
      <c r="V54" s="1"/>
      <c r="W54" s="1"/>
      <c r="X54" s="1"/>
      <c r="Y54" s="1"/>
      <c r="AA54" s="4"/>
      <c r="AB54" s="1"/>
      <c r="AD54" s="1"/>
      <c r="AE54" s="1"/>
      <c r="AF54" s="1"/>
      <c r="AG54" s="1"/>
      <c r="AH54" s="1"/>
      <c r="AI54" s="1"/>
      <c r="AJ54" s="1"/>
      <c r="AN54" s="1"/>
      <c r="AO54" s="1"/>
      <c r="AP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>
      <c r="A55" s="4"/>
      <c r="G55" s="7"/>
      <c r="K55" s="7"/>
      <c r="O55" s="4"/>
      <c r="R55" s="4"/>
      <c r="T55" s="1"/>
      <c r="U55" s="1"/>
      <c r="V55" s="1"/>
      <c r="W55" s="1"/>
      <c r="X55" s="1"/>
      <c r="Y55" s="1"/>
      <c r="AA55" s="4"/>
      <c r="AB55" s="1"/>
      <c r="AD55" s="4"/>
      <c r="AE55" s="1"/>
      <c r="AF55" s="1"/>
      <c r="AG55" s="1"/>
      <c r="AH55" s="1"/>
      <c r="AI55" s="1"/>
      <c r="AJ55" s="1"/>
      <c r="AN55" s="1"/>
      <c r="AO55" s="1"/>
      <c r="AP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>
      <c r="A56" s="4"/>
      <c r="G56" s="7"/>
      <c r="K56" s="7"/>
      <c r="O56" s="4"/>
      <c r="R56" s="4"/>
      <c r="T56" s="1"/>
      <c r="U56" s="1"/>
      <c r="V56" s="1"/>
      <c r="W56" s="1"/>
      <c r="X56" s="1"/>
      <c r="Y56" s="1"/>
      <c r="AA56" s="4"/>
      <c r="AB56" s="1"/>
      <c r="AD56" s="4"/>
      <c r="AE56" s="1"/>
      <c r="AF56" s="1"/>
      <c r="AG56" s="1"/>
      <c r="AH56" s="1"/>
      <c r="AI56" s="1"/>
      <c r="AJ56" s="1"/>
      <c r="AN56" s="1"/>
      <c r="AO56" s="1"/>
      <c r="AP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>
      <c r="A57" s="4"/>
      <c r="G57" s="7"/>
      <c r="K57" s="7"/>
      <c r="O57" s="4"/>
      <c r="R57" s="4"/>
      <c r="T57" s="1"/>
      <c r="U57" s="1"/>
      <c r="V57" s="1"/>
      <c r="W57" s="1"/>
      <c r="X57" s="1"/>
      <c r="Y57" s="1"/>
      <c r="AA57" s="4"/>
      <c r="AB57" s="1"/>
      <c r="AD57" s="4"/>
      <c r="AE57" s="1"/>
      <c r="AF57" s="1"/>
      <c r="AG57" s="1"/>
      <c r="AH57" s="1"/>
      <c r="AI57" s="1"/>
      <c r="AJ57" s="1"/>
      <c r="AN57" s="1"/>
      <c r="AO57" s="1"/>
      <c r="AP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>
      <c r="A58" s="4"/>
      <c r="G58" s="7"/>
      <c r="K58" s="7"/>
      <c r="O58" s="4"/>
      <c r="R58" s="4"/>
      <c r="T58" s="1"/>
      <c r="U58" s="1"/>
      <c r="V58" s="1"/>
      <c r="W58" s="1"/>
      <c r="X58" s="1"/>
      <c r="Y58" s="1"/>
      <c r="AA58" s="4"/>
      <c r="AB58" s="1"/>
      <c r="AD58" s="4"/>
      <c r="AE58" s="1"/>
      <c r="AF58" s="1"/>
      <c r="AG58" s="1"/>
      <c r="AH58" s="1"/>
      <c r="AI58" s="1"/>
      <c r="AJ58" s="1"/>
      <c r="AN58" s="1"/>
      <c r="AO58" s="1"/>
      <c r="AP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>
      <c r="A59" s="4"/>
      <c r="G59" s="7"/>
      <c r="K59" s="7"/>
      <c r="O59" s="4"/>
      <c r="R59" s="4"/>
      <c r="T59" s="1"/>
      <c r="U59" s="1"/>
      <c r="V59" s="1"/>
      <c r="W59" s="1"/>
      <c r="X59" s="1"/>
      <c r="Y59" s="1"/>
      <c r="AA59" s="4"/>
      <c r="AB59" s="1"/>
      <c r="AD59" s="4"/>
      <c r="AE59" s="1"/>
      <c r="AF59" s="1"/>
      <c r="AG59" s="1"/>
      <c r="AH59" s="1"/>
      <c r="AI59" s="1"/>
      <c r="AJ59" s="1"/>
      <c r="AN59" s="1"/>
      <c r="AO59" s="1"/>
      <c r="AP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>
      <c r="A60" s="4"/>
      <c r="G60" s="7"/>
      <c r="K60" s="7"/>
      <c r="O60" s="4"/>
      <c r="R60" s="4"/>
      <c r="T60" s="1"/>
      <c r="U60" s="1"/>
      <c r="V60" s="1"/>
      <c r="W60" s="1"/>
      <c r="X60" s="1"/>
      <c r="Y60" s="1"/>
      <c r="AA60" s="4"/>
      <c r="AB60" s="1"/>
      <c r="AD60" s="4"/>
      <c r="AE60" s="1"/>
      <c r="AF60" s="1"/>
      <c r="AG60" s="1"/>
      <c r="AH60" s="1"/>
      <c r="AI60" s="1"/>
      <c r="AJ60" s="1"/>
      <c r="AN60" s="1"/>
      <c r="AO60" s="1"/>
      <c r="AP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>
      <c r="AB61" s="7"/>
      <c r="AE61" s="7"/>
      <c r="AF61" s="1"/>
      <c r="AG61" s="1"/>
      <c r="AH61" s="1"/>
      <c r="AI61" s="1"/>
      <c r="AJ61" s="1"/>
      <c r="AN61" s="1"/>
      <c r="AO61" s="1"/>
      <c r="AP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>
      <c r="AB62" s="7"/>
      <c r="AE62" s="7"/>
      <c r="AF62" s="1"/>
      <c r="AG62" s="1"/>
      <c r="AH62" s="1"/>
      <c r="AI62" s="1"/>
      <c r="AJ62" s="1"/>
      <c r="AN62" s="1"/>
      <c r="AO62" s="1"/>
      <c r="AP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>
      <c r="A63" s="191"/>
      <c r="K63" s="29"/>
      <c r="AB63" s="24"/>
      <c r="AE63" s="24"/>
      <c r="AF63" s="1"/>
      <c r="AG63" s="1"/>
      <c r="AH63" s="1"/>
      <c r="AI63" s="1"/>
      <c r="AJ63" s="1"/>
      <c r="AN63" s="1"/>
      <c r="AO63" s="1"/>
      <c r="AP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>
      <c r="AB64" s="7"/>
      <c r="AE64" s="7"/>
      <c r="AF64" s="1"/>
      <c r="AG64" s="1"/>
      <c r="AH64" s="1"/>
      <c r="AI64" s="1"/>
      <c r="AJ64" s="1"/>
      <c r="AN64" s="1"/>
      <c r="AO64" s="1"/>
      <c r="AP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28:62">
      <c r="AB65" s="7"/>
      <c r="AE65" s="7"/>
      <c r="AF65" s="1"/>
      <c r="AG65" s="1"/>
      <c r="AH65" s="1"/>
      <c r="AI65" s="1"/>
      <c r="AJ65" s="1"/>
      <c r="AN65" s="1"/>
      <c r="AO65" s="1"/>
      <c r="AP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28:62">
      <c r="AB66" s="7"/>
      <c r="AE66" s="7"/>
      <c r="AF66" s="1"/>
      <c r="AG66" s="1"/>
      <c r="AH66" s="1"/>
      <c r="AI66" s="1"/>
      <c r="AJ66" s="1"/>
      <c r="AN66" s="1"/>
      <c r="AO66" s="1"/>
      <c r="AP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28:62">
      <c r="AB67" s="7"/>
      <c r="AE67" s="7"/>
      <c r="AF67" s="1"/>
      <c r="AG67" s="1"/>
      <c r="AH67" s="1"/>
      <c r="AI67" s="1"/>
      <c r="AJ67" s="1"/>
      <c r="AN67" s="1"/>
      <c r="AO67" s="1"/>
      <c r="AP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28:62">
      <c r="AB68" s="7"/>
      <c r="AE68" s="7"/>
      <c r="AF68" s="1"/>
      <c r="AG68" s="1"/>
      <c r="AH68" s="1"/>
      <c r="AI68" s="1"/>
      <c r="AJ68" s="1"/>
      <c r="AN68" s="1"/>
      <c r="AO68" s="1"/>
      <c r="AP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28:62">
      <c r="AB69" s="7"/>
      <c r="AE69" s="7"/>
      <c r="AF69" s="1"/>
      <c r="AG69" s="1"/>
      <c r="AH69" s="1"/>
      <c r="AI69" s="1"/>
      <c r="AJ69" s="1"/>
      <c r="AN69" s="1"/>
      <c r="AO69" s="1"/>
      <c r="AP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28:62">
      <c r="AB70" s="7"/>
      <c r="AE70" s="7"/>
      <c r="AF70" s="1"/>
      <c r="AG70" s="1"/>
      <c r="AH70" s="1"/>
      <c r="AI70" s="1"/>
      <c r="AJ70" s="1"/>
      <c r="AN70" s="1"/>
      <c r="AO70" s="1"/>
      <c r="AP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28:62">
      <c r="AB71" s="7"/>
      <c r="AE71" s="7"/>
      <c r="AF71" s="1"/>
      <c r="AG71" s="1"/>
      <c r="AH71" s="1"/>
      <c r="AI71" s="1"/>
      <c r="AJ71" s="1"/>
      <c r="AN71" s="1"/>
      <c r="AO71" s="1"/>
      <c r="AP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28:62">
      <c r="AB72" s="7"/>
      <c r="AE72" s="7"/>
      <c r="AF72" s="1"/>
      <c r="AG72" s="1"/>
      <c r="AH72" s="1"/>
      <c r="AI72" s="1"/>
      <c r="AJ72" s="1"/>
      <c r="AN72" s="1"/>
      <c r="AO72" s="1"/>
      <c r="AP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28:62">
      <c r="AB73" s="7"/>
      <c r="AE73" s="7"/>
      <c r="AF73" s="1"/>
      <c r="AG73" s="1"/>
      <c r="AH73" s="1"/>
      <c r="AI73" s="1"/>
      <c r="AJ73" s="1"/>
      <c r="AN73" s="1"/>
      <c r="AO73" s="1"/>
      <c r="AP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28:62">
      <c r="AB74" s="7"/>
      <c r="AE74" s="7"/>
      <c r="AF74" s="1"/>
      <c r="AG74" s="1"/>
      <c r="AH74" s="1"/>
      <c r="AI74" s="1"/>
      <c r="AJ74" s="1"/>
      <c r="AN74" s="1"/>
      <c r="AO74" s="1"/>
      <c r="AP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28:62">
      <c r="AB75" s="7"/>
      <c r="AE75" s="7"/>
      <c r="AF75" s="1"/>
      <c r="AG75" s="1"/>
      <c r="AH75" s="1"/>
      <c r="AI75" s="1"/>
      <c r="AJ75" s="1"/>
      <c r="AN75" s="1"/>
      <c r="AO75" s="1"/>
      <c r="AP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28:62">
      <c r="AB76" s="7"/>
      <c r="AE76" s="7"/>
      <c r="AF76" s="1"/>
      <c r="AG76" s="1"/>
      <c r="AH76" s="1"/>
      <c r="AI76" s="1"/>
      <c r="AJ76" s="1"/>
      <c r="AN76" s="1"/>
      <c r="AO76" s="1"/>
      <c r="AP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28:62">
      <c r="AB77" s="7"/>
      <c r="AE77" s="7"/>
      <c r="AF77" s="1"/>
      <c r="AG77" s="1"/>
      <c r="AH77" s="1"/>
      <c r="AI77" s="1"/>
      <c r="AJ77" s="1"/>
      <c r="AN77" s="1"/>
      <c r="AO77" s="1"/>
      <c r="AP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28:62">
      <c r="AB78" s="7"/>
      <c r="AE78" s="7"/>
      <c r="AF78" s="1"/>
      <c r="AG78" s="1"/>
      <c r="AH78" s="1"/>
      <c r="AI78" s="1"/>
      <c r="AJ78" s="1"/>
      <c r="AN78" s="1"/>
      <c r="AO78" s="1"/>
      <c r="AP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28:62">
      <c r="AB79" s="7"/>
      <c r="AE79" s="7"/>
      <c r="AF79" s="1"/>
      <c r="AG79" s="1"/>
      <c r="AH79" s="1"/>
      <c r="AI79" s="1"/>
      <c r="AJ79" s="1"/>
      <c r="AN79" s="1"/>
      <c r="AO79" s="1"/>
      <c r="AP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28:62">
      <c r="AB80" s="7"/>
      <c r="AE80" s="7"/>
      <c r="AF80" s="1"/>
      <c r="AG80" s="1"/>
      <c r="AH80" s="1"/>
      <c r="AI80" s="1"/>
      <c r="AJ80" s="1"/>
      <c r="AN80" s="1"/>
      <c r="AO80" s="1"/>
      <c r="AP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28:62">
      <c r="AB81" s="7"/>
      <c r="AE81" s="7"/>
      <c r="AF81" s="1"/>
      <c r="AG81" s="1"/>
      <c r="AH81" s="1"/>
      <c r="AI81" s="1"/>
      <c r="AJ81" s="1"/>
      <c r="AN81" s="1"/>
      <c r="AO81" s="1"/>
      <c r="AP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28:62">
      <c r="AB82" s="7"/>
      <c r="AE82" s="7"/>
      <c r="AF82" s="1"/>
      <c r="AG82" s="1"/>
      <c r="AH82" s="1"/>
      <c r="AI82" s="1"/>
      <c r="AJ82" s="1"/>
      <c r="AN82" s="1"/>
      <c r="AO82" s="1"/>
      <c r="AP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28:62">
      <c r="AB83" s="7"/>
      <c r="AE83" s="7"/>
      <c r="AF83" s="1"/>
      <c r="AG83" s="1"/>
      <c r="AH83" s="1"/>
      <c r="AI83" s="1"/>
      <c r="AJ83" s="1"/>
      <c r="AN83" s="1"/>
      <c r="AO83" s="1"/>
      <c r="AP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28:62">
      <c r="AB84" s="7"/>
      <c r="AE84" s="7"/>
      <c r="AF84" s="1"/>
      <c r="AG84" s="1"/>
      <c r="AH84" s="1"/>
      <c r="AI84" s="1"/>
      <c r="AJ84" s="1"/>
      <c r="AN84" s="1"/>
      <c r="AO84" s="1"/>
      <c r="AP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28:62">
      <c r="AB85" s="7"/>
      <c r="AE85" s="7"/>
      <c r="AF85" s="1"/>
      <c r="AG85" s="1"/>
      <c r="AH85" s="1"/>
      <c r="AI85" s="1"/>
      <c r="AJ85" s="1"/>
      <c r="AN85" s="1"/>
      <c r="AO85" s="1"/>
      <c r="AP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28:62">
      <c r="AB86" s="7"/>
      <c r="AE86" s="7"/>
      <c r="AF86" s="1"/>
      <c r="AG86" s="1"/>
      <c r="AH86" s="1"/>
      <c r="AI86" s="1"/>
      <c r="AJ86" s="1"/>
      <c r="AN86" s="1"/>
      <c r="AO86" s="1"/>
      <c r="AP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28:62">
      <c r="AB87" s="7"/>
      <c r="AE87" s="7"/>
      <c r="AF87" s="1"/>
      <c r="AG87" s="1"/>
      <c r="AH87" s="1"/>
      <c r="AI87" s="1"/>
      <c r="AJ87" s="1"/>
      <c r="AN87" s="1"/>
      <c r="AO87" s="1"/>
      <c r="AP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28:62">
      <c r="AB88" s="7"/>
      <c r="AE88" s="7"/>
      <c r="AF88" s="1"/>
      <c r="AG88" s="1"/>
      <c r="AH88" s="1"/>
      <c r="AI88" s="1"/>
      <c r="AJ88" s="1"/>
      <c r="AN88" s="1"/>
      <c r="AO88" s="1"/>
      <c r="AP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28:62">
      <c r="AB89" s="7"/>
      <c r="AE89" s="7"/>
      <c r="AF89" s="1"/>
      <c r="AG89" s="1"/>
      <c r="AH89" s="1"/>
      <c r="AI89" s="1"/>
      <c r="AJ89" s="1"/>
      <c r="AN89" s="1"/>
      <c r="AO89" s="1"/>
      <c r="AP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28:62">
      <c r="AB90" s="7"/>
      <c r="AE90" s="7"/>
      <c r="AF90" s="1"/>
      <c r="AG90" s="1"/>
      <c r="AH90" s="1"/>
      <c r="AI90" s="1"/>
      <c r="AJ90" s="1"/>
      <c r="AN90" s="1"/>
      <c r="AO90" s="1"/>
      <c r="AP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28:62">
      <c r="AB91" s="7"/>
      <c r="AE91" s="7"/>
      <c r="AF91" s="1"/>
      <c r="AG91" s="1"/>
      <c r="AH91" s="1"/>
      <c r="AI91" s="1"/>
      <c r="AJ91" s="1"/>
      <c r="AN91" s="1"/>
      <c r="AO91" s="1"/>
      <c r="AP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28:62">
      <c r="AB92" s="7"/>
      <c r="AE92" s="7"/>
      <c r="AF92" s="1"/>
      <c r="AG92" s="1"/>
      <c r="AH92" s="1"/>
      <c r="AI92" s="1"/>
      <c r="AJ92" s="1"/>
      <c r="AN92" s="1"/>
      <c r="AO92" s="1"/>
      <c r="AP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28:62">
      <c r="AB93" s="7"/>
      <c r="AE93" s="7"/>
      <c r="AF93" s="1"/>
      <c r="AG93" s="1"/>
      <c r="AH93" s="1"/>
      <c r="AI93" s="1"/>
      <c r="AJ93" s="1"/>
      <c r="AN93" s="1"/>
      <c r="AO93" s="1"/>
      <c r="AP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28:62">
      <c r="AB94" s="7"/>
      <c r="AE94" s="7"/>
      <c r="AF94" s="1"/>
      <c r="AG94" s="1"/>
      <c r="AH94" s="1"/>
      <c r="AI94" s="1"/>
      <c r="AJ94" s="1"/>
      <c r="AN94" s="1"/>
      <c r="AO94" s="1"/>
      <c r="AP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28:62">
      <c r="AB95" s="7"/>
      <c r="AE95" s="7"/>
      <c r="AF95" s="1"/>
      <c r="AG95" s="1"/>
      <c r="AH95" s="1"/>
      <c r="AI95" s="1"/>
      <c r="AJ95" s="1"/>
      <c r="AN95" s="1"/>
      <c r="AO95" s="1"/>
      <c r="AP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  <row r="96" spans="28:62">
      <c r="AB96" s="7"/>
      <c r="AE96" s="7"/>
      <c r="AF96" s="1"/>
      <c r="AG96" s="1"/>
      <c r="AH96" s="1"/>
      <c r="AI96" s="1"/>
      <c r="AJ96" s="1"/>
      <c r="AN96" s="1"/>
      <c r="AO96" s="1"/>
      <c r="AP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</row>
    <row r="97" spans="28:62">
      <c r="AB97" s="7"/>
      <c r="AE97" s="7"/>
      <c r="AF97" s="1"/>
      <c r="AG97" s="1"/>
      <c r="AH97" s="1"/>
      <c r="AI97" s="1"/>
      <c r="AJ97" s="1"/>
      <c r="AN97" s="1"/>
      <c r="AO97" s="1"/>
      <c r="AP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</row>
    <row r="98" spans="28:62">
      <c r="AB98" s="7"/>
      <c r="AE98" s="7"/>
      <c r="AF98" s="1"/>
      <c r="AJ98" s="1"/>
      <c r="AN98" s="1"/>
      <c r="AO98" s="1"/>
      <c r="AP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</row>
  </sheetData>
  <mergeCells count="17">
    <mergeCell ref="AC6:AE6"/>
    <mergeCell ref="AF6:AJ6"/>
    <mergeCell ref="AG7:AI7"/>
    <mergeCell ref="A41:B41"/>
    <mergeCell ref="A4:A7"/>
    <mergeCell ref="AJ7:AJ8"/>
    <mergeCell ref="B4:AJ5"/>
    <mergeCell ref="N6:P6"/>
    <mergeCell ref="Q6:S6"/>
    <mergeCell ref="T6:V6"/>
    <mergeCell ref="W6:Y6"/>
    <mergeCell ref="Z6:AB6"/>
    <mergeCell ref="A2:M2"/>
    <mergeCell ref="B6:D6"/>
    <mergeCell ref="E6:G6"/>
    <mergeCell ref="H6:J6"/>
    <mergeCell ref="K6:M6"/>
  </mergeCells>
  <pageMargins left="0.7" right="0.54" top="0.75" bottom="0.75" header="0.3" footer="0.3"/>
  <pageSetup scale="16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5"/>
  <sheetViews>
    <sheetView topLeftCell="A10" zoomScale="72" zoomScaleNormal="72" workbookViewId="0">
      <selection activeCell="D15" sqref="D15"/>
    </sheetView>
  </sheetViews>
  <sheetFormatPr defaultColWidth="9.140625" defaultRowHeight="12.75"/>
  <cols>
    <col min="1" max="1" width="15.5703125" style="1" customWidth="1"/>
    <col min="2" max="2" width="16.28515625" style="4" customWidth="1"/>
    <col min="3" max="3" width="16.85546875" style="4" customWidth="1"/>
    <col min="4" max="4" width="15.85546875" style="4" customWidth="1"/>
    <col min="5" max="5" width="13.28515625" style="5" customWidth="1"/>
    <col min="6" max="6" width="12.85546875" style="4" customWidth="1"/>
    <col min="7" max="7" width="14.28515625" style="4" customWidth="1"/>
    <col min="8" max="8" width="14" style="4" customWidth="1"/>
    <col min="9" max="9" width="16.42578125" style="4" customWidth="1"/>
    <col min="10" max="10" width="14.28515625" style="4" customWidth="1"/>
    <col min="11" max="11" width="13.42578125" style="4" customWidth="1"/>
    <col min="12" max="12" width="16.42578125" style="6" customWidth="1"/>
    <col min="13" max="13" width="12.28515625" style="4" customWidth="1"/>
    <col min="14" max="14" width="17.28515625" style="5" customWidth="1"/>
    <col min="15" max="15" width="14.42578125" style="7" customWidth="1"/>
    <col min="16" max="16" width="14.28515625" style="4" customWidth="1"/>
    <col min="17" max="17" width="13.42578125" style="4" customWidth="1"/>
    <col min="18" max="18" width="15" style="7" customWidth="1"/>
    <col min="19" max="19" width="14.28515625" style="4" customWidth="1"/>
    <col min="20" max="20" width="13.140625" style="4" customWidth="1"/>
    <col min="21" max="21" width="15" style="7" customWidth="1"/>
    <col min="22" max="22" width="14.28515625" style="4" customWidth="1"/>
    <col min="23" max="23" width="12.5703125" style="4" customWidth="1"/>
    <col min="24" max="24" width="15" style="7" customWidth="1"/>
    <col min="25" max="25" width="14.28515625" style="4" customWidth="1"/>
    <col min="26" max="26" width="14.5703125" style="4" customWidth="1"/>
    <col min="27" max="27" width="15" style="7" customWidth="1"/>
    <col min="28" max="28" width="14.28515625" style="4" customWidth="1"/>
    <col min="29" max="29" width="16" style="4" customWidth="1"/>
    <col min="30" max="30" width="15" style="7" customWidth="1"/>
    <col min="31" max="31" width="14.28515625" style="4" customWidth="1"/>
    <col min="32" max="32" width="12.7109375" style="4" customWidth="1"/>
    <col min="33" max="33" width="21" style="4" customWidth="1"/>
    <col min="34" max="34" width="17.42578125" style="4" customWidth="1"/>
    <col min="35" max="35" width="18.28515625" style="4" customWidth="1"/>
    <col min="36" max="36" width="23.42578125" style="4" customWidth="1"/>
    <col min="37" max="37" width="9.5703125" style="1" customWidth="1"/>
    <col min="38" max="38" width="11.42578125" style="1" customWidth="1"/>
    <col min="39" max="39" width="13.28515625" style="1" customWidth="1"/>
    <col min="40" max="40" width="9.7109375" style="4" customWidth="1"/>
    <col min="41" max="42" width="9.42578125" style="4" customWidth="1"/>
    <col min="43" max="43" width="14.140625" style="1" customWidth="1"/>
    <col min="44" max="44" width="12.140625" style="1" customWidth="1"/>
    <col min="45" max="45" width="11" style="1" customWidth="1"/>
    <col min="46" max="46" width="12" style="1" customWidth="1"/>
    <col min="47" max="47" width="18.7109375" style="1" customWidth="1"/>
    <col min="48" max="48" width="12.85546875" style="4" customWidth="1"/>
    <col min="49" max="49" width="12.28515625" style="4" customWidth="1"/>
    <col min="50" max="50" width="12.5703125" style="4" customWidth="1"/>
    <col min="51" max="51" width="13.28515625" style="4" customWidth="1"/>
    <col min="52" max="52" width="19.28515625" style="4" customWidth="1"/>
    <col min="53" max="53" width="14.140625" style="4" customWidth="1"/>
    <col min="54" max="54" width="14.5703125" style="4" customWidth="1"/>
    <col min="55" max="55" width="17.42578125" style="4" customWidth="1"/>
    <col min="56" max="56" width="12.85546875" style="4" customWidth="1"/>
    <col min="57" max="57" width="9.5703125" style="4" customWidth="1"/>
    <col min="58" max="58" width="12" style="4" customWidth="1"/>
    <col min="59" max="59" width="9.7109375" style="4" customWidth="1"/>
    <col min="60" max="60" width="11.140625" style="4" customWidth="1"/>
    <col min="61" max="61" width="10" style="4" customWidth="1"/>
    <col min="62" max="62" width="10.42578125" style="7" customWidth="1"/>
    <col min="63" max="63" width="11.140625" style="1" customWidth="1"/>
    <col min="64" max="16384" width="9.140625" style="1"/>
  </cols>
  <sheetData>
    <row r="1" spans="1:62" ht="27.75">
      <c r="A1" s="91"/>
      <c r="B1" s="43"/>
      <c r="C1" s="43"/>
      <c r="D1" s="43"/>
      <c r="E1" s="22"/>
      <c r="F1" s="43"/>
      <c r="G1" s="43"/>
      <c r="I1" s="1"/>
      <c r="J1" s="1"/>
      <c r="K1" s="1"/>
      <c r="M1" s="1"/>
      <c r="P1" s="1"/>
      <c r="Q1" s="1"/>
      <c r="S1" s="1"/>
      <c r="T1" s="1"/>
      <c r="V1" s="1"/>
      <c r="W1" s="1"/>
      <c r="Y1" s="1"/>
      <c r="Z1" s="1"/>
      <c r="AB1" s="1"/>
      <c r="AC1" s="1"/>
      <c r="AE1" s="1"/>
      <c r="AF1" s="1"/>
      <c r="AG1" s="1"/>
      <c r="AH1" s="1"/>
      <c r="AI1" s="1"/>
      <c r="AJ1" s="1"/>
      <c r="AN1" s="1"/>
      <c r="AO1" s="1"/>
      <c r="AP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66" customHeight="1">
      <c r="A2" s="443" t="s">
        <v>40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5" t="s">
        <v>40</v>
      </c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N2" s="1"/>
      <c r="AO2" s="1"/>
      <c r="AP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25.5" customHeight="1">
      <c r="A3" s="455" t="s">
        <v>22</v>
      </c>
      <c r="B3" s="457" t="s">
        <v>41</v>
      </c>
      <c r="C3" s="457"/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457"/>
      <c r="AE3" s="457"/>
      <c r="AF3" s="457"/>
      <c r="AG3" s="457"/>
      <c r="AH3" s="457"/>
      <c r="AI3" s="457"/>
      <c r="AJ3" s="457"/>
      <c r="AN3" s="1"/>
      <c r="AO3" s="1"/>
      <c r="AP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ht="42.75" customHeight="1">
      <c r="A4" s="455"/>
      <c r="B4" s="457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7"/>
      <c r="AE4" s="457"/>
      <c r="AF4" s="457"/>
      <c r="AG4" s="457"/>
      <c r="AH4" s="457"/>
      <c r="AI4" s="457"/>
      <c r="AJ4" s="457"/>
      <c r="AN4" s="1"/>
      <c r="AO4" s="1"/>
      <c r="AP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s="2" customFormat="1" ht="98.25" customHeight="1">
      <c r="A5" s="455"/>
      <c r="B5" s="446" t="s">
        <v>42</v>
      </c>
      <c r="C5" s="446"/>
      <c r="D5" s="446"/>
      <c r="E5" s="446" t="s">
        <v>43</v>
      </c>
      <c r="F5" s="447"/>
      <c r="G5" s="447"/>
      <c r="H5" s="448" t="s">
        <v>44</v>
      </c>
      <c r="I5" s="448"/>
      <c r="J5" s="448"/>
      <c r="K5" s="449" t="s">
        <v>45</v>
      </c>
      <c r="L5" s="449"/>
      <c r="M5" s="449"/>
      <c r="N5" s="449" t="s">
        <v>46</v>
      </c>
      <c r="O5" s="449"/>
      <c r="P5" s="449"/>
      <c r="Q5" s="447" t="s">
        <v>47</v>
      </c>
      <c r="R5" s="447"/>
      <c r="S5" s="447"/>
      <c r="T5" s="450" t="s">
        <v>48</v>
      </c>
      <c r="U5" s="450"/>
      <c r="V5" s="450"/>
      <c r="W5" s="451" t="s">
        <v>49</v>
      </c>
      <c r="X5" s="451"/>
      <c r="Y5" s="451"/>
      <c r="Z5" s="446" t="s">
        <v>50</v>
      </c>
      <c r="AA5" s="446"/>
      <c r="AB5" s="446"/>
      <c r="AC5" s="448" t="s">
        <v>20</v>
      </c>
      <c r="AD5" s="448"/>
      <c r="AE5" s="448"/>
      <c r="AF5" s="452"/>
      <c r="AG5" s="452"/>
      <c r="AH5" s="452"/>
      <c r="AI5" s="452"/>
      <c r="AJ5" s="452"/>
    </row>
    <row r="6" spans="1:62" ht="52.5" customHeight="1">
      <c r="A6" s="455"/>
      <c r="B6" s="222" t="s">
        <v>12</v>
      </c>
      <c r="C6" s="222" t="s">
        <v>13</v>
      </c>
      <c r="D6" s="223" t="s">
        <v>34</v>
      </c>
      <c r="E6" s="224" t="s">
        <v>12</v>
      </c>
      <c r="F6" s="222" t="s">
        <v>13</v>
      </c>
      <c r="G6" s="223" t="s">
        <v>34</v>
      </c>
      <c r="H6" s="224" t="s">
        <v>12</v>
      </c>
      <c r="I6" s="222" t="s">
        <v>13</v>
      </c>
      <c r="J6" s="223" t="s">
        <v>34</v>
      </c>
      <c r="K6" s="222" t="s">
        <v>12</v>
      </c>
      <c r="L6" s="222" t="s">
        <v>13</v>
      </c>
      <c r="M6" s="223" t="s">
        <v>34</v>
      </c>
      <c r="N6" s="222" t="s">
        <v>12</v>
      </c>
      <c r="O6" s="222" t="s">
        <v>13</v>
      </c>
      <c r="P6" s="223" t="s">
        <v>34</v>
      </c>
      <c r="Q6" s="222" t="s">
        <v>12</v>
      </c>
      <c r="R6" s="222" t="s">
        <v>13</v>
      </c>
      <c r="S6" s="223" t="s">
        <v>35</v>
      </c>
      <c r="T6" s="222" t="s">
        <v>12</v>
      </c>
      <c r="U6" s="222" t="s">
        <v>13</v>
      </c>
      <c r="V6" s="223" t="s">
        <v>35</v>
      </c>
      <c r="W6" s="222" t="s">
        <v>12</v>
      </c>
      <c r="X6" s="222" t="s">
        <v>13</v>
      </c>
      <c r="Y6" s="223" t="s">
        <v>35</v>
      </c>
      <c r="Z6" s="222" t="s">
        <v>12</v>
      </c>
      <c r="AA6" s="222" t="s">
        <v>13</v>
      </c>
      <c r="AB6" s="223" t="s">
        <v>35</v>
      </c>
      <c r="AC6" s="222" t="s">
        <v>12</v>
      </c>
      <c r="AD6" s="222" t="s">
        <v>13</v>
      </c>
      <c r="AE6" s="223" t="s">
        <v>35</v>
      </c>
      <c r="AF6" s="222" t="s">
        <v>36</v>
      </c>
      <c r="AG6" s="453" t="s">
        <v>37</v>
      </c>
      <c r="AH6" s="453"/>
      <c r="AI6" s="453"/>
      <c r="AJ6" s="456" t="s">
        <v>38</v>
      </c>
      <c r="AN6" s="1"/>
      <c r="AO6" s="1"/>
      <c r="AP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ht="41.25" customHeight="1">
      <c r="A7" s="225"/>
      <c r="B7" s="226"/>
      <c r="C7" s="226"/>
      <c r="D7" s="226"/>
      <c r="E7" s="226"/>
      <c r="F7" s="226"/>
      <c r="G7" s="226"/>
      <c r="H7" s="234"/>
      <c r="I7" s="226"/>
      <c r="J7" s="226"/>
      <c r="K7" s="235"/>
      <c r="L7" s="226"/>
      <c r="M7" s="226"/>
      <c r="N7" s="235"/>
      <c r="O7" s="226"/>
      <c r="P7" s="226"/>
      <c r="Q7" s="235"/>
      <c r="R7" s="226"/>
      <c r="S7" s="226"/>
      <c r="T7" s="235"/>
      <c r="U7" s="226"/>
      <c r="V7" s="226"/>
      <c r="W7" s="235"/>
      <c r="X7" s="226"/>
      <c r="Y7" s="226"/>
      <c r="Z7" s="235"/>
      <c r="AA7" s="226"/>
      <c r="AB7" s="226"/>
      <c r="AC7" s="235"/>
      <c r="AD7" s="226"/>
      <c r="AE7" s="226"/>
      <c r="AF7" s="235"/>
      <c r="AG7" s="237" t="s">
        <v>12</v>
      </c>
      <c r="AH7" s="237" t="s">
        <v>13</v>
      </c>
      <c r="AI7" s="238" t="s">
        <v>34</v>
      </c>
      <c r="AJ7" s="456"/>
      <c r="AN7" s="1"/>
      <c r="AO7" s="1"/>
      <c r="AP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ht="24" customHeight="1">
      <c r="A8" s="242">
        <v>45231</v>
      </c>
      <c r="B8" s="49">
        <f>'Oct 2023'!B40</f>
        <v>1115647.79</v>
      </c>
      <c r="C8" s="120">
        <v>1121478.8500000001</v>
      </c>
      <c r="D8" s="228">
        <f t="shared" ref="D8:D36" si="0">SUM(C8-B8)</f>
        <v>5831.0600000000604</v>
      </c>
      <c r="E8" s="230">
        <f>'Oct 2023'!E40</f>
        <v>25005.61</v>
      </c>
      <c r="F8" s="120">
        <v>25337.96</v>
      </c>
      <c r="G8" s="243">
        <f t="shared" ref="G8:G36" si="1">SUM(F8-E8)</f>
        <v>332.349999999999</v>
      </c>
      <c r="H8" s="49">
        <f>'Oct 2023'!H40</f>
        <v>333318.08</v>
      </c>
      <c r="I8" s="120">
        <v>333796.8</v>
      </c>
      <c r="J8" s="213">
        <f t="shared" ref="J8:J36" si="2">SUM(I8-H8)</f>
        <v>478.719999999972</v>
      </c>
      <c r="K8" s="49">
        <f>'Oct 2023'!K40</f>
        <v>117270.52</v>
      </c>
      <c r="L8" s="120">
        <v>117564.4</v>
      </c>
      <c r="M8" s="213">
        <f t="shared" ref="M8:M36" si="3">SUM(L8-K8)</f>
        <v>293.87999999998999</v>
      </c>
      <c r="N8" s="49">
        <f>'Oct 2023'!N40</f>
        <v>201626.96</v>
      </c>
      <c r="O8" s="120">
        <v>202492.24</v>
      </c>
      <c r="P8" s="213">
        <f t="shared" ref="P8:P36" si="4">SUM(O8-N8-V8)</f>
        <v>283.84000000000401</v>
      </c>
      <c r="Q8" s="49">
        <f>'Oct 2023'!Q40</f>
        <v>144941.84</v>
      </c>
      <c r="R8" s="120">
        <v>145476.96</v>
      </c>
      <c r="S8" s="213">
        <f t="shared" ref="S8:S36" si="5">SUM(R8-Q8)</f>
        <v>535.119999999995</v>
      </c>
      <c r="T8" s="49">
        <f>'Oct 2023'!T39</f>
        <v>40454.120000000003</v>
      </c>
      <c r="U8" s="120">
        <v>41035.56</v>
      </c>
      <c r="V8" s="213">
        <f t="shared" ref="V8:V36" si="6">SUM(U8-T8)</f>
        <v>581.43999999999505</v>
      </c>
      <c r="W8" s="49">
        <f>'Oct 2023'!W40</f>
        <v>72935.429999999993</v>
      </c>
      <c r="X8" s="120">
        <v>73094.210000000006</v>
      </c>
      <c r="Y8" s="213">
        <f t="shared" ref="Y8:Y36" si="7">SUM(X8-W8)</f>
        <v>158.78000000001299</v>
      </c>
      <c r="Z8" s="49">
        <f>'Oct 2023'!Z40</f>
        <v>40273.93</v>
      </c>
      <c r="AA8" s="120">
        <v>40331.64</v>
      </c>
      <c r="AB8" s="213">
        <f t="shared" ref="AB8:AB36" si="8">SUM(AA8-Z8)</f>
        <v>57.709999999999098</v>
      </c>
      <c r="AC8" s="213">
        <f>'Oct 2023'!AC40</f>
        <v>21012</v>
      </c>
      <c r="AD8" s="214">
        <v>21338</v>
      </c>
      <c r="AE8" s="213">
        <f t="shared" ref="AE8:AE36" si="9">SUM(AD8-AC8)</f>
        <v>326</v>
      </c>
      <c r="AF8" s="239">
        <f t="shared" ref="AF8:AF36" si="10">SUM(AB8+Y8+V8+S8+P8+M8+J8+D8+AE8+G8)</f>
        <v>8878.9000000000196</v>
      </c>
      <c r="AG8" s="49">
        <f>'Oct 2023'!AG40</f>
        <v>2118704.7599999998</v>
      </c>
      <c r="AH8" s="120">
        <v>2127500.2000000002</v>
      </c>
      <c r="AI8" s="247">
        <f t="shared" ref="AI8" si="11">SUM(AH8-AG8)</f>
        <v>8795.4400000004098</v>
      </c>
      <c r="AJ8" s="241">
        <f t="shared" ref="AJ8:AJ10" si="12">SUM(AI8-AF8)</f>
        <v>-83.459999999613501</v>
      </c>
      <c r="AN8" s="1"/>
      <c r="AO8" s="1"/>
      <c r="AP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</row>
    <row r="9" spans="1:62" s="3" customFormat="1" ht="24" customHeight="1">
      <c r="A9" s="242">
        <v>45232</v>
      </c>
      <c r="B9" s="49">
        <f>C8</f>
        <v>1121478.8500000001</v>
      </c>
      <c r="C9" s="49">
        <v>1127888.22</v>
      </c>
      <c r="D9" s="228">
        <f t="shared" si="0"/>
        <v>6409.3699999998798</v>
      </c>
      <c r="E9" s="230">
        <f>F8</f>
        <v>25337.96</v>
      </c>
      <c r="F9" s="49">
        <v>26281.47</v>
      </c>
      <c r="G9" s="243">
        <f t="shared" si="1"/>
        <v>943.51000000000204</v>
      </c>
      <c r="H9" s="49">
        <f t="shared" ref="H9:H36" si="13">I8</f>
        <v>333796.8</v>
      </c>
      <c r="I9" s="49">
        <v>334284.48</v>
      </c>
      <c r="J9" s="213">
        <f t="shared" si="2"/>
        <v>487.67999999999302</v>
      </c>
      <c r="K9" s="49">
        <f>L8</f>
        <v>117564.4</v>
      </c>
      <c r="L9" s="49">
        <v>117943.56</v>
      </c>
      <c r="M9" s="213">
        <f t="shared" si="3"/>
        <v>379.16000000000298</v>
      </c>
      <c r="N9" s="49">
        <f>O8</f>
        <v>202492.24</v>
      </c>
      <c r="O9" s="49">
        <v>203514.8</v>
      </c>
      <c r="P9" s="213">
        <f t="shared" si="4"/>
        <v>681.719999999994</v>
      </c>
      <c r="Q9" s="49">
        <f t="shared" ref="Q9:Q36" si="14">R8</f>
        <v>145476.96</v>
      </c>
      <c r="R9" s="49">
        <v>146203.28</v>
      </c>
      <c r="S9" s="213">
        <f t="shared" si="5"/>
        <v>726.32000000000698</v>
      </c>
      <c r="T9" s="49">
        <f>U8</f>
        <v>41035.56</v>
      </c>
      <c r="U9" s="49">
        <v>41376.400000000001</v>
      </c>
      <c r="V9" s="213">
        <f t="shared" si="6"/>
        <v>340.84000000000401</v>
      </c>
      <c r="W9" s="49">
        <f t="shared" ref="W9:W36" si="15">X8</f>
        <v>73094.210000000006</v>
      </c>
      <c r="X9" s="49">
        <v>73272.06</v>
      </c>
      <c r="Y9" s="213">
        <f t="shared" si="7"/>
        <v>177.84999999999101</v>
      </c>
      <c r="Z9" s="49">
        <f t="shared" ref="Z9:Z36" si="16">AA8</f>
        <v>40331.64</v>
      </c>
      <c r="AA9" s="49">
        <v>40387.25</v>
      </c>
      <c r="AB9" s="213">
        <f t="shared" si="8"/>
        <v>55.610000000000603</v>
      </c>
      <c r="AC9" s="213">
        <f t="shared" ref="AC9:AC36" si="17">AD8</f>
        <v>21338</v>
      </c>
      <c r="AD9" s="213">
        <v>21671</v>
      </c>
      <c r="AE9" s="213">
        <f t="shared" si="9"/>
        <v>333</v>
      </c>
      <c r="AF9" s="239">
        <f t="shared" si="10"/>
        <v>10535.059999999899</v>
      </c>
      <c r="AG9" s="49">
        <f t="shared" ref="AG9:AG36" si="18">AH8</f>
        <v>2127500.2000000002</v>
      </c>
      <c r="AH9" s="49">
        <v>2138190.2400000002</v>
      </c>
      <c r="AI9" s="247">
        <f t="shared" ref="AI9:AI36" si="19">SUM(AH9-AG9)</f>
        <v>10690.04</v>
      </c>
      <c r="AJ9" s="241">
        <f t="shared" si="12"/>
        <v>154.98000000016299</v>
      </c>
    </row>
    <row r="10" spans="1:62" ht="24" customHeight="1">
      <c r="A10" s="242">
        <v>45233</v>
      </c>
      <c r="B10" s="49">
        <f>C9</f>
        <v>1127888.22</v>
      </c>
      <c r="C10" s="49">
        <v>1134465.72</v>
      </c>
      <c r="D10" s="228">
        <f t="shared" si="0"/>
        <v>6577.5</v>
      </c>
      <c r="E10" s="230">
        <f t="shared" ref="E10:E36" si="20">F9</f>
        <v>26281.47</v>
      </c>
      <c r="F10" s="49">
        <v>27470.76</v>
      </c>
      <c r="G10" s="243">
        <f t="shared" si="1"/>
        <v>1189.29</v>
      </c>
      <c r="H10" s="49">
        <f t="shared" si="13"/>
        <v>334284.48</v>
      </c>
      <c r="I10" s="49">
        <v>334904.7</v>
      </c>
      <c r="J10" s="213">
        <f t="shared" si="2"/>
        <v>620.22000000003004</v>
      </c>
      <c r="K10" s="49">
        <f>L9</f>
        <v>117943.56</v>
      </c>
      <c r="L10" s="49">
        <v>118271.2</v>
      </c>
      <c r="M10" s="213">
        <f t="shared" si="3"/>
        <v>327.63999999999902</v>
      </c>
      <c r="N10" s="49">
        <f t="shared" ref="N10:N36" si="21">O9</f>
        <v>203514.8</v>
      </c>
      <c r="O10" s="49">
        <v>204519.28</v>
      </c>
      <c r="P10" s="213">
        <f t="shared" si="4"/>
        <v>687.12000000001001</v>
      </c>
      <c r="Q10" s="49">
        <f t="shared" si="14"/>
        <v>146203.28</v>
      </c>
      <c r="R10" s="49">
        <v>146936.04</v>
      </c>
      <c r="S10" s="213">
        <f t="shared" si="5"/>
        <v>732.76000000000897</v>
      </c>
      <c r="T10" s="49">
        <f t="shared" ref="T10:T36" si="22">U9</f>
        <v>41376.400000000001</v>
      </c>
      <c r="U10" s="49">
        <v>41693.760000000002</v>
      </c>
      <c r="V10" s="213">
        <f t="shared" si="6"/>
        <v>317.36000000000098</v>
      </c>
      <c r="W10" s="49">
        <f t="shared" si="15"/>
        <v>73272.06</v>
      </c>
      <c r="X10" s="49">
        <v>73441.45</v>
      </c>
      <c r="Y10" s="213">
        <f t="shared" si="7"/>
        <v>169.38999999999899</v>
      </c>
      <c r="Z10" s="49">
        <f t="shared" si="16"/>
        <v>40387.25</v>
      </c>
      <c r="AA10" s="49">
        <v>40436.04</v>
      </c>
      <c r="AB10" s="213">
        <f t="shared" si="8"/>
        <v>48.790000000000902</v>
      </c>
      <c r="AC10" s="213">
        <f t="shared" si="17"/>
        <v>21671</v>
      </c>
      <c r="AD10" s="213">
        <v>21999</v>
      </c>
      <c r="AE10" s="213">
        <f t="shared" si="9"/>
        <v>328</v>
      </c>
      <c r="AF10" s="239">
        <f t="shared" si="10"/>
        <v>10998.07</v>
      </c>
      <c r="AG10" s="49">
        <f t="shared" si="18"/>
        <v>2138190.2400000002</v>
      </c>
      <c r="AH10" s="49">
        <v>2149228.92</v>
      </c>
      <c r="AI10" s="247">
        <f t="shared" si="19"/>
        <v>11038.6799999997</v>
      </c>
      <c r="AJ10" s="241">
        <f t="shared" si="12"/>
        <v>40.609999999655003</v>
      </c>
      <c r="AL10" s="248"/>
      <c r="AN10" s="1"/>
      <c r="AO10" s="1"/>
      <c r="AP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</row>
    <row r="11" spans="1:62" ht="24" customHeight="1">
      <c r="A11" s="242">
        <v>45234</v>
      </c>
      <c r="B11" s="49">
        <f>C10</f>
        <v>1134465.72</v>
      </c>
      <c r="C11" s="49">
        <v>1141062.8</v>
      </c>
      <c r="D11" s="228">
        <f t="shared" si="0"/>
        <v>6597.08000000007</v>
      </c>
      <c r="E11" s="230">
        <f t="shared" si="20"/>
        <v>27470.76</v>
      </c>
      <c r="F11" s="49">
        <v>28612.3</v>
      </c>
      <c r="G11" s="243">
        <f t="shared" si="1"/>
        <v>1141.54</v>
      </c>
      <c r="H11" s="49">
        <f t="shared" si="13"/>
        <v>334904.7</v>
      </c>
      <c r="I11" s="49">
        <v>335462.88</v>
      </c>
      <c r="J11" s="213">
        <f t="shared" si="2"/>
        <v>558.17999999999302</v>
      </c>
      <c r="K11" s="49">
        <f t="shared" ref="K11:K36" si="23">L10</f>
        <v>118271.2</v>
      </c>
      <c r="L11" s="49">
        <v>118601.28</v>
      </c>
      <c r="M11" s="213">
        <f t="shared" si="3"/>
        <v>330.08000000000197</v>
      </c>
      <c r="N11" s="49">
        <f t="shared" si="21"/>
        <v>204519.28</v>
      </c>
      <c r="O11" s="49">
        <v>205552.16</v>
      </c>
      <c r="P11" s="213">
        <f t="shared" si="4"/>
        <v>697.52000000000396</v>
      </c>
      <c r="Q11" s="49">
        <f t="shared" si="14"/>
        <v>146936.04</v>
      </c>
      <c r="R11" s="49">
        <v>147715.35999999999</v>
      </c>
      <c r="S11" s="213">
        <f t="shared" si="5"/>
        <v>779.31999999997799</v>
      </c>
      <c r="T11" s="49">
        <f t="shared" si="22"/>
        <v>41693.760000000002</v>
      </c>
      <c r="U11" s="49">
        <v>42029.120000000003</v>
      </c>
      <c r="V11" s="213">
        <f t="shared" si="6"/>
        <v>335.36000000000098</v>
      </c>
      <c r="W11" s="49">
        <f t="shared" si="15"/>
        <v>73441.45</v>
      </c>
      <c r="X11" s="49">
        <v>73583.39</v>
      </c>
      <c r="Y11" s="213">
        <f t="shared" si="7"/>
        <v>141.94000000000199</v>
      </c>
      <c r="Z11" s="49">
        <f t="shared" si="16"/>
        <v>40436.04</v>
      </c>
      <c r="AA11" s="49">
        <v>40476.78</v>
      </c>
      <c r="AB11" s="213">
        <f t="shared" si="8"/>
        <v>40.739999999997998</v>
      </c>
      <c r="AC11" s="213">
        <f t="shared" si="17"/>
        <v>21999</v>
      </c>
      <c r="AD11" s="213">
        <v>22393</v>
      </c>
      <c r="AE11" s="213">
        <f t="shared" si="9"/>
        <v>394</v>
      </c>
      <c r="AF11" s="239">
        <f t="shared" si="10"/>
        <v>11015.7600000001</v>
      </c>
      <c r="AG11" s="49">
        <f t="shared" si="18"/>
        <v>2149228.92</v>
      </c>
      <c r="AH11" s="49">
        <v>2160308.61</v>
      </c>
      <c r="AI11" s="247">
        <f t="shared" si="19"/>
        <v>11079.6899999999</v>
      </c>
      <c r="AJ11" s="241">
        <f t="shared" ref="AJ11:AJ36" si="24">SUM(AI11-AF11)</f>
        <v>63.929999999891201</v>
      </c>
      <c r="AN11" s="1"/>
      <c r="AO11" s="1"/>
      <c r="AP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</row>
    <row r="12" spans="1:62" ht="24" customHeight="1">
      <c r="A12" s="242">
        <v>45235</v>
      </c>
      <c r="B12" s="49">
        <f t="shared" ref="B12:B36" si="25">C11</f>
        <v>1141062.8</v>
      </c>
      <c r="C12" s="49">
        <v>1147326.76</v>
      </c>
      <c r="D12" s="228">
        <f t="shared" si="0"/>
        <v>6263.95999999996</v>
      </c>
      <c r="E12" s="230">
        <f t="shared" si="20"/>
        <v>28612.3</v>
      </c>
      <c r="F12" s="49">
        <v>28645.66</v>
      </c>
      <c r="G12" s="243">
        <f t="shared" si="1"/>
        <v>33.360000000000603</v>
      </c>
      <c r="H12" s="49">
        <f t="shared" si="13"/>
        <v>335462.88</v>
      </c>
      <c r="I12" s="49">
        <v>335959.44</v>
      </c>
      <c r="J12" s="213">
        <f t="shared" si="2"/>
        <v>496.55999999999801</v>
      </c>
      <c r="K12" s="49">
        <f t="shared" si="23"/>
        <v>118601.28</v>
      </c>
      <c r="L12" s="49">
        <v>118803.44</v>
      </c>
      <c r="M12" s="213">
        <f t="shared" si="3"/>
        <v>202.16000000000301</v>
      </c>
      <c r="N12" s="49">
        <f t="shared" si="21"/>
        <v>205552.16</v>
      </c>
      <c r="O12" s="49">
        <v>206505.76</v>
      </c>
      <c r="P12" s="213">
        <f t="shared" si="4"/>
        <v>636.68000000000802</v>
      </c>
      <c r="Q12" s="49">
        <f t="shared" si="14"/>
        <v>147715.35999999999</v>
      </c>
      <c r="R12" s="49">
        <v>148274.88</v>
      </c>
      <c r="S12" s="213">
        <f t="shared" si="5"/>
        <v>559.52000000001897</v>
      </c>
      <c r="T12" s="49">
        <f t="shared" si="22"/>
        <v>42029.120000000003</v>
      </c>
      <c r="U12" s="49">
        <v>42346.04</v>
      </c>
      <c r="V12" s="213">
        <f t="shared" si="6"/>
        <v>316.91999999999803</v>
      </c>
      <c r="W12" s="49">
        <f t="shared" si="15"/>
        <v>73583.39</v>
      </c>
      <c r="X12" s="49">
        <v>73708.78</v>
      </c>
      <c r="Y12" s="213">
        <f t="shared" si="7"/>
        <v>125.38999999999901</v>
      </c>
      <c r="Z12" s="49">
        <f t="shared" si="16"/>
        <v>40476.78</v>
      </c>
      <c r="AA12" s="49">
        <v>40513.449999999997</v>
      </c>
      <c r="AB12" s="213">
        <f t="shared" si="8"/>
        <v>36.669999999998304</v>
      </c>
      <c r="AC12" s="213">
        <f t="shared" si="17"/>
        <v>22393</v>
      </c>
      <c r="AD12" s="213">
        <v>22646</v>
      </c>
      <c r="AE12" s="213">
        <f t="shared" si="9"/>
        <v>253</v>
      </c>
      <c r="AF12" s="239">
        <f t="shared" si="10"/>
        <v>8924.2199999999903</v>
      </c>
      <c r="AG12" s="49">
        <f t="shared" si="18"/>
        <v>2160308.61</v>
      </c>
      <c r="AH12" s="49">
        <v>2169275.5099999998</v>
      </c>
      <c r="AI12" s="247">
        <f t="shared" si="19"/>
        <v>8966.8999999999105</v>
      </c>
      <c r="AJ12" s="241">
        <f t="shared" si="24"/>
        <v>42.679999999920298</v>
      </c>
      <c r="AN12" s="1"/>
      <c r="AO12" s="1"/>
      <c r="AP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</row>
    <row r="13" spans="1:62" ht="24" customHeight="1">
      <c r="A13" s="242">
        <v>45236</v>
      </c>
      <c r="B13" s="49">
        <f t="shared" si="25"/>
        <v>1147326.76</v>
      </c>
      <c r="C13" s="49">
        <v>1153582.19</v>
      </c>
      <c r="D13" s="228">
        <f t="shared" si="0"/>
        <v>6255.4299999999303</v>
      </c>
      <c r="E13" s="230">
        <f t="shared" si="20"/>
        <v>28645.66</v>
      </c>
      <c r="F13" s="49">
        <v>30406.080000000002</v>
      </c>
      <c r="G13" s="244">
        <f t="shared" si="1"/>
        <v>1760.42</v>
      </c>
      <c r="H13" s="49">
        <f t="shared" si="13"/>
        <v>335959.44</v>
      </c>
      <c r="I13" s="49">
        <v>336709.12</v>
      </c>
      <c r="J13" s="213">
        <f t="shared" si="2"/>
        <v>749.67999999999302</v>
      </c>
      <c r="K13" s="49">
        <f t="shared" si="23"/>
        <v>118803.44</v>
      </c>
      <c r="L13" s="49">
        <v>119140.84</v>
      </c>
      <c r="M13" s="213">
        <f t="shared" si="3"/>
        <v>337.39999999999401</v>
      </c>
      <c r="N13" s="49">
        <f t="shared" si="21"/>
        <v>206505.76</v>
      </c>
      <c r="O13" s="49">
        <v>207527.6</v>
      </c>
      <c r="P13" s="213">
        <f t="shared" si="4"/>
        <v>684.63999999999896</v>
      </c>
      <c r="Q13" s="49">
        <f t="shared" si="14"/>
        <v>148274.88</v>
      </c>
      <c r="R13" s="49">
        <v>149010.07999999999</v>
      </c>
      <c r="S13" s="213">
        <f t="shared" si="5"/>
        <v>735.19999999998299</v>
      </c>
      <c r="T13" s="49">
        <f t="shared" si="22"/>
        <v>42346.04</v>
      </c>
      <c r="U13" s="49">
        <v>42683.24</v>
      </c>
      <c r="V13" s="213">
        <f t="shared" si="6"/>
        <v>337.19999999999698</v>
      </c>
      <c r="W13" s="49">
        <f t="shared" si="15"/>
        <v>73708.78</v>
      </c>
      <c r="X13" s="49">
        <v>73869.13</v>
      </c>
      <c r="Y13" s="213">
        <f t="shared" si="7"/>
        <v>160.35000000000599</v>
      </c>
      <c r="Z13" s="49">
        <f t="shared" si="16"/>
        <v>40513.449999999997</v>
      </c>
      <c r="AA13" s="49">
        <v>40568.47</v>
      </c>
      <c r="AB13" s="213">
        <f t="shared" si="8"/>
        <v>55.020000000004103</v>
      </c>
      <c r="AC13" s="213">
        <f t="shared" si="17"/>
        <v>22646</v>
      </c>
      <c r="AD13" s="213">
        <v>22969</v>
      </c>
      <c r="AE13" s="213">
        <f t="shared" si="9"/>
        <v>323</v>
      </c>
      <c r="AF13" s="239">
        <f t="shared" si="10"/>
        <v>11398.3399999999</v>
      </c>
      <c r="AG13" s="49">
        <f t="shared" si="18"/>
        <v>2169275.5099999998</v>
      </c>
      <c r="AH13" s="49">
        <v>2180705.4900000002</v>
      </c>
      <c r="AI13" s="247">
        <f t="shared" si="19"/>
        <v>11429.9800000004</v>
      </c>
      <c r="AJ13" s="249">
        <f t="shared" si="24"/>
        <v>31.640000000534201</v>
      </c>
      <c r="AN13" s="1"/>
      <c r="AO13" s="1"/>
      <c r="AP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 spans="1:62" ht="24" customHeight="1">
      <c r="A14" s="242">
        <v>45237</v>
      </c>
      <c r="B14" s="49">
        <f t="shared" si="25"/>
        <v>1153582.19</v>
      </c>
      <c r="C14" s="49">
        <v>1159201</v>
      </c>
      <c r="D14" s="213">
        <f t="shared" si="0"/>
        <v>5618.8100000000604</v>
      </c>
      <c r="E14" s="230">
        <f t="shared" si="20"/>
        <v>30406.080000000002</v>
      </c>
      <c r="F14" s="49">
        <v>31889.25</v>
      </c>
      <c r="G14" s="244">
        <f t="shared" si="1"/>
        <v>1483.17</v>
      </c>
      <c r="H14" s="49">
        <f t="shared" si="13"/>
        <v>336709.12</v>
      </c>
      <c r="I14" s="49">
        <v>337334</v>
      </c>
      <c r="J14" s="213">
        <f t="shared" si="2"/>
        <v>624.880000000005</v>
      </c>
      <c r="K14" s="49">
        <f t="shared" si="23"/>
        <v>119140.84</v>
      </c>
      <c r="L14" s="49">
        <v>119450.96</v>
      </c>
      <c r="M14" s="213">
        <f t="shared" si="3"/>
        <v>310.12000000001001</v>
      </c>
      <c r="N14" s="49">
        <f t="shared" si="21"/>
        <v>207527.6</v>
      </c>
      <c r="O14" s="49">
        <v>208554.1</v>
      </c>
      <c r="P14" s="213">
        <f t="shared" si="4"/>
        <v>695.01999999999703</v>
      </c>
      <c r="Q14" s="49">
        <f t="shared" si="14"/>
        <v>149010.07999999999</v>
      </c>
      <c r="R14" s="49">
        <v>149737.84</v>
      </c>
      <c r="S14" s="213">
        <f t="shared" si="5"/>
        <v>727.76000000000897</v>
      </c>
      <c r="T14" s="49">
        <f t="shared" si="22"/>
        <v>42683.24</v>
      </c>
      <c r="U14" s="49">
        <v>43014.720000000001</v>
      </c>
      <c r="V14" s="213">
        <f t="shared" si="6"/>
        <v>331.48000000000297</v>
      </c>
      <c r="W14" s="49">
        <f t="shared" si="15"/>
        <v>73869.13</v>
      </c>
      <c r="X14" s="49">
        <v>74009.17</v>
      </c>
      <c r="Y14" s="213">
        <f t="shared" si="7"/>
        <v>140.039999999994</v>
      </c>
      <c r="Z14" s="49">
        <f t="shared" si="16"/>
        <v>40568.47</v>
      </c>
      <c r="AA14" s="49">
        <v>40621.21</v>
      </c>
      <c r="AB14" s="213">
        <f t="shared" si="8"/>
        <v>52.739999999997998</v>
      </c>
      <c r="AC14" s="213">
        <f t="shared" si="17"/>
        <v>22969</v>
      </c>
      <c r="AD14" s="213">
        <v>23029</v>
      </c>
      <c r="AE14" s="213">
        <f t="shared" si="9"/>
        <v>60</v>
      </c>
      <c r="AF14" s="239">
        <f t="shared" si="10"/>
        <v>10044.0200000001</v>
      </c>
      <c r="AG14" s="49">
        <f t="shared" si="18"/>
        <v>2180705.4900000002</v>
      </c>
      <c r="AH14" s="49">
        <v>2191054.65</v>
      </c>
      <c r="AI14" s="247">
        <f t="shared" si="19"/>
        <v>10349.1599999997</v>
      </c>
      <c r="AJ14" s="249">
        <f t="shared" si="24"/>
        <v>305.13999999961402</v>
      </c>
      <c r="AN14" s="1"/>
      <c r="AO14" s="1"/>
      <c r="AP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</row>
    <row r="15" spans="1:62" ht="24" customHeight="1">
      <c r="A15" s="242">
        <v>45238</v>
      </c>
      <c r="B15" s="49">
        <f t="shared" si="25"/>
        <v>1159201</v>
      </c>
      <c r="C15" s="49">
        <v>1163848.5</v>
      </c>
      <c r="D15" s="213">
        <f t="shared" si="0"/>
        <v>4647.5</v>
      </c>
      <c r="E15" s="230">
        <f t="shared" si="20"/>
        <v>31889.25</v>
      </c>
      <c r="F15" s="49">
        <v>32881.230000000003</v>
      </c>
      <c r="G15" s="244">
        <f t="shared" si="1"/>
        <v>991.98000000000297</v>
      </c>
      <c r="H15" s="49">
        <f t="shared" si="13"/>
        <v>337334</v>
      </c>
      <c r="I15" s="49">
        <v>337852.08</v>
      </c>
      <c r="J15" s="213">
        <f t="shared" si="2"/>
        <v>518.08000000001596</v>
      </c>
      <c r="K15" s="49">
        <f t="shared" si="23"/>
        <v>119450.96</v>
      </c>
      <c r="L15" s="49">
        <v>119724.48</v>
      </c>
      <c r="M15" s="213">
        <f t="shared" si="3"/>
        <v>273.51999999998998</v>
      </c>
      <c r="N15" s="49">
        <f t="shared" si="21"/>
        <v>208554.1</v>
      </c>
      <c r="O15" s="49">
        <v>209486.56</v>
      </c>
      <c r="P15" s="213">
        <f t="shared" si="4"/>
        <v>634.05999999999005</v>
      </c>
      <c r="Q15" s="49">
        <f t="shared" si="14"/>
        <v>149737.84</v>
      </c>
      <c r="R15" s="49">
        <v>150208.88</v>
      </c>
      <c r="S15" s="213">
        <f t="shared" si="5"/>
        <v>471.04000000000798</v>
      </c>
      <c r="T15" s="49">
        <f t="shared" si="22"/>
        <v>43014.720000000001</v>
      </c>
      <c r="U15" s="49">
        <v>43313.120000000003</v>
      </c>
      <c r="V15" s="213">
        <f t="shared" si="6"/>
        <v>298.400000000001</v>
      </c>
      <c r="W15" s="49">
        <f t="shared" si="15"/>
        <v>74009.17</v>
      </c>
      <c r="X15" s="49">
        <v>74133.62</v>
      </c>
      <c r="Y15" s="213">
        <f t="shared" si="7"/>
        <v>124.449999999997</v>
      </c>
      <c r="Z15" s="49">
        <f t="shared" si="16"/>
        <v>40621.21</v>
      </c>
      <c r="AA15" s="49">
        <v>40664.03</v>
      </c>
      <c r="AB15" s="213">
        <f t="shared" si="8"/>
        <v>42.819999999999702</v>
      </c>
      <c r="AC15" s="213">
        <f t="shared" si="17"/>
        <v>23029</v>
      </c>
      <c r="AD15" s="213">
        <v>23567</v>
      </c>
      <c r="AE15" s="213">
        <f t="shared" si="9"/>
        <v>538</v>
      </c>
      <c r="AF15" s="239">
        <f t="shared" si="10"/>
        <v>8539.8500000000095</v>
      </c>
      <c r="AG15" s="49">
        <f t="shared" si="18"/>
        <v>2191054.65</v>
      </c>
      <c r="AH15" s="49">
        <v>2199396.04</v>
      </c>
      <c r="AI15" s="247">
        <f t="shared" si="19"/>
        <v>8341.3900000001304</v>
      </c>
      <c r="AJ15" s="249">
        <f t="shared" si="24"/>
        <v>-198.45999999987501</v>
      </c>
      <c r="AN15" s="1"/>
      <c r="AO15" s="1"/>
      <c r="AP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</row>
    <row r="16" spans="1:62" ht="24" customHeight="1">
      <c r="A16" s="242">
        <v>45240</v>
      </c>
      <c r="B16" s="49">
        <f t="shared" si="25"/>
        <v>1163848.5</v>
      </c>
      <c r="C16" s="49">
        <v>1165321.81</v>
      </c>
      <c r="D16" s="213">
        <f t="shared" si="0"/>
        <v>1473.31000000006</v>
      </c>
      <c r="E16" s="230">
        <f t="shared" si="20"/>
        <v>32881.230000000003</v>
      </c>
      <c r="F16" s="49">
        <v>34271.81</v>
      </c>
      <c r="G16" s="244">
        <f t="shared" si="1"/>
        <v>1390.5799999999899</v>
      </c>
      <c r="H16" s="49">
        <f t="shared" si="13"/>
        <v>337852.08</v>
      </c>
      <c r="I16" s="49">
        <v>338208.32</v>
      </c>
      <c r="J16" s="213">
        <f t="shared" si="2"/>
        <v>356.23999999999103</v>
      </c>
      <c r="K16" s="49">
        <f t="shared" si="23"/>
        <v>119724.48</v>
      </c>
      <c r="L16" s="49">
        <v>119896.28</v>
      </c>
      <c r="M16" s="213">
        <f t="shared" si="3"/>
        <v>171.800000000003</v>
      </c>
      <c r="N16" s="49">
        <f t="shared" si="21"/>
        <v>209486.56</v>
      </c>
      <c r="O16" s="49">
        <v>210161.92000000001</v>
      </c>
      <c r="P16" s="213">
        <f t="shared" si="4"/>
        <v>448.00000000001501</v>
      </c>
      <c r="Q16" s="49">
        <f t="shared" si="14"/>
        <v>150208.88</v>
      </c>
      <c r="R16" s="49">
        <v>150715.76</v>
      </c>
      <c r="S16" s="213">
        <f t="shared" si="5"/>
        <v>506.880000000005</v>
      </c>
      <c r="T16" s="49">
        <f t="shared" si="22"/>
        <v>43313.120000000003</v>
      </c>
      <c r="U16" s="49">
        <v>43540.480000000003</v>
      </c>
      <c r="V16" s="213">
        <f t="shared" si="6"/>
        <v>227.36000000000101</v>
      </c>
      <c r="W16" s="49">
        <f t="shared" si="15"/>
        <v>74133.62</v>
      </c>
      <c r="X16" s="49">
        <v>74281.039999999994</v>
      </c>
      <c r="Y16" s="213">
        <f t="shared" si="7"/>
        <v>147.419999999998</v>
      </c>
      <c r="Z16" s="49">
        <f t="shared" si="16"/>
        <v>40664.03</v>
      </c>
      <c r="AA16" s="49">
        <v>40716.370000000003</v>
      </c>
      <c r="AB16" s="213">
        <f t="shared" si="8"/>
        <v>52.340000000003798</v>
      </c>
      <c r="AC16" s="213">
        <f t="shared" si="17"/>
        <v>23567</v>
      </c>
      <c r="AD16" s="213">
        <v>23892</v>
      </c>
      <c r="AE16" s="213">
        <f t="shared" si="9"/>
        <v>325</v>
      </c>
      <c r="AF16" s="239">
        <f t="shared" si="10"/>
        <v>5098.9300000000703</v>
      </c>
      <c r="AG16" s="49">
        <f t="shared" si="18"/>
        <v>2199396.04</v>
      </c>
      <c r="AH16" s="49">
        <v>2204504.54</v>
      </c>
      <c r="AI16" s="247">
        <f t="shared" si="19"/>
        <v>5108.5</v>
      </c>
      <c r="AJ16" s="249">
        <f t="shared" si="24"/>
        <v>9.5699999999342307</v>
      </c>
      <c r="AN16" s="1"/>
      <c r="AO16" s="1"/>
      <c r="AP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</row>
    <row r="17" spans="1:62" ht="24" customHeight="1">
      <c r="A17" s="242">
        <v>45241</v>
      </c>
      <c r="B17" s="49">
        <f t="shared" si="25"/>
        <v>1165321.81</v>
      </c>
      <c r="C17" s="49">
        <v>1167980</v>
      </c>
      <c r="D17" s="213">
        <f t="shared" si="0"/>
        <v>2658.18999999994</v>
      </c>
      <c r="E17" s="230">
        <f t="shared" si="20"/>
        <v>34271.81</v>
      </c>
      <c r="F17" s="49">
        <v>34900.11</v>
      </c>
      <c r="G17" s="244">
        <f t="shared" si="1"/>
        <v>628.30000000000302</v>
      </c>
      <c r="H17" s="49">
        <f t="shared" si="13"/>
        <v>338208.32</v>
      </c>
      <c r="I17" s="49">
        <v>338550.23</v>
      </c>
      <c r="J17" s="213">
        <f t="shared" si="2"/>
        <v>341.90999999997399</v>
      </c>
      <c r="K17" s="49">
        <f t="shared" si="23"/>
        <v>119896.28</v>
      </c>
      <c r="L17" s="49">
        <v>120050.23</v>
      </c>
      <c r="M17" s="213">
        <f t="shared" si="3"/>
        <v>153.949999999997</v>
      </c>
      <c r="N17" s="49">
        <f t="shared" si="21"/>
        <v>210161.92000000001</v>
      </c>
      <c r="O17" s="49">
        <v>210770.48</v>
      </c>
      <c r="P17" s="213">
        <f t="shared" si="4"/>
        <v>408.62999999999698</v>
      </c>
      <c r="Q17" s="49">
        <f t="shared" si="14"/>
        <v>150715.76</v>
      </c>
      <c r="R17" s="49">
        <v>151121.63</v>
      </c>
      <c r="S17" s="213">
        <f t="shared" si="5"/>
        <v>405.869999999995</v>
      </c>
      <c r="T17" s="49">
        <f t="shared" si="22"/>
        <v>43540.480000000003</v>
      </c>
      <c r="U17" s="49">
        <v>43740.41</v>
      </c>
      <c r="V17" s="213">
        <f t="shared" si="6"/>
        <v>199.93</v>
      </c>
      <c r="W17" s="49">
        <f t="shared" si="15"/>
        <v>74281.039999999994</v>
      </c>
      <c r="X17" s="49">
        <v>74380.210000000006</v>
      </c>
      <c r="Y17" s="213">
        <f t="shared" si="7"/>
        <v>99.170000000012806</v>
      </c>
      <c r="Z17" s="49">
        <f t="shared" si="16"/>
        <v>40716.370000000003</v>
      </c>
      <c r="AA17" s="49">
        <v>40750.230000000003</v>
      </c>
      <c r="AB17" s="213">
        <f t="shared" si="8"/>
        <v>33.860000000000603</v>
      </c>
      <c r="AC17" s="213">
        <f t="shared" si="17"/>
        <v>23892</v>
      </c>
      <c r="AD17" s="213">
        <v>24110</v>
      </c>
      <c r="AE17" s="213">
        <f t="shared" si="9"/>
        <v>218</v>
      </c>
      <c r="AF17" s="239">
        <f t="shared" si="10"/>
        <v>5147.8099999999204</v>
      </c>
      <c r="AG17" s="49">
        <f t="shared" si="18"/>
        <v>2204504.54</v>
      </c>
      <c r="AH17" s="49">
        <v>2209780.7400000002</v>
      </c>
      <c r="AI17" s="247">
        <f t="shared" si="19"/>
        <v>5276.2000000001899</v>
      </c>
      <c r="AJ17" s="249">
        <f t="shared" si="24"/>
        <v>128.39000000026101</v>
      </c>
      <c r="AN17" s="1"/>
      <c r="AO17" s="1"/>
      <c r="AP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</row>
    <row r="18" spans="1:62" ht="24" customHeight="1">
      <c r="A18" s="242">
        <v>45242</v>
      </c>
      <c r="B18" s="49">
        <f t="shared" si="25"/>
        <v>1167980</v>
      </c>
      <c r="C18" s="49">
        <v>1171668.51</v>
      </c>
      <c r="D18" s="213">
        <f t="shared" si="0"/>
        <v>3688.5100000000102</v>
      </c>
      <c r="E18" s="230">
        <f t="shared" si="20"/>
        <v>34900.11</v>
      </c>
      <c r="F18" s="49">
        <v>34969.07</v>
      </c>
      <c r="G18" s="244">
        <f t="shared" si="1"/>
        <v>68.959999999999098</v>
      </c>
      <c r="H18" s="49">
        <f t="shared" si="13"/>
        <v>338550.23</v>
      </c>
      <c r="I18" s="49">
        <v>338825.6</v>
      </c>
      <c r="J18" s="213">
        <f t="shared" si="2"/>
        <v>275.369999999995</v>
      </c>
      <c r="K18" s="49">
        <f t="shared" si="23"/>
        <v>120050.23</v>
      </c>
      <c r="L18" s="49">
        <v>120159.44</v>
      </c>
      <c r="M18" s="213">
        <f t="shared" si="3"/>
        <v>109.210000000006</v>
      </c>
      <c r="N18" s="49">
        <f t="shared" si="21"/>
        <v>210770.48</v>
      </c>
      <c r="O18" s="49">
        <v>211320.48</v>
      </c>
      <c r="P18" s="213">
        <f t="shared" si="4"/>
        <v>385.89000000000698</v>
      </c>
      <c r="Q18" s="49">
        <f t="shared" si="14"/>
        <v>151121.63</v>
      </c>
      <c r="R18" s="49">
        <v>151339.84</v>
      </c>
      <c r="S18" s="213">
        <f t="shared" si="5"/>
        <v>218.20999999999199</v>
      </c>
      <c r="T18" s="49">
        <f t="shared" si="22"/>
        <v>43740.41</v>
      </c>
      <c r="U18" s="49">
        <v>43904.52</v>
      </c>
      <c r="V18" s="213">
        <f t="shared" si="6"/>
        <v>164.10999999999299</v>
      </c>
      <c r="W18" s="49">
        <f t="shared" si="15"/>
        <v>74380.210000000006</v>
      </c>
      <c r="X18" s="49">
        <v>74446.350000000006</v>
      </c>
      <c r="Y18" s="213">
        <f t="shared" si="7"/>
        <v>66.139999999999404</v>
      </c>
      <c r="Z18" s="49">
        <f t="shared" si="16"/>
        <v>40750.230000000003</v>
      </c>
      <c r="AA18" s="49">
        <v>40774.68</v>
      </c>
      <c r="AB18" s="213">
        <f t="shared" si="8"/>
        <v>24.4499999999971</v>
      </c>
      <c r="AC18" s="213">
        <f t="shared" si="17"/>
        <v>24110</v>
      </c>
      <c r="AD18" s="213">
        <v>24276</v>
      </c>
      <c r="AE18" s="213">
        <f t="shared" si="9"/>
        <v>166</v>
      </c>
      <c r="AF18" s="239">
        <f t="shared" si="10"/>
        <v>5166.8500000000004</v>
      </c>
      <c r="AG18" s="49">
        <f t="shared" si="18"/>
        <v>2209780.7400000002</v>
      </c>
      <c r="AH18" s="49">
        <v>2214876.6</v>
      </c>
      <c r="AI18" s="247">
        <f t="shared" si="19"/>
        <v>5095.8599999998696</v>
      </c>
      <c r="AJ18" s="249">
        <f t="shared" si="24"/>
        <v>-70.990000000128902</v>
      </c>
      <c r="AN18" s="1"/>
      <c r="AO18" s="1"/>
      <c r="AP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</row>
    <row r="19" spans="1:62" ht="24" customHeight="1">
      <c r="A19" s="242">
        <v>45243</v>
      </c>
      <c r="B19" s="49">
        <f t="shared" si="25"/>
        <v>1171668.51</v>
      </c>
      <c r="C19" s="49">
        <v>1175254.7</v>
      </c>
      <c r="D19" s="213">
        <f t="shared" si="0"/>
        <v>3586.18999999994</v>
      </c>
      <c r="E19" s="230">
        <f t="shared" si="20"/>
        <v>34969.07</v>
      </c>
      <c r="F19" s="49">
        <v>35744.01</v>
      </c>
      <c r="G19" s="244">
        <f t="shared" si="1"/>
        <v>774.94000000000199</v>
      </c>
      <c r="H19" s="49">
        <f t="shared" si="13"/>
        <v>338825.6</v>
      </c>
      <c r="I19" s="49">
        <v>339203.9</v>
      </c>
      <c r="J19" s="213">
        <f t="shared" si="2"/>
        <v>378.30000000004702</v>
      </c>
      <c r="K19" s="49">
        <f t="shared" si="23"/>
        <v>120159.44</v>
      </c>
      <c r="L19" s="49">
        <v>120359.67999999999</v>
      </c>
      <c r="M19" s="213">
        <f t="shared" si="3"/>
        <v>200.239999999991</v>
      </c>
      <c r="N19" s="49">
        <f t="shared" si="21"/>
        <v>211320.48</v>
      </c>
      <c r="O19" s="49">
        <v>212007.92</v>
      </c>
      <c r="P19" s="213">
        <f t="shared" si="4"/>
        <v>486.08000000000197</v>
      </c>
      <c r="Q19" s="49">
        <f t="shared" si="14"/>
        <v>151339.84</v>
      </c>
      <c r="R19" s="49">
        <v>151744.20000000001</v>
      </c>
      <c r="S19" s="213">
        <f t="shared" si="5"/>
        <v>404.36000000001502</v>
      </c>
      <c r="T19" s="49">
        <f t="shared" si="22"/>
        <v>43904.52</v>
      </c>
      <c r="U19" s="49">
        <v>44105.88</v>
      </c>
      <c r="V19" s="213">
        <f t="shared" si="6"/>
        <v>201.36000000000101</v>
      </c>
      <c r="W19" s="49">
        <f t="shared" si="15"/>
        <v>74446.350000000006</v>
      </c>
      <c r="X19" s="49">
        <v>74542.45</v>
      </c>
      <c r="Y19" s="213">
        <f t="shared" si="7"/>
        <v>96.099999999991297</v>
      </c>
      <c r="Z19" s="49">
        <f t="shared" si="16"/>
        <v>40774.68</v>
      </c>
      <c r="AA19" s="49">
        <v>40810.589999999997</v>
      </c>
      <c r="AB19" s="213">
        <f t="shared" si="8"/>
        <v>35.909999999996202</v>
      </c>
      <c r="AC19" s="213">
        <f t="shared" si="17"/>
        <v>24276</v>
      </c>
      <c r="AD19" s="213">
        <v>24551</v>
      </c>
      <c r="AE19" s="213">
        <f t="shared" si="9"/>
        <v>275</v>
      </c>
      <c r="AF19" s="239">
        <f t="shared" si="10"/>
        <v>6438.4799999999896</v>
      </c>
      <c r="AG19" s="49">
        <f t="shared" si="18"/>
        <v>2214876.6</v>
      </c>
      <c r="AH19" s="49">
        <v>2221355.9300000002</v>
      </c>
      <c r="AI19" s="247">
        <f t="shared" si="19"/>
        <v>6479.33000000007</v>
      </c>
      <c r="AJ19" s="249">
        <f t="shared" si="24"/>
        <v>40.850000000085899</v>
      </c>
      <c r="AN19" s="1"/>
      <c r="AO19" s="1"/>
      <c r="AP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</row>
    <row r="20" spans="1:62" ht="24" customHeight="1">
      <c r="A20" s="242">
        <v>45244</v>
      </c>
      <c r="B20" s="49">
        <f t="shared" si="25"/>
        <v>1175254.7</v>
      </c>
      <c r="C20" s="49">
        <v>1177793.25</v>
      </c>
      <c r="D20" s="213">
        <f t="shared" si="0"/>
        <v>2538.5500000000502</v>
      </c>
      <c r="E20" s="230">
        <f t="shared" si="20"/>
        <v>35744.01</v>
      </c>
      <c r="F20" s="49">
        <v>36688.67</v>
      </c>
      <c r="G20" s="244">
        <f t="shared" si="1"/>
        <v>944.65999999999599</v>
      </c>
      <c r="H20" s="49">
        <f t="shared" si="13"/>
        <v>339203.9</v>
      </c>
      <c r="I20" s="49">
        <v>339459.6</v>
      </c>
      <c r="J20" s="213">
        <f t="shared" si="2"/>
        <v>255.69999999995301</v>
      </c>
      <c r="K20" s="49">
        <f t="shared" si="23"/>
        <v>120359.67999999999</v>
      </c>
      <c r="L20" s="49">
        <v>120523.94</v>
      </c>
      <c r="M20" s="213">
        <f t="shared" si="3"/>
        <v>164.260000000009</v>
      </c>
      <c r="N20" s="49">
        <f t="shared" si="21"/>
        <v>212007.92</v>
      </c>
      <c r="O20" s="49">
        <v>212614.8</v>
      </c>
      <c r="P20" s="213">
        <f t="shared" si="4"/>
        <v>416.07999999997298</v>
      </c>
      <c r="Q20" s="49">
        <f t="shared" si="14"/>
        <v>151744.20000000001</v>
      </c>
      <c r="R20" s="49">
        <v>152139.6</v>
      </c>
      <c r="S20" s="213">
        <f t="shared" si="5"/>
        <v>395.39999999999401</v>
      </c>
      <c r="T20" s="49">
        <f t="shared" si="22"/>
        <v>44105.88</v>
      </c>
      <c r="U20" s="49">
        <v>44296.68</v>
      </c>
      <c r="V20" s="213">
        <f t="shared" si="6"/>
        <v>190.800000000003</v>
      </c>
      <c r="W20" s="49">
        <f t="shared" si="15"/>
        <v>74542.45</v>
      </c>
      <c r="X20" s="49">
        <v>74604.06</v>
      </c>
      <c r="Y20" s="213">
        <f t="shared" si="7"/>
        <v>61.610000000000603</v>
      </c>
      <c r="Z20" s="49">
        <f t="shared" si="16"/>
        <v>40810.589999999997</v>
      </c>
      <c r="AA20" s="49">
        <v>40834.58</v>
      </c>
      <c r="AB20" s="213">
        <f t="shared" si="8"/>
        <v>23.9900000000052</v>
      </c>
      <c r="AC20" s="213">
        <f t="shared" si="17"/>
        <v>24551</v>
      </c>
      <c r="AD20" s="213">
        <v>24795</v>
      </c>
      <c r="AE20" s="213">
        <f t="shared" si="9"/>
        <v>244</v>
      </c>
      <c r="AF20" s="239">
        <f t="shared" si="10"/>
        <v>5235.0499999999802</v>
      </c>
      <c r="AG20" s="49">
        <f t="shared" si="18"/>
        <v>2221355.9300000002</v>
      </c>
      <c r="AH20" s="49">
        <v>2226616.5299999998</v>
      </c>
      <c r="AI20" s="247">
        <f t="shared" si="19"/>
        <v>5260.5999999996302</v>
      </c>
      <c r="AJ20" s="249">
        <f t="shared" si="24"/>
        <v>25.549999999646399</v>
      </c>
      <c r="AN20" s="1"/>
      <c r="AO20" s="1"/>
      <c r="AP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</row>
    <row r="21" spans="1:62" ht="24" customHeight="1">
      <c r="A21" s="242">
        <v>45245</v>
      </c>
      <c r="B21" s="49">
        <f t="shared" si="25"/>
        <v>1177793.25</v>
      </c>
      <c r="C21" s="49">
        <v>1181181.83</v>
      </c>
      <c r="D21" s="213">
        <f t="shared" si="0"/>
        <v>3388.58000000007</v>
      </c>
      <c r="E21" s="230">
        <f t="shared" si="20"/>
        <v>36688.67</v>
      </c>
      <c r="F21" s="49">
        <v>37851.47</v>
      </c>
      <c r="G21" s="244">
        <f t="shared" si="1"/>
        <v>1162.8</v>
      </c>
      <c r="H21" s="49">
        <f t="shared" si="13"/>
        <v>339459.6</v>
      </c>
      <c r="I21" s="49">
        <v>339753.2</v>
      </c>
      <c r="J21" s="213">
        <f t="shared" si="2"/>
        <v>293.60000000003498</v>
      </c>
      <c r="K21" s="49">
        <f t="shared" si="23"/>
        <v>120523.94</v>
      </c>
      <c r="L21" s="49">
        <v>120763.12</v>
      </c>
      <c r="M21" s="213">
        <f t="shared" si="3"/>
        <v>239.17999999999299</v>
      </c>
      <c r="N21" s="49">
        <f t="shared" si="21"/>
        <v>212614.8</v>
      </c>
      <c r="O21" s="49">
        <v>213261.28</v>
      </c>
      <c r="P21" s="213">
        <f t="shared" si="4"/>
        <v>450.560000000012</v>
      </c>
      <c r="Q21" s="49">
        <f t="shared" si="14"/>
        <v>152139.6</v>
      </c>
      <c r="R21" s="49">
        <v>152638.64000000001</v>
      </c>
      <c r="S21" s="213">
        <f t="shared" si="5"/>
        <v>499.04000000000798</v>
      </c>
      <c r="T21" s="49">
        <f t="shared" si="22"/>
        <v>44296.68</v>
      </c>
      <c r="U21" s="49">
        <v>44492.6</v>
      </c>
      <c r="V21" s="213">
        <f t="shared" si="6"/>
        <v>195.919999999998</v>
      </c>
      <c r="W21" s="49">
        <f t="shared" si="15"/>
        <v>74604.06</v>
      </c>
      <c r="X21" s="49">
        <v>74661.67</v>
      </c>
      <c r="Y21" s="213">
        <f t="shared" si="7"/>
        <v>57.610000000000603</v>
      </c>
      <c r="Z21" s="49">
        <f t="shared" si="16"/>
        <v>40834.58</v>
      </c>
      <c r="AA21" s="49">
        <v>40874.49</v>
      </c>
      <c r="AB21" s="213">
        <f t="shared" si="8"/>
        <v>39.909999999996202</v>
      </c>
      <c r="AC21" s="213">
        <f t="shared" si="17"/>
        <v>24795</v>
      </c>
      <c r="AD21" s="213">
        <v>24999</v>
      </c>
      <c r="AE21" s="213">
        <f t="shared" si="9"/>
        <v>204</v>
      </c>
      <c r="AF21" s="239">
        <f t="shared" si="10"/>
        <v>6531.2000000001199</v>
      </c>
      <c r="AG21" s="49">
        <f t="shared" si="18"/>
        <v>2226616.5299999998</v>
      </c>
      <c r="AH21" s="49">
        <v>2233214.6</v>
      </c>
      <c r="AI21" s="247">
        <f t="shared" si="19"/>
        <v>6598.0700000002998</v>
      </c>
      <c r="AJ21" s="249">
        <f t="shared" si="24"/>
        <v>66.8700000001772</v>
      </c>
      <c r="AN21" s="1"/>
      <c r="AO21" s="1"/>
      <c r="AP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</row>
    <row r="22" spans="1:62" ht="24" customHeight="1">
      <c r="A22" s="242">
        <v>45246</v>
      </c>
      <c r="B22" s="49">
        <f t="shared" si="25"/>
        <v>1181181.83</v>
      </c>
      <c r="C22" s="49">
        <v>1185044.73</v>
      </c>
      <c r="D22" s="213">
        <f t="shared" si="0"/>
        <v>3862.8999999999101</v>
      </c>
      <c r="E22" s="230">
        <f t="shared" si="20"/>
        <v>37851.47</v>
      </c>
      <c r="F22" s="49">
        <v>39313.82</v>
      </c>
      <c r="G22" s="244">
        <f t="shared" si="1"/>
        <v>1462.35</v>
      </c>
      <c r="H22" s="49">
        <f t="shared" si="13"/>
        <v>339753.2</v>
      </c>
      <c r="I22" s="49">
        <v>340138.08</v>
      </c>
      <c r="J22" s="213">
        <f t="shared" si="2"/>
        <v>384.880000000005</v>
      </c>
      <c r="K22" s="49">
        <f t="shared" si="23"/>
        <v>120763.12</v>
      </c>
      <c r="L22" s="49">
        <v>121091.16</v>
      </c>
      <c r="M22" s="213">
        <f t="shared" si="3"/>
        <v>328.04000000000798</v>
      </c>
      <c r="N22" s="49">
        <f t="shared" si="21"/>
        <v>213261.28</v>
      </c>
      <c r="O22" s="49">
        <v>213986.32</v>
      </c>
      <c r="P22" s="213">
        <f t="shared" si="4"/>
        <v>499.60000000000599</v>
      </c>
      <c r="Q22" s="49">
        <f t="shared" si="14"/>
        <v>152638.64000000001</v>
      </c>
      <c r="R22" s="49">
        <v>153178.4</v>
      </c>
      <c r="S22" s="213">
        <f t="shared" si="5"/>
        <v>539.75999999997998</v>
      </c>
      <c r="T22" s="49">
        <f t="shared" si="22"/>
        <v>44492.6</v>
      </c>
      <c r="U22" s="49">
        <v>44718.04</v>
      </c>
      <c r="V22" s="213">
        <f t="shared" si="6"/>
        <v>225.44000000000199</v>
      </c>
      <c r="W22" s="49">
        <f t="shared" si="15"/>
        <v>74661.67</v>
      </c>
      <c r="X22" s="49">
        <v>74701.88</v>
      </c>
      <c r="Y22" s="213">
        <f t="shared" si="7"/>
        <v>40.210000000006403</v>
      </c>
      <c r="Z22" s="49">
        <f t="shared" si="16"/>
        <v>40874.49</v>
      </c>
      <c r="AA22" s="49">
        <v>40902.36</v>
      </c>
      <c r="AB22" s="213">
        <f t="shared" si="8"/>
        <v>27.870000000002602</v>
      </c>
      <c r="AC22" s="213">
        <f t="shared" si="17"/>
        <v>24999</v>
      </c>
      <c r="AD22" s="213">
        <v>25231</v>
      </c>
      <c r="AE22" s="213">
        <f t="shared" si="9"/>
        <v>232</v>
      </c>
      <c r="AF22" s="239">
        <f t="shared" si="10"/>
        <v>7603.0499999999201</v>
      </c>
      <c r="AG22" s="49">
        <f t="shared" si="18"/>
        <v>2233214.6</v>
      </c>
      <c r="AH22" s="49">
        <v>2240839.6</v>
      </c>
      <c r="AI22" s="247">
        <f t="shared" si="19"/>
        <v>7625</v>
      </c>
      <c r="AJ22" s="249">
        <f t="shared" si="24"/>
        <v>21.950000000084401</v>
      </c>
      <c r="AN22" s="1"/>
      <c r="AO22" s="1"/>
      <c r="AP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24" customHeight="1">
      <c r="A23" s="242">
        <v>45247</v>
      </c>
      <c r="B23" s="49">
        <f t="shared" si="25"/>
        <v>1185044.73</v>
      </c>
      <c r="C23" s="49">
        <v>1188667</v>
      </c>
      <c r="D23" s="213">
        <f t="shared" si="0"/>
        <v>3622.27000000002</v>
      </c>
      <c r="E23" s="230">
        <f t="shared" si="20"/>
        <v>39313.82</v>
      </c>
      <c r="F23" s="49">
        <v>40461.81</v>
      </c>
      <c r="G23" s="244">
        <f t="shared" si="1"/>
        <v>1147.99</v>
      </c>
      <c r="H23" s="49">
        <f t="shared" si="13"/>
        <v>340138.08</v>
      </c>
      <c r="I23" s="49">
        <v>340487.12</v>
      </c>
      <c r="J23" s="213">
        <f t="shared" si="2"/>
        <v>349.03999999997899</v>
      </c>
      <c r="K23" s="49">
        <f t="shared" si="23"/>
        <v>121091.16</v>
      </c>
      <c r="L23" s="49">
        <v>121337.72</v>
      </c>
      <c r="M23" s="213">
        <f t="shared" si="3"/>
        <v>246.55999999999801</v>
      </c>
      <c r="N23" s="49">
        <f t="shared" si="21"/>
        <v>213986.32</v>
      </c>
      <c r="O23" s="49">
        <v>214657.76</v>
      </c>
      <c r="P23" s="213">
        <f t="shared" si="4"/>
        <v>471.72000000000099</v>
      </c>
      <c r="Q23" s="49">
        <f t="shared" si="14"/>
        <v>153178.4</v>
      </c>
      <c r="R23" s="49">
        <v>153675.04</v>
      </c>
      <c r="S23" s="213">
        <f t="shared" si="5"/>
        <v>496.64000000001403</v>
      </c>
      <c r="T23" s="49">
        <f t="shared" si="22"/>
        <v>44718.04</v>
      </c>
      <c r="U23" s="49">
        <v>44917.760000000002</v>
      </c>
      <c r="V23" s="213">
        <f t="shared" si="6"/>
        <v>199.72000000000099</v>
      </c>
      <c r="W23" s="49">
        <f t="shared" si="15"/>
        <v>74701.88</v>
      </c>
      <c r="X23" s="49">
        <v>74779.69</v>
      </c>
      <c r="Y23" s="213">
        <f t="shared" si="7"/>
        <v>77.8099999999977</v>
      </c>
      <c r="Z23" s="49">
        <f t="shared" si="16"/>
        <v>40902.36</v>
      </c>
      <c r="AA23" s="49">
        <v>40936.35</v>
      </c>
      <c r="AB23" s="213">
        <f t="shared" si="8"/>
        <v>33.989999999997998</v>
      </c>
      <c r="AC23" s="213">
        <f t="shared" si="17"/>
        <v>25231</v>
      </c>
      <c r="AD23" s="213">
        <v>25426</v>
      </c>
      <c r="AE23" s="213">
        <f t="shared" si="9"/>
        <v>195</v>
      </c>
      <c r="AF23" s="239">
        <f t="shared" si="10"/>
        <v>6840.7400000000098</v>
      </c>
      <c r="AG23" s="49">
        <f t="shared" si="18"/>
        <v>2240839.6</v>
      </c>
      <c r="AH23" s="49">
        <v>2247730.56</v>
      </c>
      <c r="AI23" s="247">
        <f t="shared" si="19"/>
        <v>6890.95999999996</v>
      </c>
      <c r="AJ23" s="249">
        <f t="shared" si="24"/>
        <v>50.219999999957501</v>
      </c>
      <c r="AN23" s="1"/>
      <c r="AO23" s="1"/>
      <c r="AP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24" customHeight="1">
      <c r="A24" s="242">
        <v>45248</v>
      </c>
      <c r="B24" s="49">
        <f t="shared" si="25"/>
        <v>1188667</v>
      </c>
      <c r="C24" s="49">
        <v>1191828.4099999999</v>
      </c>
      <c r="D24" s="213">
        <f t="shared" si="0"/>
        <v>3161.4099999999198</v>
      </c>
      <c r="E24" s="230">
        <f t="shared" si="20"/>
        <v>40461.81</v>
      </c>
      <c r="F24" s="49">
        <v>41978.65</v>
      </c>
      <c r="G24" s="244">
        <f t="shared" si="1"/>
        <v>1516.84</v>
      </c>
      <c r="H24" s="49">
        <f t="shared" si="13"/>
        <v>340487.12</v>
      </c>
      <c r="I24" s="49">
        <v>340806.24</v>
      </c>
      <c r="J24" s="213">
        <f t="shared" si="2"/>
        <v>319.119999999995</v>
      </c>
      <c r="K24" s="49">
        <f t="shared" si="23"/>
        <v>121337.72</v>
      </c>
      <c r="L24" s="49">
        <v>121554.96</v>
      </c>
      <c r="M24" s="213">
        <f t="shared" si="3"/>
        <v>217.24000000000501</v>
      </c>
      <c r="N24" s="49">
        <f t="shared" si="21"/>
        <v>214657.76</v>
      </c>
      <c r="O24" s="49">
        <v>215327.76</v>
      </c>
      <c r="P24" s="213">
        <f t="shared" si="4"/>
        <v>467.27999999999901</v>
      </c>
      <c r="Q24" s="49">
        <f t="shared" si="14"/>
        <v>153675.04</v>
      </c>
      <c r="R24" s="49">
        <v>154161.35999999999</v>
      </c>
      <c r="S24" s="213">
        <f t="shared" si="5"/>
        <v>486.31999999997799</v>
      </c>
      <c r="T24" s="49">
        <f t="shared" si="22"/>
        <v>44917.760000000002</v>
      </c>
      <c r="U24" s="49">
        <v>45120.480000000003</v>
      </c>
      <c r="V24" s="213">
        <f t="shared" si="6"/>
        <v>202.72000000000099</v>
      </c>
      <c r="W24" s="49">
        <f t="shared" si="15"/>
        <v>74779.69</v>
      </c>
      <c r="X24" s="49">
        <v>74839.44</v>
      </c>
      <c r="Y24" s="213">
        <f t="shared" si="7"/>
        <v>59.75</v>
      </c>
      <c r="Z24" s="49">
        <f t="shared" si="16"/>
        <v>40936.35</v>
      </c>
      <c r="AA24" s="49">
        <v>40967.760000000002</v>
      </c>
      <c r="AB24" s="213">
        <f t="shared" si="8"/>
        <v>31.4100000000035</v>
      </c>
      <c r="AC24" s="213">
        <f t="shared" si="17"/>
        <v>25426</v>
      </c>
      <c r="AD24" s="213">
        <v>25640</v>
      </c>
      <c r="AE24" s="213">
        <f t="shared" si="9"/>
        <v>214</v>
      </c>
      <c r="AF24" s="239">
        <f t="shared" si="10"/>
        <v>6676.0899999999001</v>
      </c>
      <c r="AG24" s="49">
        <f t="shared" si="18"/>
        <v>2247730.56</v>
      </c>
      <c r="AH24" s="49">
        <v>2254443.5499999998</v>
      </c>
      <c r="AI24" s="247">
        <f t="shared" si="19"/>
        <v>6712.9899999997597</v>
      </c>
      <c r="AJ24" s="249">
        <f t="shared" si="24"/>
        <v>36.899999999855901</v>
      </c>
      <c r="AN24" s="1"/>
      <c r="AO24" s="1"/>
      <c r="AP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24" customHeight="1">
      <c r="A25" s="242">
        <v>45249</v>
      </c>
      <c r="B25" s="49">
        <f t="shared" si="25"/>
        <v>1191828.4099999999</v>
      </c>
      <c r="C25" s="49">
        <v>1193440.17</v>
      </c>
      <c r="D25" s="213">
        <f t="shared" si="0"/>
        <v>1611.76000000001</v>
      </c>
      <c r="E25" s="230">
        <f t="shared" si="20"/>
        <v>41978.65</v>
      </c>
      <c r="F25" s="49">
        <v>44194.7</v>
      </c>
      <c r="G25" s="244">
        <f t="shared" si="1"/>
        <v>2216.0500000000002</v>
      </c>
      <c r="H25" s="49">
        <f t="shared" si="13"/>
        <v>340806.24</v>
      </c>
      <c r="I25" s="49">
        <v>340984.88</v>
      </c>
      <c r="J25" s="213">
        <f t="shared" si="2"/>
        <v>178.640000000014</v>
      </c>
      <c r="K25" s="49">
        <f t="shared" si="23"/>
        <v>121554.96</v>
      </c>
      <c r="L25" s="49">
        <v>121778.32</v>
      </c>
      <c r="M25" s="213">
        <f t="shared" si="3"/>
        <v>223.36000000000101</v>
      </c>
      <c r="N25" s="49">
        <f t="shared" si="21"/>
        <v>215327.76</v>
      </c>
      <c r="O25" s="49">
        <v>215999.28</v>
      </c>
      <c r="P25" s="213">
        <f t="shared" si="4"/>
        <v>479.99999999999301</v>
      </c>
      <c r="Q25" s="49">
        <f t="shared" si="14"/>
        <v>154161.35999999999</v>
      </c>
      <c r="R25" s="49">
        <v>154640.72</v>
      </c>
      <c r="S25" s="213">
        <f t="shared" si="5"/>
        <v>479.36000000001502</v>
      </c>
      <c r="T25" s="49">
        <f t="shared" si="22"/>
        <v>45120.480000000003</v>
      </c>
      <c r="U25" s="49">
        <v>45312</v>
      </c>
      <c r="V25" s="213">
        <f t="shared" si="6"/>
        <v>191.519999999997</v>
      </c>
      <c r="W25" s="49">
        <f t="shared" si="15"/>
        <v>74839.44</v>
      </c>
      <c r="X25" s="49">
        <v>74912.37</v>
      </c>
      <c r="Y25" s="213">
        <f t="shared" si="7"/>
        <v>72.929999999993001</v>
      </c>
      <c r="Z25" s="49">
        <f t="shared" si="16"/>
        <v>40967.760000000002</v>
      </c>
      <c r="AA25" s="49">
        <v>41018.550000000003</v>
      </c>
      <c r="AB25" s="213">
        <f t="shared" si="8"/>
        <v>50.790000000000902</v>
      </c>
      <c r="AC25" s="213">
        <f t="shared" si="17"/>
        <v>25640</v>
      </c>
      <c r="AD25" s="213">
        <v>25818</v>
      </c>
      <c r="AE25" s="213">
        <f t="shared" si="9"/>
        <v>178</v>
      </c>
      <c r="AF25" s="239">
        <f t="shared" si="10"/>
        <v>5682.4100000000199</v>
      </c>
      <c r="AG25" s="49">
        <f t="shared" si="18"/>
        <v>2254443.5499999998</v>
      </c>
      <c r="AH25" s="49">
        <v>2260163.5</v>
      </c>
      <c r="AI25" s="247">
        <f t="shared" si="19"/>
        <v>5719.9500000001899</v>
      </c>
      <c r="AJ25" s="249">
        <f t="shared" si="24"/>
        <v>37.540000000168199</v>
      </c>
      <c r="AN25" s="1"/>
      <c r="AO25" s="1"/>
      <c r="AP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s="3" customFormat="1" ht="24" customHeight="1">
      <c r="A26" s="242">
        <v>45250</v>
      </c>
      <c r="B26" s="49">
        <f t="shared" si="25"/>
        <v>1193440.17</v>
      </c>
      <c r="C26" s="49">
        <v>1196158.43</v>
      </c>
      <c r="D26" s="213">
        <f t="shared" si="0"/>
        <v>2718.2600000000102</v>
      </c>
      <c r="E26" s="230">
        <f t="shared" si="20"/>
        <v>44194.7</v>
      </c>
      <c r="F26" s="49">
        <v>46054.77</v>
      </c>
      <c r="G26" s="244">
        <f t="shared" si="1"/>
        <v>1860.07</v>
      </c>
      <c r="H26" s="49">
        <f t="shared" si="13"/>
        <v>340984.88</v>
      </c>
      <c r="I26" s="49">
        <v>341320.88</v>
      </c>
      <c r="J26" s="213">
        <f t="shared" si="2"/>
        <v>336</v>
      </c>
      <c r="K26" s="49">
        <f t="shared" si="23"/>
        <v>121778.32</v>
      </c>
      <c r="L26" s="49">
        <v>122046.88</v>
      </c>
      <c r="M26" s="213">
        <f t="shared" si="3"/>
        <v>268.55999999999801</v>
      </c>
      <c r="N26" s="49">
        <f t="shared" si="21"/>
        <v>215999.28</v>
      </c>
      <c r="O26" s="49">
        <v>216718.48</v>
      </c>
      <c r="P26" s="213">
        <f t="shared" si="4"/>
        <v>502.64000000001403</v>
      </c>
      <c r="Q26" s="49">
        <f t="shared" si="14"/>
        <v>154640.72</v>
      </c>
      <c r="R26" s="49">
        <v>155198.32</v>
      </c>
      <c r="S26" s="213">
        <f t="shared" si="5"/>
        <v>557.60000000000605</v>
      </c>
      <c r="T26" s="49">
        <f t="shared" si="22"/>
        <v>45312</v>
      </c>
      <c r="U26" s="49">
        <v>45528.56</v>
      </c>
      <c r="V26" s="213">
        <f t="shared" si="6"/>
        <v>216.55999999999801</v>
      </c>
      <c r="W26" s="49">
        <f t="shared" si="15"/>
        <v>74912.37</v>
      </c>
      <c r="X26" s="49">
        <v>74925.740000000005</v>
      </c>
      <c r="Y26" s="213">
        <f t="shared" si="7"/>
        <v>13.370000000009901</v>
      </c>
      <c r="Z26" s="49">
        <f t="shared" si="16"/>
        <v>41018.550000000003</v>
      </c>
      <c r="AA26" s="49">
        <v>41048.5</v>
      </c>
      <c r="AB26" s="213">
        <f t="shared" si="8"/>
        <v>29.9499999999971</v>
      </c>
      <c r="AC26" s="213">
        <f t="shared" si="17"/>
        <v>25818</v>
      </c>
      <c r="AD26" s="213">
        <v>26070</v>
      </c>
      <c r="AE26" s="213">
        <f t="shared" si="9"/>
        <v>252</v>
      </c>
      <c r="AF26" s="239">
        <f t="shared" si="10"/>
        <v>6755.0100000000302</v>
      </c>
      <c r="AG26" s="49">
        <f t="shared" si="18"/>
        <v>2260163.5</v>
      </c>
      <c r="AH26" s="49">
        <v>2266948.87</v>
      </c>
      <c r="AI26" s="247">
        <f t="shared" si="19"/>
        <v>6785.3700000001099</v>
      </c>
      <c r="AJ26" s="249">
        <f t="shared" si="24"/>
        <v>30.3600000000806</v>
      </c>
    </row>
    <row r="27" spans="1:62" ht="24" customHeight="1">
      <c r="A27" s="242">
        <v>45251</v>
      </c>
      <c r="B27" s="49">
        <f t="shared" si="25"/>
        <v>1196158.43</v>
      </c>
      <c r="C27" s="49">
        <v>1201792.71</v>
      </c>
      <c r="D27" s="213">
        <f t="shared" si="0"/>
        <v>5634.2800000000298</v>
      </c>
      <c r="E27" s="230">
        <f t="shared" si="20"/>
        <v>46054.77</v>
      </c>
      <c r="F27" s="49">
        <v>47226.87</v>
      </c>
      <c r="G27" s="244">
        <f t="shared" si="1"/>
        <v>1172.1000000000099</v>
      </c>
      <c r="H27" s="49">
        <f t="shared" si="13"/>
        <v>341320.88</v>
      </c>
      <c r="I27" s="49">
        <v>341755.2</v>
      </c>
      <c r="J27" s="213">
        <f t="shared" si="2"/>
        <v>434.32000000000698</v>
      </c>
      <c r="K27" s="49">
        <f t="shared" si="23"/>
        <v>122046.88</v>
      </c>
      <c r="L27" s="49">
        <v>122367.36</v>
      </c>
      <c r="M27" s="213">
        <f t="shared" si="3"/>
        <v>320.47999999999598</v>
      </c>
      <c r="N27" s="49">
        <f t="shared" si="21"/>
        <v>216718.48</v>
      </c>
      <c r="O27" s="49">
        <v>217705.68</v>
      </c>
      <c r="P27" s="213">
        <f t="shared" si="4"/>
        <v>703.99999999997794</v>
      </c>
      <c r="Q27" s="49">
        <f t="shared" si="14"/>
        <v>155198.32</v>
      </c>
      <c r="R27" s="49">
        <v>155848.79999999999</v>
      </c>
      <c r="S27" s="213">
        <f t="shared" si="5"/>
        <v>650.47999999998103</v>
      </c>
      <c r="T27" s="49">
        <f t="shared" si="22"/>
        <v>45528.56</v>
      </c>
      <c r="U27" s="49">
        <v>45811.76</v>
      </c>
      <c r="V27" s="213">
        <f t="shared" si="6"/>
        <v>283.20000000000402</v>
      </c>
      <c r="W27" s="49">
        <f t="shared" si="15"/>
        <v>74925.740000000005</v>
      </c>
      <c r="X27" s="49">
        <v>75029.09</v>
      </c>
      <c r="Y27" s="213">
        <f t="shared" si="7"/>
        <v>103.349999999991</v>
      </c>
      <c r="Z27" s="49">
        <f t="shared" si="16"/>
        <v>41048.5</v>
      </c>
      <c r="AA27" s="49">
        <v>41099.22</v>
      </c>
      <c r="AB27" s="213">
        <f t="shared" si="8"/>
        <v>50.7200000000012</v>
      </c>
      <c r="AC27" s="213">
        <f t="shared" si="17"/>
        <v>26070</v>
      </c>
      <c r="AD27" s="213">
        <v>26325</v>
      </c>
      <c r="AE27" s="213">
        <f t="shared" si="9"/>
        <v>255</v>
      </c>
      <c r="AF27" s="239">
        <f t="shared" si="10"/>
        <v>9607.9299999999894</v>
      </c>
      <c r="AG27" s="49">
        <f t="shared" si="18"/>
        <v>2266948.87</v>
      </c>
      <c r="AH27" s="49">
        <v>2276614.5099999998</v>
      </c>
      <c r="AI27" s="247">
        <f t="shared" si="19"/>
        <v>9665.6399999996593</v>
      </c>
      <c r="AJ27" s="249">
        <f t="shared" si="24"/>
        <v>57.709999999671702</v>
      </c>
      <c r="AN27" s="1"/>
      <c r="AO27" s="1"/>
      <c r="AP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24" customHeight="1">
      <c r="A28" s="242">
        <v>45252</v>
      </c>
      <c r="B28" s="49">
        <f t="shared" si="25"/>
        <v>1201792.71</v>
      </c>
      <c r="C28" s="49">
        <v>1207596.54</v>
      </c>
      <c r="D28" s="213">
        <f t="shared" si="0"/>
        <v>5803.83000000007</v>
      </c>
      <c r="E28" s="230">
        <f t="shared" si="20"/>
        <v>47226.87</v>
      </c>
      <c r="F28" s="49">
        <v>48535.75</v>
      </c>
      <c r="G28" s="244">
        <f t="shared" si="1"/>
        <v>1308.8800000000001</v>
      </c>
      <c r="H28" s="49">
        <f t="shared" si="13"/>
        <v>341755.2</v>
      </c>
      <c r="I28" s="49">
        <v>342252.16</v>
      </c>
      <c r="J28" s="213">
        <f t="shared" si="2"/>
        <v>496.95999999996297</v>
      </c>
      <c r="K28" s="49">
        <f t="shared" si="23"/>
        <v>122367.36</v>
      </c>
      <c r="L28" s="49">
        <v>122676.08</v>
      </c>
      <c r="M28" s="213">
        <f t="shared" si="3"/>
        <v>308.72000000000099</v>
      </c>
      <c r="N28" s="49">
        <f t="shared" si="21"/>
        <v>217705.68</v>
      </c>
      <c r="O28" s="49">
        <v>218669.36</v>
      </c>
      <c r="P28" s="213">
        <f t="shared" si="4"/>
        <v>697.99999999999295</v>
      </c>
      <c r="Q28" s="49">
        <f t="shared" si="14"/>
        <v>155848.79999999999</v>
      </c>
      <c r="R28" s="49">
        <v>156575.04000000001</v>
      </c>
      <c r="S28" s="213">
        <f t="shared" si="5"/>
        <v>726.24000000002002</v>
      </c>
      <c r="T28" s="49">
        <f t="shared" si="22"/>
        <v>45811.76</v>
      </c>
      <c r="U28" s="49">
        <v>46077.440000000002</v>
      </c>
      <c r="V28" s="213">
        <f t="shared" si="6"/>
        <v>265.68</v>
      </c>
      <c r="W28" s="49">
        <f t="shared" si="15"/>
        <v>75029.09</v>
      </c>
      <c r="X28" s="49">
        <v>75158.41</v>
      </c>
      <c r="Y28" s="213">
        <f t="shared" si="7"/>
        <v>129.32000000000701</v>
      </c>
      <c r="Z28" s="49">
        <f t="shared" si="16"/>
        <v>41099.22</v>
      </c>
      <c r="AA28" s="49">
        <v>41151.599999999999</v>
      </c>
      <c r="AB28" s="213">
        <f t="shared" si="8"/>
        <v>52.379999999997402</v>
      </c>
      <c r="AC28" s="213">
        <f t="shared" si="17"/>
        <v>26325</v>
      </c>
      <c r="AD28" s="213">
        <v>26578</v>
      </c>
      <c r="AE28" s="213">
        <f t="shared" si="9"/>
        <v>253</v>
      </c>
      <c r="AF28" s="239">
        <f t="shared" si="10"/>
        <v>10043.0100000001</v>
      </c>
      <c r="AG28" s="49">
        <f t="shared" si="18"/>
        <v>2276614.5099999998</v>
      </c>
      <c r="AH28" s="49">
        <v>2286672.2200000002</v>
      </c>
      <c r="AI28" s="247">
        <f t="shared" si="19"/>
        <v>10057.710000000399</v>
      </c>
      <c r="AJ28" s="249">
        <f t="shared" si="24"/>
        <v>14.7000000003754</v>
      </c>
      <c r="AN28" s="1"/>
      <c r="AO28" s="1"/>
      <c r="AP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24" customHeight="1">
      <c r="A29" s="242">
        <v>45253</v>
      </c>
      <c r="B29" s="49">
        <f t="shared" si="25"/>
        <v>1207596.54</v>
      </c>
      <c r="C29" s="49">
        <v>1213404.56</v>
      </c>
      <c r="D29" s="213">
        <f t="shared" si="0"/>
        <v>5808.0200000000204</v>
      </c>
      <c r="E29" s="230">
        <f t="shared" si="20"/>
        <v>48535.75</v>
      </c>
      <c r="F29" s="49">
        <v>49517.54</v>
      </c>
      <c r="G29" s="244">
        <f t="shared" si="1"/>
        <v>981.79000000000099</v>
      </c>
      <c r="H29" s="49">
        <f t="shared" si="13"/>
        <v>342252.16</v>
      </c>
      <c r="I29" s="49">
        <v>342769.12</v>
      </c>
      <c r="J29" s="213">
        <f t="shared" si="2"/>
        <v>516.96000000002095</v>
      </c>
      <c r="K29" s="49">
        <f t="shared" si="23"/>
        <v>122676.08</v>
      </c>
      <c r="L29" s="49">
        <v>122941</v>
      </c>
      <c r="M29" s="213">
        <f t="shared" si="3"/>
        <v>264.91999999999803</v>
      </c>
      <c r="N29" s="49">
        <f t="shared" si="21"/>
        <v>218669.36</v>
      </c>
      <c r="O29" s="49">
        <v>219607.6</v>
      </c>
      <c r="P29" s="213">
        <f t="shared" si="4"/>
        <v>677.24000000002002</v>
      </c>
      <c r="Q29" s="49">
        <f t="shared" si="14"/>
        <v>156575.04000000001</v>
      </c>
      <c r="R29" s="49">
        <v>157196.16</v>
      </c>
      <c r="S29" s="213">
        <f t="shared" si="5"/>
        <v>621.119999999995</v>
      </c>
      <c r="T29" s="49">
        <f t="shared" si="22"/>
        <v>46077.440000000002</v>
      </c>
      <c r="U29" s="49">
        <v>46338.44</v>
      </c>
      <c r="V29" s="213">
        <f t="shared" si="6"/>
        <v>261</v>
      </c>
      <c r="W29" s="49">
        <f t="shared" si="15"/>
        <v>75158.41</v>
      </c>
      <c r="X29" s="49">
        <v>75247.710000000006</v>
      </c>
      <c r="Y29" s="213">
        <f t="shared" si="7"/>
        <v>89.300000000002896</v>
      </c>
      <c r="Z29" s="49">
        <f t="shared" si="16"/>
        <v>41151.599999999999</v>
      </c>
      <c r="AA29" s="49">
        <v>41194.33</v>
      </c>
      <c r="AB29" s="213">
        <f t="shared" si="8"/>
        <v>42.730000000003201</v>
      </c>
      <c r="AC29" s="213">
        <f t="shared" si="17"/>
        <v>26578</v>
      </c>
      <c r="AD29" s="213">
        <v>26895</v>
      </c>
      <c r="AE29" s="213">
        <f t="shared" si="9"/>
        <v>317</v>
      </c>
      <c r="AF29" s="239">
        <f t="shared" si="10"/>
        <v>9580.08000000006</v>
      </c>
      <c r="AG29" s="49">
        <f t="shared" si="18"/>
        <v>2286672.2200000002</v>
      </c>
      <c r="AH29" s="49">
        <v>2296314.11</v>
      </c>
      <c r="AI29" s="247">
        <f t="shared" si="19"/>
        <v>9641.8899999996593</v>
      </c>
      <c r="AJ29" s="249">
        <f t="shared" si="24"/>
        <v>61.809999999604798</v>
      </c>
      <c r="AN29" s="1"/>
      <c r="AO29" s="1"/>
      <c r="AP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24" customHeight="1">
      <c r="A30" s="242">
        <v>45254</v>
      </c>
      <c r="B30" s="49">
        <f t="shared" si="25"/>
        <v>1213404.56</v>
      </c>
      <c r="C30" s="49">
        <v>1218800.3600000001</v>
      </c>
      <c r="D30" s="213">
        <f t="shared" si="0"/>
        <v>5395.8000000000502</v>
      </c>
      <c r="E30" s="230">
        <f t="shared" si="20"/>
        <v>49517.54</v>
      </c>
      <c r="F30" s="49">
        <v>50181.22</v>
      </c>
      <c r="G30" s="244">
        <f t="shared" si="1"/>
        <v>663.68</v>
      </c>
      <c r="H30" s="49">
        <f t="shared" si="13"/>
        <v>342769.12</v>
      </c>
      <c r="I30" s="49">
        <v>343332.96</v>
      </c>
      <c r="J30" s="213">
        <f t="shared" si="2"/>
        <v>563.84000000002595</v>
      </c>
      <c r="K30" s="49">
        <f t="shared" si="23"/>
        <v>122941</v>
      </c>
      <c r="L30" s="49">
        <v>123161.12</v>
      </c>
      <c r="M30" s="213">
        <f t="shared" si="3"/>
        <v>220.119999999995</v>
      </c>
      <c r="N30" s="49">
        <f t="shared" si="21"/>
        <v>219607.6</v>
      </c>
      <c r="O30" s="49">
        <v>220536.32000000001</v>
      </c>
      <c r="P30" s="213">
        <f t="shared" si="4"/>
        <v>656.56000000000495</v>
      </c>
      <c r="Q30" s="49">
        <f t="shared" si="14"/>
        <v>157196.16</v>
      </c>
      <c r="R30" s="49">
        <v>157740.64000000001</v>
      </c>
      <c r="S30" s="213">
        <f t="shared" si="5"/>
        <v>544.48000000001002</v>
      </c>
      <c r="T30" s="49">
        <f t="shared" si="22"/>
        <v>46338.44</v>
      </c>
      <c r="U30" s="49">
        <v>46610.6</v>
      </c>
      <c r="V30" s="213">
        <f t="shared" si="6"/>
        <v>272.15999999999599</v>
      </c>
      <c r="W30" s="49">
        <f t="shared" si="15"/>
        <v>75247.710000000006</v>
      </c>
      <c r="X30" s="49">
        <v>75364.59</v>
      </c>
      <c r="Y30" s="213">
        <f t="shared" si="7"/>
        <v>116.87999999999001</v>
      </c>
      <c r="Z30" s="49">
        <f t="shared" si="16"/>
        <v>41194.33</v>
      </c>
      <c r="AA30" s="49">
        <v>41254.36</v>
      </c>
      <c r="AB30" s="213">
        <f t="shared" si="8"/>
        <v>60.0299999999988</v>
      </c>
      <c r="AC30" s="213">
        <f t="shared" si="17"/>
        <v>26895</v>
      </c>
      <c r="AD30" s="213">
        <v>27150</v>
      </c>
      <c r="AE30" s="213">
        <f t="shared" si="9"/>
        <v>255</v>
      </c>
      <c r="AF30" s="239">
        <f t="shared" si="10"/>
        <v>8748.5500000000702</v>
      </c>
      <c r="AG30" s="49">
        <f t="shared" si="18"/>
        <v>2296314.11</v>
      </c>
      <c r="AH30" s="49">
        <v>2305093.2999999998</v>
      </c>
      <c r="AI30" s="247">
        <f t="shared" si="19"/>
        <v>8779.1899999999405</v>
      </c>
      <c r="AJ30" s="249">
        <f t="shared" si="24"/>
        <v>30.639999999875702</v>
      </c>
      <c r="AN30" s="1"/>
      <c r="AO30" s="1"/>
      <c r="AP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24" customHeight="1">
      <c r="A31" s="242">
        <v>45255</v>
      </c>
      <c r="B31" s="49">
        <f t="shared" si="25"/>
        <v>1218800.3600000001</v>
      </c>
      <c r="C31" s="49">
        <v>1224762.07</v>
      </c>
      <c r="D31" s="213">
        <f t="shared" si="0"/>
        <v>5961.70999999996</v>
      </c>
      <c r="E31" s="230">
        <f t="shared" si="20"/>
        <v>50181.22</v>
      </c>
      <c r="F31" s="49">
        <v>51395.25</v>
      </c>
      <c r="G31" s="244">
        <f t="shared" si="1"/>
        <v>1214.03</v>
      </c>
      <c r="H31" s="49">
        <f t="shared" si="13"/>
        <v>343332.96</v>
      </c>
      <c r="I31" s="49">
        <v>343893.69</v>
      </c>
      <c r="J31" s="213">
        <f t="shared" si="2"/>
        <v>560.72999999998103</v>
      </c>
      <c r="K31" s="49">
        <f t="shared" si="23"/>
        <v>123161.12</v>
      </c>
      <c r="L31" s="49">
        <v>123432.32000000001</v>
      </c>
      <c r="M31" s="213">
        <f t="shared" si="3"/>
        <v>271.20000000001198</v>
      </c>
      <c r="N31" s="49">
        <f t="shared" si="21"/>
        <v>220536.32000000001</v>
      </c>
      <c r="O31" s="49">
        <v>221523.76</v>
      </c>
      <c r="P31" s="213">
        <f t="shared" si="4"/>
        <v>722.04000000000099</v>
      </c>
      <c r="Q31" s="49">
        <f t="shared" si="14"/>
        <v>157740.64000000001</v>
      </c>
      <c r="R31" s="49">
        <v>158318.84</v>
      </c>
      <c r="S31" s="213">
        <f t="shared" si="5"/>
        <v>578.19999999998299</v>
      </c>
      <c r="T31" s="49">
        <f t="shared" si="22"/>
        <v>46610.6</v>
      </c>
      <c r="U31" s="49">
        <v>46876</v>
      </c>
      <c r="V31" s="213">
        <f t="shared" si="6"/>
        <v>265.400000000001</v>
      </c>
      <c r="W31" s="49">
        <f t="shared" si="15"/>
        <v>75364.59</v>
      </c>
      <c r="X31" s="49">
        <v>75485.75</v>
      </c>
      <c r="Y31" s="213">
        <f t="shared" si="7"/>
        <v>121.160000000003</v>
      </c>
      <c r="Z31" s="49">
        <f t="shared" si="16"/>
        <v>41254.36</v>
      </c>
      <c r="AA31" s="49">
        <v>41307.800000000003</v>
      </c>
      <c r="AB31" s="213">
        <f t="shared" si="8"/>
        <v>53.4400000000023</v>
      </c>
      <c r="AC31" s="213">
        <f t="shared" si="17"/>
        <v>27150</v>
      </c>
      <c r="AD31" s="213">
        <v>27425</v>
      </c>
      <c r="AE31" s="213">
        <f t="shared" si="9"/>
        <v>275</v>
      </c>
      <c r="AF31" s="239">
        <f t="shared" si="10"/>
        <v>10022.9099999999</v>
      </c>
      <c r="AG31" s="49">
        <f t="shared" si="18"/>
        <v>2305093.2999999998</v>
      </c>
      <c r="AH31" s="49">
        <v>2315244.31</v>
      </c>
      <c r="AI31" s="247">
        <f t="shared" si="19"/>
        <v>10151.0100000002</v>
      </c>
      <c r="AJ31" s="249">
        <f t="shared" si="24"/>
        <v>128.100000000297</v>
      </c>
      <c r="AN31" s="1"/>
      <c r="AO31" s="1"/>
      <c r="AP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24" customHeight="1">
      <c r="A32" s="242">
        <v>45256</v>
      </c>
      <c r="B32" s="49">
        <f t="shared" si="25"/>
        <v>1224762.07</v>
      </c>
      <c r="C32" s="230">
        <v>1230448.23</v>
      </c>
      <c r="D32" s="213">
        <f t="shared" si="0"/>
        <v>5686.1599999999198</v>
      </c>
      <c r="E32" s="230">
        <f t="shared" si="20"/>
        <v>51395.25</v>
      </c>
      <c r="F32" s="49">
        <v>51418.53</v>
      </c>
      <c r="G32" s="244">
        <f t="shared" si="1"/>
        <v>23.2799999999988</v>
      </c>
      <c r="H32" s="49">
        <f t="shared" si="13"/>
        <v>343893.69</v>
      </c>
      <c r="I32" s="49">
        <v>344432.16</v>
      </c>
      <c r="J32" s="213">
        <f t="shared" si="2"/>
        <v>538.46999999997195</v>
      </c>
      <c r="K32" s="49">
        <f t="shared" si="23"/>
        <v>123432.32000000001</v>
      </c>
      <c r="L32" s="49">
        <v>123655.96</v>
      </c>
      <c r="M32" s="213">
        <f t="shared" si="3"/>
        <v>223.63999999999899</v>
      </c>
      <c r="N32" s="49">
        <f t="shared" si="21"/>
        <v>221523.76</v>
      </c>
      <c r="O32" s="49">
        <v>222423.6</v>
      </c>
      <c r="P32" s="213">
        <f t="shared" si="4"/>
        <v>647.27999999999895</v>
      </c>
      <c r="Q32" s="49">
        <f t="shared" si="14"/>
        <v>158318.84</v>
      </c>
      <c r="R32" s="49">
        <v>158807.84</v>
      </c>
      <c r="S32" s="213">
        <f t="shared" si="5"/>
        <v>489</v>
      </c>
      <c r="T32" s="49">
        <f t="shared" si="22"/>
        <v>46876</v>
      </c>
      <c r="U32" s="49">
        <v>47128.56</v>
      </c>
      <c r="V32" s="213">
        <f t="shared" si="6"/>
        <v>252.55999999999801</v>
      </c>
      <c r="W32" s="49">
        <f t="shared" si="15"/>
        <v>75485.75</v>
      </c>
      <c r="X32" s="49">
        <v>75588.23</v>
      </c>
      <c r="Y32" s="213">
        <f t="shared" si="7"/>
        <v>102.479999999996</v>
      </c>
      <c r="Z32" s="49">
        <f t="shared" si="16"/>
        <v>41307.800000000003</v>
      </c>
      <c r="AA32" s="49">
        <v>41350.120000000003</v>
      </c>
      <c r="AB32" s="213">
        <f t="shared" si="8"/>
        <v>42.319999999999702</v>
      </c>
      <c r="AC32" s="213">
        <f t="shared" si="17"/>
        <v>27425</v>
      </c>
      <c r="AD32" s="213">
        <v>27587</v>
      </c>
      <c r="AE32" s="213">
        <f t="shared" si="9"/>
        <v>162</v>
      </c>
      <c r="AF32" s="239">
        <f t="shared" si="10"/>
        <v>8167.1899999998795</v>
      </c>
      <c r="AG32" s="49">
        <f t="shared" si="18"/>
        <v>2315244.31</v>
      </c>
      <c r="AH32" s="49">
        <v>2323383.5299999998</v>
      </c>
      <c r="AI32" s="247">
        <f t="shared" si="19"/>
        <v>8139.2199999997401</v>
      </c>
      <c r="AJ32" s="249">
        <f t="shared" si="24"/>
        <v>-27.9700000001394</v>
      </c>
      <c r="AN32" s="1"/>
      <c r="AO32" s="1"/>
      <c r="AP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1:62" ht="24" customHeight="1">
      <c r="A33" s="242">
        <v>45257</v>
      </c>
      <c r="B33" s="49">
        <f t="shared" si="25"/>
        <v>1230448.23</v>
      </c>
      <c r="C33" s="49">
        <v>1236113.18</v>
      </c>
      <c r="D33" s="213">
        <f t="shared" si="0"/>
        <v>5664.9499999999498</v>
      </c>
      <c r="E33" s="230">
        <f t="shared" si="20"/>
        <v>51418.53</v>
      </c>
      <c r="F33" s="49">
        <v>53299.35</v>
      </c>
      <c r="G33" s="244">
        <f t="shared" si="1"/>
        <v>1880.82</v>
      </c>
      <c r="H33" s="49">
        <f t="shared" si="13"/>
        <v>344432.16</v>
      </c>
      <c r="I33" s="49">
        <v>344975.28</v>
      </c>
      <c r="J33" s="213">
        <f t="shared" si="2"/>
        <v>543.12000000005401</v>
      </c>
      <c r="K33" s="49">
        <f t="shared" si="23"/>
        <v>123655.96</v>
      </c>
      <c r="L33" s="49">
        <v>123974.52</v>
      </c>
      <c r="M33" s="213">
        <f t="shared" si="3"/>
        <v>318.55999999999801</v>
      </c>
      <c r="N33" s="49">
        <f t="shared" si="21"/>
        <v>222423.6</v>
      </c>
      <c r="O33" s="49">
        <v>223358.4</v>
      </c>
      <c r="P33" s="213">
        <f t="shared" si="4"/>
        <v>661.59999999998399</v>
      </c>
      <c r="Q33" s="49">
        <f t="shared" si="14"/>
        <v>158807.84</v>
      </c>
      <c r="R33" s="49">
        <v>159460.79999999999</v>
      </c>
      <c r="S33" s="213">
        <f t="shared" si="5"/>
        <v>652.95999999999196</v>
      </c>
      <c r="T33" s="49">
        <f t="shared" si="22"/>
        <v>47128.56</v>
      </c>
      <c r="U33" s="49">
        <v>47401.760000000002</v>
      </c>
      <c r="V33" s="213">
        <f t="shared" si="6"/>
        <v>273.20000000000402</v>
      </c>
      <c r="W33" s="49">
        <f t="shared" si="15"/>
        <v>75588.23</v>
      </c>
      <c r="X33" s="49">
        <v>75706.37</v>
      </c>
      <c r="Y33" s="213">
        <f t="shared" si="7"/>
        <v>118.13999999999901</v>
      </c>
      <c r="Z33" s="49">
        <f t="shared" si="16"/>
        <v>41350.120000000003</v>
      </c>
      <c r="AA33" s="49">
        <v>41415.15</v>
      </c>
      <c r="AB33" s="213">
        <f t="shared" si="8"/>
        <v>65.029999999998793</v>
      </c>
      <c r="AC33" s="213">
        <f t="shared" si="17"/>
        <v>27587</v>
      </c>
      <c r="AD33" s="213">
        <v>27848</v>
      </c>
      <c r="AE33" s="213">
        <f t="shared" si="9"/>
        <v>261</v>
      </c>
      <c r="AF33" s="239">
        <f t="shared" si="10"/>
        <v>10439.379999999999</v>
      </c>
      <c r="AG33" s="49">
        <f t="shared" si="18"/>
        <v>2323383.5299999998</v>
      </c>
      <c r="AH33" s="49">
        <v>2333920.7200000002</v>
      </c>
      <c r="AI33" s="247">
        <f t="shared" si="19"/>
        <v>10537.190000000401</v>
      </c>
      <c r="AJ33" s="249">
        <f t="shared" si="24"/>
        <v>97.810000000426996</v>
      </c>
      <c r="AN33" s="1"/>
      <c r="AO33" s="1"/>
      <c r="AP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1:62" ht="24" customHeight="1">
      <c r="A34" s="242">
        <v>45258</v>
      </c>
      <c r="B34" s="49">
        <f t="shared" si="25"/>
        <v>1236113.18</v>
      </c>
      <c r="C34" s="49">
        <v>1241981.1399999999</v>
      </c>
      <c r="D34" s="213">
        <f t="shared" si="0"/>
        <v>5867.95999999996</v>
      </c>
      <c r="E34" s="230">
        <f t="shared" si="20"/>
        <v>53299.35</v>
      </c>
      <c r="F34" s="49">
        <v>55180.53</v>
      </c>
      <c r="G34" s="244">
        <f t="shared" si="1"/>
        <v>1881.18</v>
      </c>
      <c r="H34" s="49">
        <f t="shared" si="13"/>
        <v>344975.28</v>
      </c>
      <c r="I34" s="49">
        <v>345575.04</v>
      </c>
      <c r="J34" s="213">
        <f t="shared" si="2"/>
        <v>599.75999999995099</v>
      </c>
      <c r="K34" s="49">
        <f t="shared" si="23"/>
        <v>123974.52</v>
      </c>
      <c r="L34" s="49">
        <v>124298.12</v>
      </c>
      <c r="M34" s="213">
        <f t="shared" si="3"/>
        <v>323.59999999999098</v>
      </c>
      <c r="N34" s="49">
        <f t="shared" si="21"/>
        <v>223358.4</v>
      </c>
      <c r="O34" s="49">
        <v>224281.36</v>
      </c>
      <c r="P34" s="213">
        <f t="shared" si="4"/>
        <v>654.15999999999599</v>
      </c>
      <c r="Q34" s="49">
        <f t="shared" si="14"/>
        <v>159460.79999999999</v>
      </c>
      <c r="R34" s="49">
        <v>160152.72</v>
      </c>
      <c r="S34" s="213">
        <f t="shared" si="5"/>
        <v>691.92000000001303</v>
      </c>
      <c r="T34" s="49">
        <f t="shared" si="22"/>
        <v>47401.760000000002</v>
      </c>
      <c r="U34" s="49">
        <v>47670.559999999998</v>
      </c>
      <c r="V34" s="213">
        <f t="shared" si="6"/>
        <v>268.79999999999598</v>
      </c>
      <c r="W34" s="49">
        <f t="shared" si="15"/>
        <v>75706.37</v>
      </c>
      <c r="X34" s="49">
        <v>75831.12</v>
      </c>
      <c r="Y34" s="213">
        <f t="shared" si="7"/>
        <v>124.75</v>
      </c>
      <c r="Z34" s="49">
        <f t="shared" si="16"/>
        <v>41415.15</v>
      </c>
      <c r="AA34" s="49">
        <v>41462.480000000003</v>
      </c>
      <c r="AB34" s="213">
        <f t="shared" si="8"/>
        <v>47.330000000001696</v>
      </c>
      <c r="AC34" s="213">
        <f t="shared" si="17"/>
        <v>27848</v>
      </c>
      <c r="AD34" s="213">
        <v>28096</v>
      </c>
      <c r="AE34" s="213">
        <f t="shared" si="9"/>
        <v>248</v>
      </c>
      <c r="AF34" s="239">
        <f t="shared" si="10"/>
        <v>10707.459999999901</v>
      </c>
      <c r="AG34" s="49">
        <f t="shared" si="18"/>
        <v>2333920.7200000002</v>
      </c>
      <c r="AH34" s="49">
        <v>2344731.9</v>
      </c>
      <c r="AI34" s="247">
        <f t="shared" si="19"/>
        <v>10811.1799999997</v>
      </c>
      <c r="AJ34" s="249">
        <f t="shared" si="24"/>
        <v>103.71999999979001</v>
      </c>
      <c r="AN34" s="1"/>
      <c r="AO34" s="1"/>
      <c r="AP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1:62" ht="24" customHeight="1">
      <c r="A35" s="242">
        <v>45259</v>
      </c>
      <c r="B35" s="49">
        <f t="shared" si="25"/>
        <v>1241981.1399999999</v>
      </c>
      <c r="C35" s="49">
        <v>1246396.3</v>
      </c>
      <c r="D35" s="213">
        <f t="shared" si="0"/>
        <v>4415.1600000001499</v>
      </c>
      <c r="E35" s="230">
        <f t="shared" si="20"/>
        <v>55180.53</v>
      </c>
      <c r="F35" s="49">
        <v>56649.04</v>
      </c>
      <c r="G35" s="244">
        <f t="shared" si="1"/>
        <v>1468.51</v>
      </c>
      <c r="H35" s="49">
        <f t="shared" si="13"/>
        <v>345575.04</v>
      </c>
      <c r="I35" s="49">
        <v>346047.9</v>
      </c>
      <c r="J35" s="213">
        <f t="shared" si="2"/>
        <v>472.86000000004401</v>
      </c>
      <c r="K35" s="49">
        <f t="shared" si="23"/>
        <v>124298.12</v>
      </c>
      <c r="L35" s="49">
        <v>124595.6</v>
      </c>
      <c r="M35" s="213">
        <f t="shared" si="3"/>
        <v>297.48000000001002</v>
      </c>
      <c r="N35" s="49">
        <f t="shared" si="21"/>
        <v>224281.36</v>
      </c>
      <c r="O35" s="49">
        <v>225208.9</v>
      </c>
      <c r="P35" s="213">
        <f t="shared" si="4"/>
        <v>664.58000000000902</v>
      </c>
      <c r="Q35" s="49">
        <f t="shared" si="14"/>
        <v>160152.72</v>
      </c>
      <c r="R35" s="49">
        <v>160867.20000000001</v>
      </c>
      <c r="S35" s="213">
        <f t="shared" si="5"/>
        <v>714.48000000001002</v>
      </c>
      <c r="T35" s="49">
        <f t="shared" si="22"/>
        <v>47670.559999999998</v>
      </c>
      <c r="U35" s="49">
        <v>47933.52</v>
      </c>
      <c r="V35" s="213">
        <f t="shared" si="6"/>
        <v>262.95999999999901</v>
      </c>
      <c r="W35" s="49">
        <f t="shared" si="15"/>
        <v>75831.12</v>
      </c>
      <c r="X35" s="49">
        <v>75929.95</v>
      </c>
      <c r="Y35" s="213">
        <f t="shared" si="7"/>
        <v>98.830000000001704</v>
      </c>
      <c r="Z35" s="49">
        <f t="shared" si="16"/>
        <v>41462.480000000003</v>
      </c>
      <c r="AA35" s="49">
        <v>41516.28</v>
      </c>
      <c r="AB35" s="213">
        <f t="shared" si="8"/>
        <v>53.799999999995599</v>
      </c>
      <c r="AC35" s="213">
        <f t="shared" si="17"/>
        <v>28096</v>
      </c>
      <c r="AD35" s="213">
        <v>28343</v>
      </c>
      <c r="AE35" s="213">
        <f t="shared" si="9"/>
        <v>247</v>
      </c>
      <c r="AF35" s="239">
        <f t="shared" si="10"/>
        <v>8695.66000000022</v>
      </c>
      <c r="AG35" s="49">
        <f t="shared" si="18"/>
        <v>2344731.9</v>
      </c>
      <c r="AH35" s="49">
        <v>2353467.2000000002</v>
      </c>
      <c r="AI35" s="247">
        <f t="shared" si="19"/>
        <v>8735.3000000002794</v>
      </c>
      <c r="AJ35" s="249">
        <f t="shared" si="24"/>
        <v>39.640000000057597</v>
      </c>
      <c r="AN35" s="1"/>
      <c r="AO35" s="1"/>
      <c r="AP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1:62" ht="24" customHeight="1">
      <c r="A36" s="242">
        <v>45260</v>
      </c>
      <c r="B36" s="49">
        <f t="shared" si="25"/>
        <v>1246396.3</v>
      </c>
      <c r="C36" s="49">
        <v>1251710.45</v>
      </c>
      <c r="D36" s="213">
        <f t="shared" si="0"/>
        <v>5314.1499999999096</v>
      </c>
      <c r="E36" s="230">
        <f t="shared" si="20"/>
        <v>56649.04</v>
      </c>
      <c r="F36" s="49">
        <v>58237.760000000002</v>
      </c>
      <c r="G36" s="244">
        <f t="shared" si="1"/>
        <v>1588.72</v>
      </c>
      <c r="H36" s="49">
        <f t="shared" si="13"/>
        <v>346047.9</v>
      </c>
      <c r="I36" s="49">
        <v>346598.40000000002</v>
      </c>
      <c r="J36" s="213">
        <f t="shared" si="2"/>
        <v>550.5</v>
      </c>
      <c r="K36" s="49">
        <f t="shared" si="23"/>
        <v>124595.6</v>
      </c>
      <c r="L36" s="49">
        <v>124878.04</v>
      </c>
      <c r="M36" s="213">
        <f t="shared" si="3"/>
        <v>282.439999999988</v>
      </c>
      <c r="N36" s="49">
        <f t="shared" si="21"/>
        <v>225208.9</v>
      </c>
      <c r="O36" s="49">
        <v>226151.36</v>
      </c>
      <c r="P36" s="213">
        <f t="shared" si="4"/>
        <v>679.49999999998499</v>
      </c>
      <c r="Q36" s="49">
        <f t="shared" si="14"/>
        <v>160867.20000000001</v>
      </c>
      <c r="R36" s="49">
        <v>161567.76</v>
      </c>
      <c r="S36" s="213">
        <f t="shared" si="5"/>
        <v>700.55999999999801</v>
      </c>
      <c r="T36" s="49">
        <f t="shared" si="22"/>
        <v>47933.52</v>
      </c>
      <c r="U36" s="49">
        <v>48196.480000000003</v>
      </c>
      <c r="V36" s="213">
        <f t="shared" si="6"/>
        <v>262.960000000006</v>
      </c>
      <c r="W36" s="49">
        <f t="shared" si="15"/>
        <v>75929.95</v>
      </c>
      <c r="X36" s="49">
        <v>76050.570000000007</v>
      </c>
      <c r="Y36" s="213">
        <f t="shared" si="7"/>
        <v>120.62000000000999</v>
      </c>
      <c r="Z36" s="49">
        <f t="shared" si="16"/>
        <v>41516.28</v>
      </c>
      <c r="AA36" s="49">
        <v>41563.5</v>
      </c>
      <c r="AB36" s="213">
        <f t="shared" si="8"/>
        <v>47.2200000000012</v>
      </c>
      <c r="AC36" s="213">
        <f t="shared" si="17"/>
        <v>28343</v>
      </c>
      <c r="AD36" s="213">
        <v>28566</v>
      </c>
      <c r="AE36" s="213">
        <f t="shared" si="9"/>
        <v>223</v>
      </c>
      <c r="AF36" s="239">
        <f t="shared" si="10"/>
        <v>9769.6699999999</v>
      </c>
      <c r="AG36" s="49">
        <f t="shared" si="18"/>
        <v>2353467.2000000002</v>
      </c>
      <c r="AH36" s="49">
        <v>2363268.62</v>
      </c>
      <c r="AI36" s="247">
        <f t="shared" si="19"/>
        <v>9801.4199999999291</v>
      </c>
      <c r="AJ36" s="249">
        <f t="shared" si="24"/>
        <v>31.7500000000291</v>
      </c>
      <c r="AN36" s="1"/>
      <c r="AO36" s="1"/>
      <c r="AP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</row>
    <row r="37" spans="1:62" ht="24" customHeight="1">
      <c r="A37" s="245"/>
      <c r="B37" s="49"/>
      <c r="C37" s="49"/>
      <c r="D37" s="213"/>
      <c r="E37" s="230"/>
      <c r="F37" s="49"/>
      <c r="G37" s="244"/>
      <c r="H37" s="49"/>
      <c r="I37" s="49"/>
      <c r="J37" s="213"/>
      <c r="K37" s="49"/>
      <c r="L37" s="49"/>
      <c r="M37" s="213"/>
      <c r="N37" s="49"/>
      <c r="O37" s="49"/>
      <c r="P37" s="213"/>
      <c r="Q37" s="49"/>
      <c r="R37" s="49"/>
      <c r="S37" s="213"/>
      <c r="T37" s="49"/>
      <c r="U37" s="49"/>
      <c r="V37" s="213"/>
      <c r="W37" s="49"/>
      <c r="X37" s="49"/>
      <c r="Y37" s="213"/>
      <c r="Z37" s="49"/>
      <c r="AA37" s="49"/>
      <c r="AB37" s="213"/>
      <c r="AC37" s="213"/>
      <c r="AD37" s="213"/>
      <c r="AE37" s="213"/>
      <c r="AF37" s="239"/>
      <c r="AG37" s="49"/>
      <c r="AH37" s="49"/>
      <c r="AI37" s="247"/>
      <c r="AJ37" s="249"/>
      <c r="AN37" s="1"/>
      <c r="AO37" s="1"/>
      <c r="AP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</row>
    <row r="38" spans="1:62" ht="54.75" customHeight="1">
      <c r="A38" s="454" t="s">
        <v>39</v>
      </c>
      <c r="B38" s="454"/>
      <c r="C38" s="232"/>
      <c r="D38" s="232">
        <f>SUM(D8:D36)</f>
        <v>136062.66</v>
      </c>
      <c r="E38" s="233"/>
      <c r="F38" s="232"/>
      <c r="G38" s="246">
        <f>SUM(G8:G36)</f>
        <v>33232.15</v>
      </c>
      <c r="H38" s="232"/>
      <c r="I38" s="232"/>
      <c r="J38" s="232">
        <f>SUM(J8:J36)</f>
        <v>13280.32</v>
      </c>
      <c r="K38" s="231"/>
      <c r="L38" s="236"/>
      <c r="M38" s="232">
        <f>SUM(M8:M36)</f>
        <v>7607.5199999999904</v>
      </c>
      <c r="N38" s="231"/>
      <c r="O38" s="236"/>
      <c r="P38" s="232">
        <f>SUM(P8:P36)</f>
        <v>16782.04</v>
      </c>
      <c r="Q38" s="231"/>
      <c r="R38" s="236"/>
      <c r="S38" s="232">
        <f>SUM(S8:S36)</f>
        <v>16625.919999999998</v>
      </c>
      <c r="T38" s="231"/>
      <c r="U38" s="236"/>
      <c r="V38" s="232">
        <f>SUM(V8:V36)</f>
        <v>7742.36</v>
      </c>
      <c r="W38" s="231"/>
      <c r="X38" s="236"/>
      <c r="Y38" s="232">
        <f>SUM(Y8:Y36)</f>
        <v>3115.1400000000099</v>
      </c>
      <c r="Z38" s="231"/>
      <c r="AA38" s="236"/>
      <c r="AB38" s="232">
        <f>SUM(AB8:AB36)</f>
        <v>1289.57</v>
      </c>
      <c r="AC38" s="231"/>
      <c r="AD38" s="236"/>
      <c r="AE38" s="232">
        <f>SUM(AE8:AE36)</f>
        <v>7554</v>
      </c>
      <c r="AF38" s="231">
        <f>SUM(AF8:AF36)</f>
        <v>243291.68</v>
      </c>
      <c r="AG38" s="232"/>
      <c r="AH38" s="232"/>
      <c r="AI38" s="232">
        <f>SUM(AI8:AI36)</f>
        <v>244563.86</v>
      </c>
      <c r="AJ38" s="232"/>
      <c r="AN38" s="1"/>
      <c r="AO38" s="1"/>
      <c r="AP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</row>
    <row r="39" spans="1:62" ht="24" customHeight="1">
      <c r="A39" s="4"/>
      <c r="G39" s="7"/>
      <c r="K39" s="7"/>
      <c r="O39" s="4"/>
      <c r="P39" s="23"/>
      <c r="Q39" s="24"/>
      <c r="R39" s="24"/>
      <c r="S39" s="24"/>
      <c r="T39" s="1"/>
      <c r="U39" s="1"/>
      <c r="V39" s="1"/>
      <c r="W39" s="1"/>
      <c r="X39" s="1"/>
      <c r="Y39" s="1"/>
      <c r="Z39" s="23"/>
      <c r="AA39" s="24"/>
      <c r="AB39" s="1"/>
      <c r="AC39" s="23"/>
      <c r="AD39" s="24"/>
      <c r="AE39" s="1"/>
      <c r="AF39" s="1"/>
      <c r="AG39" s="1"/>
      <c r="AH39" s="1"/>
      <c r="AI39" s="1"/>
      <c r="AJ39" s="1"/>
      <c r="AN39" s="1"/>
      <c r="AO39" s="1"/>
      <c r="AP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</row>
    <row r="40" spans="1:62" ht="24" customHeight="1">
      <c r="A40" s="4"/>
      <c r="G40" s="7"/>
      <c r="K40" s="7"/>
      <c r="O40" s="4"/>
      <c r="P40" s="23"/>
      <c r="Q40" s="24"/>
      <c r="R40" s="24"/>
      <c r="S40" s="24"/>
      <c r="T40" s="1"/>
      <c r="U40" s="1"/>
      <c r="V40" s="1"/>
      <c r="W40" s="1"/>
      <c r="X40" s="1"/>
      <c r="Y40" s="1"/>
      <c r="Z40" s="23"/>
      <c r="AA40" s="24"/>
      <c r="AB40" s="1"/>
      <c r="AC40" s="23"/>
      <c r="AD40" s="24"/>
      <c r="AE40" s="1"/>
      <c r="AF40" s="1"/>
      <c r="AG40" s="1"/>
      <c r="AH40" s="1"/>
      <c r="AI40" s="1"/>
      <c r="AJ40" s="1"/>
      <c r="AN40" s="1"/>
      <c r="AO40" s="1"/>
      <c r="AP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</row>
    <row r="41" spans="1:62">
      <c r="A41" s="4"/>
      <c r="G41" s="7"/>
      <c r="K41" s="7"/>
      <c r="O41" s="4"/>
      <c r="P41" s="23"/>
      <c r="Q41" s="24"/>
      <c r="R41" s="24"/>
      <c r="S41" s="24"/>
      <c r="T41" s="1"/>
      <c r="U41" s="1"/>
      <c r="V41" s="1"/>
      <c r="W41" s="1"/>
      <c r="X41" s="1"/>
      <c r="Y41" s="1"/>
      <c r="Z41" s="23"/>
      <c r="AA41" s="24"/>
      <c r="AB41" s="1"/>
      <c r="AC41" s="23"/>
      <c r="AD41" s="24"/>
      <c r="AE41" s="1"/>
      <c r="AF41" s="1"/>
      <c r="AG41" s="1"/>
      <c r="AH41" s="1"/>
      <c r="AI41" s="1"/>
      <c r="AJ41" s="1"/>
      <c r="AN41" s="1"/>
      <c r="AO41" s="1"/>
      <c r="AP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</row>
    <row r="42" spans="1:62">
      <c r="A42" s="4"/>
      <c r="G42" s="7"/>
      <c r="K42" s="7"/>
      <c r="O42" s="4"/>
      <c r="P42" s="23"/>
      <c r="Q42" s="24"/>
      <c r="R42" s="24"/>
      <c r="S42" s="24"/>
      <c r="T42" s="1"/>
      <c r="U42" s="1"/>
      <c r="V42" s="1"/>
      <c r="W42" s="1"/>
      <c r="X42" s="1"/>
      <c r="Y42" s="1"/>
      <c r="Z42" s="23"/>
      <c r="AA42" s="24"/>
      <c r="AB42" s="1"/>
      <c r="AC42" s="23"/>
      <c r="AD42" s="24"/>
      <c r="AE42" s="1"/>
      <c r="AF42" s="1"/>
      <c r="AG42" s="1"/>
      <c r="AH42" s="1"/>
      <c r="AI42" s="1"/>
      <c r="AJ42" s="1"/>
      <c r="AN42" s="1"/>
      <c r="AO42" s="1"/>
      <c r="AP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</row>
    <row r="43" spans="1:62">
      <c r="A43" s="4"/>
      <c r="G43" s="7"/>
      <c r="K43" s="7"/>
      <c r="O43" s="4"/>
      <c r="P43" s="23"/>
      <c r="Q43" s="23"/>
      <c r="R43" s="23"/>
      <c r="S43" s="23"/>
      <c r="T43" s="1"/>
      <c r="U43" s="1"/>
      <c r="V43" s="1"/>
      <c r="W43" s="1"/>
      <c r="X43" s="1"/>
      <c r="Y43" s="1"/>
      <c r="Z43" s="23"/>
      <c r="AA43" s="23"/>
      <c r="AB43" s="1"/>
      <c r="AC43" s="23"/>
      <c r="AD43" s="23"/>
      <c r="AE43" s="1"/>
      <c r="AF43" s="1"/>
      <c r="AG43" s="1"/>
      <c r="AH43" s="1"/>
      <c r="AI43" s="1"/>
      <c r="AJ43" s="1"/>
      <c r="AN43" s="1"/>
      <c r="AO43" s="1"/>
      <c r="AP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</row>
    <row r="44" spans="1:62">
      <c r="A44" s="4"/>
      <c r="G44" s="7"/>
      <c r="K44" s="7"/>
      <c r="O44" s="4"/>
      <c r="P44" s="23"/>
      <c r="Q44" s="24"/>
      <c r="R44" s="24"/>
      <c r="S44" s="24"/>
      <c r="T44" s="1"/>
      <c r="U44" s="1"/>
      <c r="V44" s="1"/>
      <c r="W44" s="1"/>
      <c r="X44" s="1"/>
      <c r="Y44" s="1"/>
      <c r="Z44" s="23"/>
      <c r="AA44" s="24"/>
      <c r="AB44" s="1"/>
      <c r="AC44" s="23"/>
      <c r="AD44" s="24"/>
      <c r="AE44" s="1"/>
      <c r="AF44" s="1"/>
      <c r="AG44" s="1"/>
      <c r="AH44" s="1"/>
      <c r="AI44" s="1"/>
      <c r="AJ44" s="1"/>
      <c r="AN44" s="1"/>
      <c r="AO44" s="1"/>
      <c r="AP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</row>
    <row r="45" spans="1:62">
      <c r="A45" s="4"/>
      <c r="G45" s="7"/>
      <c r="K45" s="7"/>
      <c r="O45" s="4"/>
      <c r="P45" s="23"/>
      <c r="Q45" s="23"/>
      <c r="R45" s="23"/>
      <c r="S45" s="23"/>
      <c r="T45" s="1"/>
      <c r="U45" s="1"/>
      <c r="V45" s="1"/>
      <c r="W45" s="1"/>
      <c r="X45" s="1"/>
      <c r="Y45" s="1"/>
      <c r="Z45" s="23"/>
      <c r="AA45" s="23"/>
      <c r="AB45" s="1"/>
      <c r="AC45" s="23"/>
      <c r="AD45" s="1"/>
      <c r="AE45" s="1"/>
      <c r="AF45" s="1"/>
      <c r="AG45" s="1"/>
      <c r="AH45" s="1"/>
      <c r="AI45" s="1"/>
      <c r="AJ45" s="1"/>
      <c r="AN45" s="1"/>
      <c r="AO45" s="1"/>
      <c r="AP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</row>
    <row r="46" spans="1:62">
      <c r="A46" s="4"/>
      <c r="G46" s="7"/>
      <c r="K46" s="7"/>
      <c r="O46" s="4"/>
      <c r="R46" s="4"/>
      <c r="T46" s="1"/>
      <c r="U46" s="1"/>
      <c r="V46" s="1"/>
      <c r="W46" s="1"/>
      <c r="X46" s="1"/>
      <c r="Y46" s="1"/>
      <c r="AA46" s="4"/>
      <c r="AB46" s="1"/>
      <c r="AD46" s="1"/>
      <c r="AE46" s="1"/>
      <c r="AF46" s="1"/>
      <c r="AG46" s="1"/>
      <c r="AH46" s="1"/>
      <c r="AI46" s="1"/>
      <c r="AJ46" s="1"/>
      <c r="AN46" s="1"/>
      <c r="AO46" s="1"/>
      <c r="AP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</row>
    <row r="47" spans="1:62">
      <c r="A47" s="4"/>
      <c r="G47" s="7"/>
      <c r="K47" s="7"/>
      <c r="O47" s="4"/>
      <c r="R47" s="4"/>
      <c r="T47" s="1"/>
      <c r="U47" s="1"/>
      <c r="V47" s="1"/>
      <c r="W47" s="1"/>
      <c r="X47" s="1"/>
      <c r="Y47" s="1"/>
      <c r="AA47" s="4"/>
      <c r="AB47" s="1"/>
      <c r="AD47" s="1"/>
      <c r="AE47" s="1"/>
      <c r="AF47" s="1"/>
      <c r="AG47" s="1"/>
      <c r="AH47" s="1"/>
      <c r="AI47" s="1"/>
      <c r="AJ47" s="1"/>
      <c r="AN47" s="1"/>
      <c r="AO47" s="1"/>
      <c r="AP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</row>
    <row r="48" spans="1:62">
      <c r="A48" s="4"/>
      <c r="G48" s="7"/>
      <c r="K48" s="7"/>
      <c r="O48" s="4"/>
      <c r="R48" s="4"/>
      <c r="T48" s="1"/>
      <c r="U48" s="1"/>
      <c r="V48" s="1"/>
      <c r="W48" s="1"/>
      <c r="X48" s="1"/>
      <c r="Y48" s="1"/>
      <c r="AA48" s="4"/>
      <c r="AB48" s="1"/>
      <c r="AD48" s="1"/>
      <c r="AE48" s="1"/>
      <c r="AF48" s="1"/>
      <c r="AG48" s="1"/>
      <c r="AH48" s="1"/>
      <c r="AI48" s="1"/>
      <c r="AJ48" s="1"/>
      <c r="AN48" s="1"/>
      <c r="AO48" s="1"/>
      <c r="AP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</row>
    <row r="49" spans="1:62">
      <c r="A49" s="4"/>
      <c r="G49" s="7"/>
      <c r="K49" s="7"/>
      <c r="O49" s="4"/>
      <c r="R49" s="4"/>
      <c r="T49" s="1"/>
      <c r="U49" s="1"/>
      <c r="V49" s="1"/>
      <c r="W49" s="1"/>
      <c r="X49" s="1"/>
      <c r="Y49" s="1"/>
      <c r="AA49" s="4"/>
      <c r="AB49" s="1"/>
      <c r="AD49" s="1"/>
      <c r="AE49" s="1"/>
      <c r="AF49" s="1"/>
      <c r="AG49" s="1"/>
      <c r="AH49" s="1"/>
      <c r="AI49" s="1"/>
      <c r="AJ49" s="1"/>
      <c r="AN49" s="1"/>
      <c r="AO49" s="1"/>
      <c r="AP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</row>
    <row r="50" spans="1:62">
      <c r="A50" s="4"/>
      <c r="G50" s="7"/>
      <c r="K50" s="7"/>
      <c r="O50" s="4"/>
      <c r="R50" s="4"/>
      <c r="T50" s="1"/>
      <c r="U50" s="1"/>
      <c r="V50" s="1"/>
      <c r="W50" s="1"/>
      <c r="X50" s="1"/>
      <c r="Y50" s="1"/>
      <c r="AA50" s="4"/>
      <c r="AB50" s="1"/>
      <c r="AD50" s="1"/>
      <c r="AE50" s="1"/>
      <c r="AF50" s="1"/>
      <c r="AG50" s="1"/>
      <c r="AH50" s="1"/>
      <c r="AI50" s="1"/>
      <c r="AJ50" s="1"/>
      <c r="AN50" s="1"/>
      <c r="AO50" s="1"/>
      <c r="AP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</row>
    <row r="51" spans="1:62">
      <c r="A51" s="4"/>
      <c r="G51" s="7"/>
      <c r="K51" s="7"/>
      <c r="O51" s="4"/>
      <c r="R51" s="4"/>
      <c r="T51" s="1"/>
      <c r="U51" s="1"/>
      <c r="V51" s="1"/>
      <c r="W51" s="1"/>
      <c r="X51" s="1"/>
      <c r="Y51" s="1"/>
      <c r="AA51" s="4"/>
      <c r="AB51" s="1"/>
      <c r="AD51" s="1"/>
      <c r="AE51" s="1"/>
      <c r="AF51" s="1"/>
      <c r="AG51" s="1"/>
      <c r="AH51" s="1"/>
      <c r="AI51" s="1"/>
      <c r="AJ51" s="1"/>
      <c r="AN51" s="1"/>
      <c r="AO51" s="1"/>
      <c r="AP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</row>
    <row r="52" spans="1:62">
      <c r="A52" s="4"/>
      <c r="G52" s="7"/>
      <c r="K52" s="7"/>
      <c r="O52" s="4"/>
      <c r="R52" s="4"/>
      <c r="T52" s="1"/>
      <c r="U52" s="1"/>
      <c r="V52" s="1"/>
      <c r="W52" s="1"/>
      <c r="X52" s="1"/>
      <c r="Y52" s="1"/>
      <c r="AA52" s="4"/>
      <c r="AB52" s="1"/>
      <c r="AD52" s="4"/>
      <c r="AE52" s="1"/>
      <c r="AF52" s="1"/>
      <c r="AG52" s="1"/>
      <c r="AH52" s="1"/>
      <c r="AI52" s="1"/>
      <c r="AJ52" s="1"/>
      <c r="AN52" s="1"/>
      <c r="AO52" s="1"/>
      <c r="AP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</row>
    <row r="53" spans="1:62">
      <c r="A53" s="4"/>
      <c r="G53" s="7"/>
      <c r="K53" s="7"/>
      <c r="O53" s="4"/>
      <c r="R53" s="4"/>
      <c r="T53" s="1"/>
      <c r="U53" s="1"/>
      <c r="V53" s="1"/>
      <c r="W53" s="1"/>
      <c r="X53" s="1"/>
      <c r="Y53" s="1"/>
      <c r="AA53" s="4"/>
      <c r="AB53" s="1"/>
      <c r="AD53" s="4"/>
      <c r="AE53" s="1"/>
      <c r="AF53" s="1"/>
      <c r="AG53" s="1"/>
      <c r="AH53" s="1"/>
      <c r="AI53" s="1"/>
      <c r="AJ53" s="1"/>
      <c r="AN53" s="1"/>
      <c r="AO53" s="1"/>
      <c r="AP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</row>
    <row r="54" spans="1:62">
      <c r="A54" s="4"/>
      <c r="G54" s="7"/>
      <c r="K54" s="7"/>
      <c r="O54" s="4"/>
      <c r="R54" s="4"/>
      <c r="T54" s="1"/>
      <c r="U54" s="1"/>
      <c r="V54" s="1"/>
      <c r="W54" s="1"/>
      <c r="X54" s="1"/>
      <c r="Y54" s="1"/>
      <c r="AA54" s="4"/>
      <c r="AB54" s="1"/>
      <c r="AD54" s="4"/>
      <c r="AE54" s="1"/>
      <c r="AF54" s="1"/>
      <c r="AG54" s="1"/>
      <c r="AH54" s="1"/>
      <c r="AI54" s="1"/>
      <c r="AJ54" s="1"/>
      <c r="AN54" s="1"/>
      <c r="AO54" s="1"/>
      <c r="AP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</row>
    <row r="55" spans="1:62">
      <c r="A55" s="4"/>
      <c r="G55" s="7"/>
      <c r="K55" s="7"/>
      <c r="O55" s="4"/>
      <c r="R55" s="4"/>
      <c r="T55" s="1"/>
      <c r="U55" s="1"/>
      <c r="V55" s="1"/>
      <c r="W55" s="1"/>
      <c r="X55" s="1"/>
      <c r="Y55" s="1"/>
      <c r="AA55" s="4"/>
      <c r="AB55" s="1"/>
      <c r="AD55" s="4"/>
      <c r="AE55" s="1"/>
      <c r="AF55" s="1"/>
      <c r="AG55" s="1"/>
      <c r="AH55" s="1"/>
      <c r="AI55" s="1"/>
      <c r="AJ55" s="1"/>
      <c r="AN55" s="1"/>
      <c r="AO55" s="1"/>
      <c r="AP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</row>
    <row r="56" spans="1:62">
      <c r="A56" s="4"/>
      <c r="G56" s="7"/>
      <c r="K56" s="7"/>
      <c r="O56" s="4"/>
      <c r="R56" s="4"/>
      <c r="T56" s="1"/>
      <c r="U56" s="1"/>
      <c r="V56" s="1"/>
      <c r="W56" s="1"/>
      <c r="X56" s="1"/>
      <c r="Y56" s="1"/>
      <c r="AA56" s="4"/>
      <c r="AB56" s="1"/>
      <c r="AD56" s="4"/>
      <c r="AE56" s="1"/>
      <c r="AF56" s="1"/>
      <c r="AG56" s="1"/>
      <c r="AH56" s="1"/>
      <c r="AI56" s="1"/>
      <c r="AJ56" s="1"/>
      <c r="AN56" s="1"/>
      <c r="AO56" s="1"/>
      <c r="AP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</row>
    <row r="57" spans="1:62">
      <c r="A57" s="4"/>
      <c r="G57" s="7"/>
      <c r="K57" s="7"/>
      <c r="O57" s="4"/>
      <c r="R57" s="4"/>
      <c r="T57" s="1"/>
      <c r="U57" s="1"/>
      <c r="V57" s="1"/>
      <c r="W57" s="1"/>
      <c r="X57" s="1"/>
      <c r="Y57" s="1"/>
      <c r="AA57" s="4"/>
      <c r="AB57" s="1"/>
      <c r="AD57" s="4"/>
      <c r="AE57" s="1"/>
      <c r="AF57" s="1"/>
      <c r="AG57" s="1"/>
      <c r="AH57" s="1"/>
      <c r="AI57" s="1"/>
      <c r="AJ57" s="1"/>
      <c r="AN57" s="1"/>
      <c r="AO57" s="1"/>
      <c r="AP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</row>
    <row r="58" spans="1:62">
      <c r="AB58" s="7"/>
      <c r="AE58" s="7"/>
      <c r="AF58" s="1"/>
      <c r="AG58" s="1"/>
      <c r="AH58" s="1"/>
      <c r="AI58" s="1"/>
      <c r="AJ58" s="1"/>
      <c r="AN58" s="1"/>
      <c r="AO58" s="1"/>
      <c r="AP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</row>
    <row r="59" spans="1:62">
      <c r="AB59" s="7"/>
      <c r="AE59" s="7"/>
      <c r="AF59" s="1"/>
      <c r="AG59" s="1"/>
      <c r="AH59" s="1"/>
      <c r="AI59" s="1"/>
      <c r="AJ59" s="1"/>
      <c r="AN59" s="1"/>
      <c r="AO59" s="1"/>
      <c r="AP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</row>
    <row r="60" spans="1:62">
      <c r="A60" s="191"/>
      <c r="K60" s="29"/>
      <c r="AB60" s="24"/>
      <c r="AE60" s="24"/>
      <c r="AF60" s="1"/>
      <c r="AG60" s="1"/>
      <c r="AH60" s="1"/>
      <c r="AI60" s="1"/>
      <c r="AJ60" s="1"/>
      <c r="AN60" s="1"/>
      <c r="AO60" s="1"/>
      <c r="AP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</row>
    <row r="61" spans="1:62">
      <c r="AB61" s="7"/>
      <c r="AE61" s="7"/>
      <c r="AF61" s="1"/>
      <c r="AG61" s="1"/>
      <c r="AH61" s="1"/>
      <c r="AI61" s="1"/>
      <c r="AJ61" s="1"/>
      <c r="AN61" s="1"/>
      <c r="AO61" s="1"/>
      <c r="AP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</row>
    <row r="62" spans="1:62">
      <c r="AB62" s="7"/>
      <c r="AE62" s="7"/>
      <c r="AF62" s="1"/>
      <c r="AG62" s="1"/>
      <c r="AH62" s="1"/>
      <c r="AI62" s="1"/>
      <c r="AJ62" s="1"/>
      <c r="AN62" s="1"/>
      <c r="AO62" s="1"/>
      <c r="AP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</row>
    <row r="63" spans="1:62">
      <c r="AB63" s="7"/>
      <c r="AE63" s="7"/>
      <c r="AF63" s="1"/>
      <c r="AG63" s="1"/>
      <c r="AH63" s="1"/>
      <c r="AI63" s="1"/>
      <c r="AJ63" s="1"/>
      <c r="AN63" s="1"/>
      <c r="AO63" s="1"/>
      <c r="AP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</row>
    <row r="64" spans="1:62">
      <c r="AB64" s="7"/>
      <c r="AE64" s="7"/>
      <c r="AF64" s="1"/>
      <c r="AG64" s="1"/>
      <c r="AH64" s="1"/>
      <c r="AI64" s="1"/>
      <c r="AJ64" s="1"/>
      <c r="AN64" s="1"/>
      <c r="AO64" s="1"/>
      <c r="AP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</row>
    <row r="65" spans="28:62">
      <c r="AB65" s="7"/>
      <c r="AE65" s="7"/>
      <c r="AF65" s="1"/>
      <c r="AG65" s="1"/>
      <c r="AH65" s="1"/>
      <c r="AI65" s="1"/>
      <c r="AJ65" s="1"/>
      <c r="AN65" s="1"/>
      <c r="AO65" s="1"/>
      <c r="AP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</row>
    <row r="66" spans="28:62">
      <c r="AB66" s="7"/>
      <c r="AE66" s="7"/>
      <c r="AF66" s="1"/>
      <c r="AG66" s="1"/>
      <c r="AH66" s="1"/>
      <c r="AI66" s="1"/>
      <c r="AJ66" s="1"/>
      <c r="AN66" s="1"/>
      <c r="AO66" s="1"/>
      <c r="AP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</row>
    <row r="67" spans="28:62">
      <c r="AB67" s="7"/>
      <c r="AE67" s="7"/>
      <c r="AF67" s="1"/>
      <c r="AG67" s="1"/>
      <c r="AH67" s="1"/>
      <c r="AI67" s="1"/>
      <c r="AJ67" s="1"/>
      <c r="AN67" s="1"/>
      <c r="AO67" s="1"/>
      <c r="AP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</row>
    <row r="68" spans="28:62">
      <c r="AB68" s="7"/>
      <c r="AE68" s="7"/>
      <c r="AF68" s="1"/>
      <c r="AG68" s="1"/>
      <c r="AH68" s="1"/>
      <c r="AI68" s="1"/>
      <c r="AJ68" s="1"/>
      <c r="AN68" s="1"/>
      <c r="AO68" s="1"/>
      <c r="AP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28:62">
      <c r="AB69" s="7"/>
      <c r="AE69" s="7"/>
      <c r="AF69" s="1"/>
      <c r="AG69" s="1"/>
      <c r="AH69" s="1"/>
      <c r="AI69" s="1"/>
      <c r="AJ69" s="1"/>
      <c r="AN69" s="1"/>
      <c r="AO69" s="1"/>
      <c r="AP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</row>
    <row r="70" spans="28:62">
      <c r="AB70" s="7"/>
      <c r="AE70" s="7"/>
      <c r="AF70" s="1"/>
      <c r="AG70" s="1"/>
      <c r="AH70" s="1"/>
      <c r="AI70" s="1"/>
      <c r="AJ70" s="1"/>
      <c r="AN70" s="1"/>
      <c r="AO70" s="1"/>
      <c r="AP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</row>
    <row r="71" spans="28:62">
      <c r="AB71" s="7"/>
      <c r="AE71" s="7"/>
      <c r="AF71" s="1"/>
      <c r="AG71" s="1"/>
      <c r="AH71" s="1"/>
      <c r="AI71" s="1"/>
      <c r="AJ71" s="1"/>
      <c r="AN71" s="1"/>
      <c r="AO71" s="1"/>
      <c r="AP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</row>
    <row r="72" spans="28:62">
      <c r="AB72" s="7"/>
      <c r="AE72" s="7"/>
      <c r="AF72" s="1"/>
      <c r="AG72" s="1"/>
      <c r="AH72" s="1"/>
      <c r="AI72" s="1"/>
      <c r="AJ72" s="1"/>
      <c r="AN72" s="1"/>
      <c r="AO72" s="1"/>
      <c r="AP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</row>
    <row r="73" spans="28:62">
      <c r="AB73" s="7"/>
      <c r="AE73" s="7"/>
      <c r="AF73" s="1"/>
      <c r="AG73" s="1"/>
      <c r="AH73" s="1"/>
      <c r="AI73" s="1"/>
      <c r="AJ73" s="1"/>
      <c r="AN73" s="1"/>
      <c r="AO73" s="1"/>
      <c r="AP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</row>
    <row r="74" spans="28:62">
      <c r="AB74" s="7"/>
      <c r="AE74" s="7"/>
      <c r="AF74" s="1"/>
      <c r="AG74" s="1"/>
      <c r="AH74" s="1"/>
      <c r="AI74" s="1"/>
      <c r="AJ74" s="1"/>
      <c r="AN74" s="1"/>
      <c r="AO74" s="1"/>
      <c r="AP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</row>
    <row r="75" spans="28:62">
      <c r="AB75" s="7"/>
      <c r="AE75" s="7"/>
      <c r="AF75" s="1"/>
      <c r="AG75" s="1"/>
      <c r="AH75" s="1"/>
      <c r="AI75" s="1"/>
      <c r="AJ75" s="1"/>
      <c r="AN75" s="1"/>
      <c r="AO75" s="1"/>
      <c r="AP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</row>
    <row r="76" spans="28:62">
      <c r="AB76" s="7"/>
      <c r="AE76" s="7"/>
      <c r="AF76" s="1"/>
      <c r="AG76" s="1"/>
      <c r="AH76" s="1"/>
      <c r="AI76" s="1"/>
      <c r="AJ76" s="1"/>
      <c r="AN76" s="1"/>
      <c r="AO76" s="1"/>
      <c r="AP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</row>
    <row r="77" spans="28:62">
      <c r="AB77" s="7"/>
      <c r="AE77" s="7"/>
      <c r="AF77" s="1"/>
      <c r="AG77" s="1"/>
      <c r="AH77" s="1"/>
      <c r="AI77" s="1"/>
      <c r="AJ77" s="1"/>
      <c r="AN77" s="1"/>
      <c r="AO77" s="1"/>
      <c r="AP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</row>
    <row r="78" spans="28:62">
      <c r="AB78" s="7"/>
      <c r="AE78" s="7"/>
      <c r="AF78" s="1"/>
      <c r="AG78" s="1"/>
      <c r="AH78" s="1"/>
      <c r="AI78" s="1"/>
      <c r="AJ78" s="1"/>
      <c r="AN78" s="1"/>
      <c r="AO78" s="1"/>
      <c r="AP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</row>
    <row r="79" spans="28:62">
      <c r="AB79" s="7"/>
      <c r="AE79" s="7"/>
      <c r="AF79" s="1"/>
      <c r="AG79" s="1"/>
      <c r="AH79" s="1"/>
      <c r="AI79" s="1"/>
      <c r="AJ79" s="1"/>
      <c r="AN79" s="1"/>
      <c r="AO79" s="1"/>
      <c r="AP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</row>
    <row r="80" spans="28:62">
      <c r="AB80" s="7"/>
      <c r="AE80" s="7"/>
      <c r="AF80" s="1"/>
      <c r="AG80" s="1"/>
      <c r="AH80" s="1"/>
      <c r="AI80" s="1"/>
      <c r="AJ80" s="1"/>
      <c r="AN80" s="1"/>
      <c r="AO80" s="1"/>
      <c r="AP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28:62">
      <c r="AB81" s="7"/>
      <c r="AE81" s="7"/>
      <c r="AF81" s="1"/>
      <c r="AG81" s="1"/>
      <c r="AH81" s="1"/>
      <c r="AI81" s="1"/>
      <c r="AJ81" s="1"/>
      <c r="AN81" s="1"/>
      <c r="AO81" s="1"/>
      <c r="AP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</row>
    <row r="82" spans="28:62">
      <c r="AB82" s="7"/>
      <c r="AE82" s="7"/>
      <c r="AF82" s="1"/>
      <c r="AG82" s="1"/>
      <c r="AH82" s="1"/>
      <c r="AI82" s="1"/>
      <c r="AJ82" s="1"/>
      <c r="AN82" s="1"/>
      <c r="AO82" s="1"/>
      <c r="AP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</row>
    <row r="83" spans="28:62">
      <c r="AB83" s="7"/>
      <c r="AE83" s="7"/>
      <c r="AF83" s="1"/>
      <c r="AG83" s="1"/>
      <c r="AH83" s="1"/>
      <c r="AI83" s="1"/>
      <c r="AJ83" s="1"/>
      <c r="AN83" s="1"/>
      <c r="AO83" s="1"/>
      <c r="AP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</row>
    <row r="84" spans="28:62">
      <c r="AB84" s="7"/>
      <c r="AE84" s="7"/>
      <c r="AF84" s="1"/>
      <c r="AG84" s="1"/>
      <c r="AH84" s="1"/>
      <c r="AI84" s="1"/>
      <c r="AJ84" s="1"/>
      <c r="AN84" s="1"/>
      <c r="AO84" s="1"/>
      <c r="AP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</row>
    <row r="85" spans="28:62">
      <c r="AB85" s="7"/>
      <c r="AE85" s="7"/>
      <c r="AF85" s="1"/>
      <c r="AG85" s="1"/>
      <c r="AH85" s="1"/>
      <c r="AI85" s="1"/>
      <c r="AJ85" s="1"/>
      <c r="AN85" s="1"/>
      <c r="AO85" s="1"/>
      <c r="AP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</row>
    <row r="86" spans="28:62">
      <c r="AB86" s="7"/>
      <c r="AE86" s="7"/>
      <c r="AF86" s="1"/>
      <c r="AG86" s="1"/>
      <c r="AH86" s="1"/>
      <c r="AI86" s="1"/>
      <c r="AJ86" s="1"/>
      <c r="AN86" s="1"/>
      <c r="AO86" s="1"/>
      <c r="AP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</row>
    <row r="87" spans="28:62">
      <c r="AB87" s="7"/>
      <c r="AE87" s="7"/>
      <c r="AF87" s="1"/>
      <c r="AG87" s="1"/>
      <c r="AH87" s="1"/>
      <c r="AI87" s="1"/>
      <c r="AJ87" s="1"/>
      <c r="AN87" s="1"/>
      <c r="AO87" s="1"/>
      <c r="AP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</row>
    <row r="88" spans="28:62">
      <c r="AB88" s="7"/>
      <c r="AE88" s="7"/>
      <c r="AF88" s="1"/>
      <c r="AG88" s="1"/>
      <c r="AH88" s="1"/>
      <c r="AI88" s="1"/>
      <c r="AJ88" s="1"/>
      <c r="AN88" s="1"/>
      <c r="AO88" s="1"/>
      <c r="AP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</row>
    <row r="89" spans="28:62">
      <c r="AB89" s="7"/>
      <c r="AE89" s="7"/>
      <c r="AF89" s="1"/>
      <c r="AG89" s="1"/>
      <c r="AH89" s="1"/>
      <c r="AI89" s="1"/>
      <c r="AJ89" s="1"/>
      <c r="AN89" s="1"/>
      <c r="AO89" s="1"/>
      <c r="AP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</row>
    <row r="90" spans="28:62">
      <c r="AB90" s="7"/>
      <c r="AE90" s="7"/>
      <c r="AF90" s="1"/>
      <c r="AG90" s="1"/>
      <c r="AH90" s="1"/>
      <c r="AI90" s="1"/>
      <c r="AJ90" s="1"/>
      <c r="AN90" s="1"/>
      <c r="AO90" s="1"/>
      <c r="AP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</row>
    <row r="91" spans="28:62">
      <c r="AB91" s="7"/>
      <c r="AE91" s="7"/>
      <c r="AF91" s="1"/>
      <c r="AG91" s="1"/>
      <c r="AH91" s="1"/>
      <c r="AI91" s="1"/>
      <c r="AJ91" s="1"/>
      <c r="AN91" s="1"/>
      <c r="AO91" s="1"/>
      <c r="AP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</row>
    <row r="92" spans="28:62">
      <c r="AB92" s="7"/>
      <c r="AE92" s="7"/>
      <c r="AF92" s="1"/>
      <c r="AG92" s="1"/>
      <c r="AH92" s="1"/>
      <c r="AI92" s="1"/>
      <c r="AJ92" s="1"/>
      <c r="AN92" s="1"/>
      <c r="AO92" s="1"/>
      <c r="AP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</row>
    <row r="93" spans="28:62">
      <c r="AB93" s="7"/>
      <c r="AE93" s="7"/>
      <c r="AF93" s="1"/>
      <c r="AG93" s="1"/>
      <c r="AH93" s="1"/>
      <c r="AI93" s="1"/>
      <c r="AJ93" s="1"/>
      <c r="AN93" s="1"/>
      <c r="AO93" s="1"/>
      <c r="AP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</row>
    <row r="94" spans="28:62">
      <c r="AB94" s="7"/>
      <c r="AE94" s="7"/>
      <c r="AF94" s="1"/>
      <c r="AG94" s="1"/>
      <c r="AH94" s="1"/>
      <c r="AI94" s="1"/>
      <c r="AJ94" s="1"/>
      <c r="AN94" s="1"/>
      <c r="AO94" s="1"/>
      <c r="AP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</row>
    <row r="95" spans="28:62">
      <c r="AB95" s="7"/>
      <c r="AE95" s="7"/>
      <c r="AF95" s="1"/>
      <c r="AJ95" s="1"/>
      <c r="AN95" s="1"/>
      <c r="AO95" s="1"/>
      <c r="AP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</row>
  </sheetData>
  <mergeCells count="18">
    <mergeCell ref="AG6:AI6"/>
    <mergeCell ref="A38:B38"/>
    <mergeCell ref="A3:A6"/>
    <mergeCell ref="AJ6:AJ7"/>
    <mergeCell ref="B3:AJ4"/>
    <mergeCell ref="A2:M2"/>
    <mergeCell ref="N2:AJ2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J5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K96"/>
  <sheetViews>
    <sheetView topLeftCell="Z1" zoomScale="75" zoomScaleNormal="75" workbookViewId="0">
      <selection activeCell="AI50" sqref="AI50"/>
    </sheetView>
  </sheetViews>
  <sheetFormatPr defaultColWidth="9.140625" defaultRowHeight="12.75"/>
  <cols>
    <col min="1" max="1" width="3.42578125" style="1" customWidth="1"/>
    <col min="2" max="2" width="15.5703125" style="1" customWidth="1"/>
    <col min="3" max="3" width="16.28515625" style="4" customWidth="1"/>
    <col min="4" max="4" width="16.85546875" style="4" customWidth="1"/>
    <col min="5" max="5" width="15.85546875" style="4" customWidth="1"/>
    <col min="6" max="6" width="13.28515625" style="5" customWidth="1"/>
    <col min="7" max="7" width="12.85546875" style="4" customWidth="1"/>
    <col min="8" max="8" width="14.28515625" style="4" customWidth="1"/>
    <col min="9" max="9" width="14" style="4" customWidth="1"/>
    <col min="10" max="10" width="16.42578125" style="4" customWidth="1"/>
    <col min="11" max="11" width="14.28515625" style="4" customWidth="1"/>
    <col min="12" max="12" width="13.42578125" style="4" customWidth="1"/>
    <col min="13" max="13" width="16.42578125" style="6" customWidth="1"/>
    <col min="14" max="14" width="12.28515625" style="4" customWidth="1"/>
    <col min="15" max="15" width="17.28515625" style="5" customWidth="1"/>
    <col min="16" max="16" width="14.42578125" style="7" customWidth="1"/>
    <col min="17" max="17" width="14.28515625" style="4" customWidth="1"/>
    <col min="18" max="18" width="13.42578125" style="4" customWidth="1"/>
    <col min="19" max="19" width="15" style="7" customWidth="1"/>
    <col min="20" max="20" width="14.28515625" style="4" customWidth="1"/>
    <col min="21" max="21" width="13.140625" style="4" customWidth="1"/>
    <col min="22" max="22" width="15" style="7" customWidth="1"/>
    <col min="23" max="23" width="14.28515625" style="4" customWidth="1"/>
    <col min="24" max="24" width="12.5703125" style="4" customWidth="1"/>
    <col min="25" max="25" width="15" style="7" customWidth="1"/>
    <col min="26" max="26" width="14.28515625" style="4" customWidth="1"/>
    <col min="27" max="27" width="14.5703125" style="4" customWidth="1"/>
    <col min="28" max="28" width="15" style="7" customWidth="1"/>
    <col min="29" max="29" width="14.28515625" style="4" customWidth="1"/>
    <col min="30" max="30" width="16" style="4" customWidth="1"/>
    <col min="31" max="31" width="15" style="7" customWidth="1"/>
    <col min="32" max="32" width="14.28515625" style="4" customWidth="1"/>
    <col min="33" max="33" width="12.7109375" style="4" customWidth="1"/>
    <col min="34" max="34" width="21" style="4" customWidth="1"/>
    <col min="35" max="35" width="17.42578125" style="4" customWidth="1"/>
    <col min="36" max="36" width="18.28515625" style="4" customWidth="1"/>
    <col min="37" max="37" width="23.42578125" style="4" customWidth="1"/>
    <col min="38" max="38" width="9.5703125" style="1" customWidth="1"/>
    <col min="39" max="39" width="11.42578125" style="1" customWidth="1"/>
    <col min="40" max="40" width="13.28515625" style="1" customWidth="1"/>
    <col min="41" max="41" width="9.7109375" style="4" customWidth="1"/>
    <col min="42" max="43" width="9.42578125" style="4" customWidth="1"/>
    <col min="44" max="44" width="14.140625" style="1" customWidth="1"/>
    <col min="45" max="45" width="12.140625" style="1" customWidth="1"/>
    <col min="46" max="46" width="11" style="1" customWidth="1"/>
    <col min="47" max="47" width="12" style="1" customWidth="1"/>
    <col min="48" max="48" width="18.7109375" style="1" customWidth="1"/>
    <col min="49" max="49" width="12.85546875" style="4" customWidth="1"/>
    <col min="50" max="50" width="12.28515625" style="4" customWidth="1"/>
    <col min="51" max="51" width="12.5703125" style="4" customWidth="1"/>
    <col min="52" max="52" width="13.28515625" style="4" customWidth="1"/>
    <col min="53" max="53" width="19.28515625" style="4" customWidth="1"/>
    <col min="54" max="54" width="14.140625" style="4" customWidth="1"/>
    <col min="55" max="55" width="14.5703125" style="4" customWidth="1"/>
    <col min="56" max="56" width="17.42578125" style="4" customWidth="1"/>
    <col min="57" max="57" width="12.85546875" style="4" customWidth="1"/>
    <col min="58" max="58" width="9.5703125" style="4" customWidth="1"/>
    <col min="59" max="59" width="12" style="4" customWidth="1"/>
    <col min="60" max="60" width="9.7109375" style="4" customWidth="1"/>
    <col min="61" max="61" width="11.140625" style="4" customWidth="1"/>
    <col min="62" max="62" width="10" style="4" customWidth="1"/>
    <col min="63" max="63" width="10.42578125" style="7" customWidth="1"/>
    <col min="64" max="64" width="11.140625" style="1" customWidth="1"/>
    <col min="65" max="16384" width="9.140625" style="1"/>
  </cols>
  <sheetData>
    <row r="1" spans="2:63" ht="27.75">
      <c r="B1" s="91"/>
      <c r="C1" s="43"/>
      <c r="D1" s="43"/>
      <c r="E1" s="43"/>
      <c r="F1" s="22"/>
      <c r="G1" s="43"/>
      <c r="H1" s="43"/>
      <c r="J1" s="1"/>
      <c r="K1" s="1"/>
      <c r="L1" s="1"/>
      <c r="N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H1" s="1"/>
      <c r="AI1" s="1"/>
      <c r="AJ1" s="1"/>
      <c r="AK1" s="1"/>
      <c r="AO1" s="1"/>
      <c r="AP1" s="1"/>
      <c r="AQ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2:63" ht="66" customHeight="1">
      <c r="B2" s="443" t="s">
        <v>51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5" t="s">
        <v>40</v>
      </c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3"/>
      <c r="AM2" s="3"/>
      <c r="AN2" s="3"/>
      <c r="AO2" s="3"/>
      <c r="AP2" s="3"/>
      <c r="AQ2" s="3"/>
      <c r="AR2" s="3"/>
      <c r="AS2" s="3"/>
      <c r="AT2" s="3"/>
      <c r="AU2" s="3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2:63" ht="25.5" customHeight="1">
      <c r="B3" s="455" t="s">
        <v>22</v>
      </c>
      <c r="C3" s="457" t="s">
        <v>52</v>
      </c>
      <c r="D3" s="457"/>
      <c r="E3" s="457"/>
      <c r="F3" s="457"/>
      <c r="G3" s="457"/>
      <c r="H3" s="457"/>
      <c r="I3" s="457"/>
      <c r="J3" s="457"/>
      <c r="K3" s="457"/>
      <c r="L3" s="457"/>
      <c r="M3" s="457"/>
      <c r="N3" s="457"/>
      <c r="O3" s="457"/>
      <c r="P3" s="457"/>
      <c r="Q3" s="457"/>
      <c r="R3" s="457"/>
      <c r="S3" s="457"/>
      <c r="T3" s="457"/>
      <c r="U3" s="457"/>
      <c r="V3" s="457"/>
      <c r="W3" s="457"/>
      <c r="X3" s="457"/>
      <c r="Y3" s="457"/>
      <c r="Z3" s="457"/>
      <c r="AA3" s="457"/>
      <c r="AB3" s="457"/>
      <c r="AC3" s="457"/>
      <c r="AD3" s="457"/>
      <c r="AE3" s="457"/>
      <c r="AF3" s="457"/>
      <c r="AG3" s="457"/>
      <c r="AH3" s="457"/>
      <c r="AI3" s="457"/>
      <c r="AJ3" s="457"/>
      <c r="AK3" s="457"/>
      <c r="AL3" s="3"/>
      <c r="AM3" s="3"/>
      <c r="AN3" s="3"/>
      <c r="AO3" s="3"/>
      <c r="AP3" s="3"/>
      <c r="AQ3" s="3"/>
      <c r="AR3" s="3"/>
      <c r="AS3" s="3"/>
      <c r="AT3" s="3"/>
      <c r="AU3" s="3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</row>
    <row r="4" spans="2:63" ht="42.75" customHeight="1">
      <c r="B4" s="455"/>
      <c r="C4" s="457"/>
      <c r="D4" s="457"/>
      <c r="E4" s="457"/>
      <c r="F4" s="457"/>
      <c r="G4" s="457"/>
      <c r="H4" s="457"/>
      <c r="I4" s="457"/>
      <c r="J4" s="457"/>
      <c r="K4" s="457"/>
      <c r="L4" s="457"/>
      <c r="M4" s="457"/>
      <c r="N4" s="457"/>
      <c r="O4" s="457"/>
      <c r="P4" s="457"/>
      <c r="Q4" s="457"/>
      <c r="R4" s="457"/>
      <c r="S4" s="457"/>
      <c r="T4" s="457"/>
      <c r="U4" s="457"/>
      <c r="V4" s="457"/>
      <c r="W4" s="457"/>
      <c r="X4" s="457"/>
      <c r="Y4" s="457"/>
      <c r="Z4" s="457"/>
      <c r="AA4" s="457"/>
      <c r="AB4" s="457"/>
      <c r="AC4" s="457"/>
      <c r="AD4" s="457"/>
      <c r="AE4" s="457"/>
      <c r="AF4" s="457"/>
      <c r="AG4" s="457"/>
      <c r="AH4" s="457"/>
      <c r="AI4" s="457"/>
      <c r="AJ4" s="457"/>
      <c r="AK4" s="457"/>
      <c r="AL4" s="3"/>
      <c r="AM4" s="3"/>
      <c r="AN4" s="3"/>
      <c r="AO4" s="3"/>
      <c r="AP4" s="3"/>
      <c r="AQ4" s="3"/>
      <c r="AR4" s="3"/>
      <c r="AS4" s="3"/>
      <c r="AT4" s="3"/>
      <c r="AU4" s="3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</row>
    <row r="5" spans="2:63" s="2" customFormat="1" ht="98.25" customHeight="1">
      <c r="B5" s="455"/>
      <c r="C5" s="446" t="s">
        <v>42</v>
      </c>
      <c r="D5" s="446"/>
      <c r="E5" s="446"/>
      <c r="F5" s="446" t="s">
        <v>43</v>
      </c>
      <c r="G5" s="447"/>
      <c r="H5" s="447"/>
      <c r="I5" s="448" t="s">
        <v>44</v>
      </c>
      <c r="J5" s="448"/>
      <c r="K5" s="448"/>
      <c r="L5" s="449" t="s">
        <v>45</v>
      </c>
      <c r="M5" s="449"/>
      <c r="N5" s="449"/>
      <c r="O5" s="449" t="s">
        <v>46</v>
      </c>
      <c r="P5" s="449"/>
      <c r="Q5" s="449"/>
      <c r="R5" s="447" t="s">
        <v>47</v>
      </c>
      <c r="S5" s="447"/>
      <c r="T5" s="447"/>
      <c r="U5" s="450" t="s">
        <v>48</v>
      </c>
      <c r="V5" s="450"/>
      <c r="W5" s="450"/>
      <c r="X5" s="451" t="s">
        <v>49</v>
      </c>
      <c r="Y5" s="451"/>
      <c r="Z5" s="451"/>
      <c r="AA5" s="446" t="s">
        <v>50</v>
      </c>
      <c r="AB5" s="446"/>
      <c r="AC5" s="446"/>
      <c r="AD5" s="448" t="s">
        <v>20</v>
      </c>
      <c r="AE5" s="448"/>
      <c r="AF5" s="448"/>
      <c r="AG5" s="452"/>
      <c r="AH5" s="452"/>
      <c r="AI5" s="452"/>
      <c r="AJ5" s="452"/>
      <c r="AK5" s="452"/>
      <c r="AL5" s="174"/>
      <c r="AM5" s="174"/>
      <c r="AN5" s="174"/>
      <c r="AO5" s="174"/>
      <c r="AP5" s="174"/>
      <c r="AQ5" s="174"/>
      <c r="AR5" s="174"/>
      <c r="AS5" s="174"/>
      <c r="AT5" s="174"/>
      <c r="AU5" s="174"/>
    </row>
    <row r="6" spans="2:63" ht="54" customHeight="1">
      <c r="B6" s="455"/>
      <c r="C6" s="222" t="s">
        <v>12</v>
      </c>
      <c r="D6" s="222" t="s">
        <v>13</v>
      </c>
      <c r="E6" s="223" t="s">
        <v>34</v>
      </c>
      <c r="F6" s="224" t="s">
        <v>12</v>
      </c>
      <c r="G6" s="222" t="s">
        <v>13</v>
      </c>
      <c r="H6" s="223" t="s">
        <v>34</v>
      </c>
      <c r="I6" s="224" t="s">
        <v>12</v>
      </c>
      <c r="J6" s="222" t="s">
        <v>13</v>
      </c>
      <c r="K6" s="223" t="s">
        <v>34</v>
      </c>
      <c r="L6" s="222" t="s">
        <v>12</v>
      </c>
      <c r="M6" s="222" t="s">
        <v>13</v>
      </c>
      <c r="N6" s="223" t="s">
        <v>34</v>
      </c>
      <c r="O6" s="222" t="s">
        <v>12</v>
      </c>
      <c r="P6" s="222" t="s">
        <v>13</v>
      </c>
      <c r="Q6" s="223" t="s">
        <v>34</v>
      </c>
      <c r="R6" s="222" t="s">
        <v>12</v>
      </c>
      <c r="S6" s="222" t="s">
        <v>13</v>
      </c>
      <c r="T6" s="223" t="s">
        <v>35</v>
      </c>
      <c r="U6" s="222" t="s">
        <v>12</v>
      </c>
      <c r="V6" s="222" t="s">
        <v>13</v>
      </c>
      <c r="W6" s="223" t="s">
        <v>35</v>
      </c>
      <c r="X6" s="222" t="s">
        <v>12</v>
      </c>
      <c r="Y6" s="222" t="s">
        <v>13</v>
      </c>
      <c r="Z6" s="223" t="s">
        <v>35</v>
      </c>
      <c r="AA6" s="222" t="s">
        <v>12</v>
      </c>
      <c r="AB6" s="222" t="s">
        <v>13</v>
      </c>
      <c r="AC6" s="223" t="s">
        <v>35</v>
      </c>
      <c r="AD6" s="222" t="s">
        <v>12</v>
      </c>
      <c r="AE6" s="222" t="s">
        <v>13</v>
      </c>
      <c r="AF6" s="223" t="s">
        <v>35</v>
      </c>
      <c r="AG6" s="222" t="s">
        <v>36</v>
      </c>
      <c r="AH6" s="453" t="s">
        <v>37</v>
      </c>
      <c r="AI6" s="453"/>
      <c r="AJ6" s="453"/>
      <c r="AK6" s="458" t="s">
        <v>38</v>
      </c>
      <c r="AL6" s="3"/>
      <c r="AM6" s="3"/>
      <c r="AN6" s="3"/>
      <c r="AO6" s="3"/>
      <c r="AP6" s="3"/>
      <c r="AQ6" s="3"/>
      <c r="AR6" s="3"/>
      <c r="AS6" s="3"/>
      <c r="AT6" s="3"/>
      <c r="AU6" s="3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</row>
    <row r="7" spans="2:63" ht="36.75" customHeight="1">
      <c r="B7" s="225"/>
      <c r="C7" s="226"/>
      <c r="D7" s="226"/>
      <c r="E7" s="226"/>
      <c r="F7" s="226"/>
      <c r="G7" s="226"/>
      <c r="H7" s="226"/>
      <c r="I7" s="234"/>
      <c r="J7" s="226"/>
      <c r="K7" s="226"/>
      <c r="L7" s="235"/>
      <c r="M7" s="226"/>
      <c r="N7" s="226"/>
      <c r="O7" s="235"/>
      <c r="P7" s="226"/>
      <c r="Q7" s="226"/>
      <c r="R7" s="235"/>
      <c r="S7" s="226"/>
      <c r="T7" s="226"/>
      <c r="U7" s="235"/>
      <c r="V7" s="226"/>
      <c r="W7" s="226"/>
      <c r="X7" s="235"/>
      <c r="Y7" s="226"/>
      <c r="Z7" s="226"/>
      <c r="AA7" s="235"/>
      <c r="AB7" s="226"/>
      <c r="AC7" s="226"/>
      <c r="AD7" s="235"/>
      <c r="AE7" s="226"/>
      <c r="AF7" s="226"/>
      <c r="AG7" s="235"/>
      <c r="AH7" s="237" t="s">
        <v>12</v>
      </c>
      <c r="AI7" s="237" t="s">
        <v>13</v>
      </c>
      <c r="AJ7" s="238" t="s">
        <v>34</v>
      </c>
      <c r="AK7" s="459"/>
      <c r="AL7" s="3"/>
      <c r="AM7" s="3"/>
      <c r="AN7" s="3"/>
      <c r="AO7" s="3"/>
      <c r="AP7" s="3"/>
      <c r="AQ7" s="3"/>
      <c r="AR7" s="3"/>
      <c r="AS7" s="3"/>
      <c r="AT7" s="3"/>
      <c r="AU7" s="3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</row>
    <row r="8" spans="2:63" ht="24" customHeight="1">
      <c r="B8" s="227">
        <v>45261</v>
      </c>
      <c r="C8" s="49">
        <f>+'Nov 2023'!C36</f>
        <v>1251710.45</v>
      </c>
      <c r="D8" s="120">
        <v>1257452.04</v>
      </c>
      <c r="E8" s="228">
        <f t="shared" ref="E8:E38" si="0">SUM(D8-C8)</f>
        <v>5741.5900000000802</v>
      </c>
      <c r="F8" s="229">
        <f>+'Nov 2023'!F36</f>
        <v>58237.760000000002</v>
      </c>
      <c r="G8" s="176">
        <v>60106.43</v>
      </c>
      <c r="H8" s="136">
        <f t="shared" ref="H8:H38" si="1">SUM(G8-F8)</f>
        <v>1868.67</v>
      </c>
      <c r="I8" s="49">
        <f>+'Nov 2023'!I36</f>
        <v>346598.40000000002</v>
      </c>
      <c r="J8" s="120">
        <v>347202.56</v>
      </c>
      <c r="K8" s="213">
        <f t="shared" ref="K8:K38" si="2">SUM(J8-I8)</f>
        <v>604.15999999997405</v>
      </c>
      <c r="L8" s="49">
        <f>+'Nov 2023'!L36</f>
        <v>124878.04</v>
      </c>
      <c r="M8" s="120">
        <v>125236.68</v>
      </c>
      <c r="N8" s="213">
        <f t="shared" ref="N8:N38" si="3">SUM(M8-L8)</f>
        <v>358.63999999999902</v>
      </c>
      <c r="O8" s="49">
        <f>+'Nov 2023'!O36</f>
        <v>226151.36</v>
      </c>
      <c r="P8" s="120">
        <v>227083.76</v>
      </c>
      <c r="Q8" s="213">
        <f>SUM(P8-O8-W8)</f>
        <v>645.48000000002503</v>
      </c>
      <c r="R8" s="49">
        <f>+'Nov 2023'!R36</f>
        <v>161567.76</v>
      </c>
      <c r="S8" s="120">
        <v>162330.79999999999</v>
      </c>
      <c r="T8" s="213">
        <f t="shared" ref="T8:T38" si="4">SUM(S8-R8)</f>
        <v>763.03999999997905</v>
      </c>
      <c r="U8" s="49">
        <f>+'Nov 2023'!U36</f>
        <v>48196.480000000003</v>
      </c>
      <c r="V8" s="120">
        <v>48483.4</v>
      </c>
      <c r="W8" s="213">
        <f t="shared" ref="W8:W38" si="5">SUM(V8-U8)</f>
        <v>286.91999999999803</v>
      </c>
      <c r="X8" s="49">
        <f>+'Nov 2023'!X36</f>
        <v>76050.570000000007</v>
      </c>
      <c r="Y8" s="120">
        <v>76156.73</v>
      </c>
      <c r="Z8" s="213">
        <f t="shared" ref="Z8:Z38" si="6">SUM(Y8-X8)</f>
        <v>106.159999999989</v>
      </c>
      <c r="AA8" s="49">
        <f>+'Nov 2023'!AA36</f>
        <v>41563.5</v>
      </c>
      <c r="AB8" s="120">
        <v>41615.39</v>
      </c>
      <c r="AC8" s="213">
        <f t="shared" ref="AC8:AC38" si="7">SUM(AB8-AA8)</f>
        <v>51.889999999999397</v>
      </c>
      <c r="AD8" s="213">
        <f>+'Nov 2023'!AD36</f>
        <v>28566</v>
      </c>
      <c r="AE8" s="214">
        <v>28807</v>
      </c>
      <c r="AF8" s="213">
        <f t="shared" ref="AF8:AF38" si="8">SUM(AE8-AD8)</f>
        <v>241</v>
      </c>
      <c r="AG8" s="239">
        <f t="shared" ref="AG8:AG38" si="9">SUM(AC8+Z8+W8+T8+Q8+N8+K8+E8+AF8+H8)</f>
        <v>10667.55</v>
      </c>
      <c r="AH8" s="49">
        <f>+'Nov 2023'!AH36</f>
        <v>2363268.62</v>
      </c>
      <c r="AI8" s="49">
        <v>2373973.92</v>
      </c>
      <c r="AJ8" s="240">
        <f t="shared" ref="AJ8:AJ38" si="10">SUM(AI8-AH8)</f>
        <v>10705.299999999799</v>
      </c>
      <c r="AK8" s="241">
        <f t="shared" ref="AK8:AK38" si="11">SUM(AJ8-AG8)</f>
        <v>37.749999999767198</v>
      </c>
      <c r="AL8" s="3"/>
      <c r="AM8" s="3"/>
      <c r="AN8" s="3"/>
      <c r="AO8" s="3"/>
      <c r="AP8" s="3"/>
      <c r="AQ8" s="3"/>
      <c r="AR8" s="3"/>
      <c r="AS8" s="3"/>
      <c r="AT8" s="3"/>
      <c r="AU8" s="3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</row>
    <row r="9" spans="2:63" s="3" customFormat="1" ht="24" customHeight="1">
      <c r="B9" s="227">
        <v>45262</v>
      </c>
      <c r="C9" s="49">
        <f>+D8</f>
        <v>1257452.04</v>
      </c>
      <c r="D9" s="49">
        <v>1262904.98</v>
      </c>
      <c r="E9" s="228">
        <f t="shared" si="0"/>
        <v>5452.9399999999396</v>
      </c>
      <c r="F9" s="230">
        <f>+G8</f>
        <v>60106.43</v>
      </c>
      <c r="G9" s="49">
        <v>61812.89</v>
      </c>
      <c r="H9" s="136">
        <f t="shared" si="1"/>
        <v>1706.46</v>
      </c>
      <c r="I9" s="49">
        <f>+J8</f>
        <v>347202.56</v>
      </c>
      <c r="J9" s="49">
        <v>347795.6</v>
      </c>
      <c r="K9" s="213">
        <f t="shared" si="2"/>
        <v>593.03999999997905</v>
      </c>
      <c r="L9" s="49">
        <f>+M8</f>
        <v>125236.68</v>
      </c>
      <c r="M9" s="49">
        <v>125553.52</v>
      </c>
      <c r="N9" s="213">
        <f t="shared" si="3"/>
        <v>316.840000000011</v>
      </c>
      <c r="O9" s="49">
        <f>+P8</f>
        <v>227083.76</v>
      </c>
      <c r="P9" s="49">
        <v>228076.48</v>
      </c>
      <c r="Q9" s="213">
        <f t="shared" ref="Q9:Q38" si="12">SUM(P9-O9-W9)</f>
        <v>713.400000000001</v>
      </c>
      <c r="R9" s="49">
        <f>+S8</f>
        <v>162330.79999999999</v>
      </c>
      <c r="S9" s="49">
        <v>162992</v>
      </c>
      <c r="T9" s="213">
        <f t="shared" si="4"/>
        <v>661.20000000001198</v>
      </c>
      <c r="U9" s="49">
        <f>+V8</f>
        <v>48483.4</v>
      </c>
      <c r="V9" s="49">
        <v>48762.720000000001</v>
      </c>
      <c r="W9" s="213">
        <f t="shared" si="5"/>
        <v>279.32</v>
      </c>
      <c r="X9" s="49">
        <f>+Y8</f>
        <v>76156.73</v>
      </c>
      <c r="Y9" s="49">
        <v>76276.28</v>
      </c>
      <c r="Z9" s="213">
        <f t="shared" si="6"/>
        <v>119.550000000003</v>
      </c>
      <c r="AA9" s="49">
        <f>+AB8</f>
        <v>41615.39</v>
      </c>
      <c r="AB9" s="49">
        <v>41659.83</v>
      </c>
      <c r="AC9" s="213">
        <f t="shared" si="7"/>
        <v>44.4400000000023</v>
      </c>
      <c r="AD9" s="213">
        <f>+AE8</f>
        <v>28807</v>
      </c>
      <c r="AE9" s="213">
        <v>29057</v>
      </c>
      <c r="AF9" s="213">
        <f t="shared" si="8"/>
        <v>250</v>
      </c>
      <c r="AG9" s="239">
        <f t="shared" si="9"/>
        <v>10137.19</v>
      </c>
      <c r="AH9" s="49">
        <f>+AI8</f>
        <v>2373973.92</v>
      </c>
      <c r="AI9" s="49">
        <v>2384159.2400000002</v>
      </c>
      <c r="AJ9" s="240">
        <f t="shared" si="10"/>
        <v>10185.3200000003</v>
      </c>
      <c r="AK9" s="241">
        <f t="shared" si="11"/>
        <v>48.130000000346598</v>
      </c>
    </row>
    <row r="10" spans="2:63" ht="24" customHeight="1">
      <c r="B10" s="227">
        <v>45263</v>
      </c>
      <c r="C10" s="49">
        <f t="shared" ref="C10:C38" si="13">+D9</f>
        <v>1262904.98</v>
      </c>
      <c r="D10" s="120">
        <v>1267327.1000000001</v>
      </c>
      <c r="E10" s="228">
        <f t="shared" si="0"/>
        <v>4422.1200000001099</v>
      </c>
      <c r="F10" s="230">
        <f t="shared" ref="F10:F38" si="14">+G9</f>
        <v>61812.89</v>
      </c>
      <c r="G10" s="120">
        <v>61830.32</v>
      </c>
      <c r="H10" s="136">
        <f t="shared" si="1"/>
        <v>17.430000000000302</v>
      </c>
      <c r="I10" s="49">
        <f t="shared" ref="I10:I38" si="15">+J9</f>
        <v>347795.6</v>
      </c>
      <c r="J10" s="120">
        <v>348092.72</v>
      </c>
      <c r="K10" s="213">
        <f t="shared" si="2"/>
        <v>297.119999999995</v>
      </c>
      <c r="L10" s="49">
        <f t="shared" ref="L10:L38" si="16">+M9</f>
        <v>125553.52</v>
      </c>
      <c r="M10" s="120">
        <v>125737.4</v>
      </c>
      <c r="N10" s="213">
        <f t="shared" si="3"/>
        <v>183.87999999998999</v>
      </c>
      <c r="O10" s="49">
        <f t="shared" ref="O10:O38" si="17">+P9</f>
        <v>228076.48</v>
      </c>
      <c r="P10" s="120">
        <v>228944.16</v>
      </c>
      <c r="Q10" s="213">
        <f t="shared" si="12"/>
        <v>638.43999999999505</v>
      </c>
      <c r="R10" s="49">
        <f t="shared" ref="R10:R38" si="18">+S9</f>
        <v>162992</v>
      </c>
      <c r="S10" s="120">
        <v>163495.44</v>
      </c>
      <c r="T10" s="213">
        <f t="shared" si="4"/>
        <v>503.44000000000199</v>
      </c>
      <c r="U10" s="49">
        <f t="shared" ref="U10:U38" si="19">+V9</f>
        <v>48762.720000000001</v>
      </c>
      <c r="V10" s="120">
        <v>48991.96</v>
      </c>
      <c r="W10" s="213">
        <f t="shared" si="5"/>
        <v>229.23999999999799</v>
      </c>
      <c r="X10" s="49">
        <f t="shared" ref="X10:X38" si="20">+Y9</f>
        <v>76276.28</v>
      </c>
      <c r="Y10" s="120">
        <v>76371.53</v>
      </c>
      <c r="Z10" s="213">
        <f t="shared" si="6"/>
        <v>95.25</v>
      </c>
      <c r="AA10" s="49">
        <f>+AB9</f>
        <v>41659.83</v>
      </c>
      <c r="AB10" s="120">
        <v>41701.599999999999</v>
      </c>
      <c r="AC10" s="213">
        <f t="shared" si="7"/>
        <v>41.769999999996799</v>
      </c>
      <c r="AD10" s="213">
        <f t="shared" ref="AD10:AD38" si="21">+AE9</f>
        <v>29057</v>
      </c>
      <c r="AE10" s="214">
        <v>29248</v>
      </c>
      <c r="AF10" s="213">
        <f t="shared" si="8"/>
        <v>191</v>
      </c>
      <c r="AG10" s="239">
        <f t="shared" si="9"/>
        <v>6619.6900000000896</v>
      </c>
      <c r="AH10" s="49">
        <f t="shared" ref="AH10:AH38" si="22">+AI9</f>
        <v>2384159.2400000002</v>
      </c>
      <c r="AI10" s="49">
        <v>2390825.98</v>
      </c>
      <c r="AJ10" s="240">
        <f t="shared" si="10"/>
        <v>6666.7399999997597</v>
      </c>
      <c r="AK10" s="241">
        <f t="shared" si="11"/>
        <v>47.049999999668202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</row>
    <row r="11" spans="2:63" s="3" customFormat="1" ht="24" customHeight="1">
      <c r="B11" s="227">
        <v>45264</v>
      </c>
      <c r="C11" s="49">
        <f t="shared" si="13"/>
        <v>1267327.1000000001</v>
      </c>
      <c r="D11" s="49">
        <v>1272361.0900000001</v>
      </c>
      <c r="E11" s="228">
        <f t="shared" si="0"/>
        <v>5033.9899999999898</v>
      </c>
      <c r="F11" s="230">
        <f t="shared" si="14"/>
        <v>61830.32</v>
      </c>
      <c r="G11" s="49">
        <v>63794.29</v>
      </c>
      <c r="H11" s="136">
        <f t="shared" si="1"/>
        <v>1963.97</v>
      </c>
      <c r="I11" s="49">
        <f t="shared" si="15"/>
        <v>348092.72</v>
      </c>
      <c r="J11" s="49">
        <v>348622.08000000002</v>
      </c>
      <c r="K11" s="213">
        <f t="shared" si="2"/>
        <v>529.36000000004401</v>
      </c>
      <c r="L11" s="49">
        <f t="shared" si="16"/>
        <v>125737.4</v>
      </c>
      <c r="M11" s="49">
        <v>126027.76</v>
      </c>
      <c r="N11" s="213">
        <f t="shared" si="3"/>
        <v>290.36000000000098</v>
      </c>
      <c r="O11" s="49">
        <f t="shared" si="17"/>
        <v>228944.16</v>
      </c>
      <c r="P11" s="49">
        <v>229917.2</v>
      </c>
      <c r="Q11" s="213">
        <f t="shared" si="12"/>
        <v>719.52000000000396</v>
      </c>
      <c r="R11" s="49">
        <f t="shared" si="18"/>
        <v>163495.44</v>
      </c>
      <c r="S11" s="49">
        <v>164147.76</v>
      </c>
      <c r="T11" s="213">
        <f t="shared" si="4"/>
        <v>652.32000000000698</v>
      </c>
      <c r="U11" s="49">
        <f t="shared" si="19"/>
        <v>48991.96</v>
      </c>
      <c r="V11" s="49">
        <v>49245.48</v>
      </c>
      <c r="W11" s="213">
        <f t="shared" si="5"/>
        <v>253.52000000000399</v>
      </c>
      <c r="X11" s="49">
        <f t="shared" si="20"/>
        <v>76371.53</v>
      </c>
      <c r="Y11" s="49">
        <v>76481.009999999995</v>
      </c>
      <c r="Z11" s="213">
        <f t="shared" si="6"/>
        <v>109.479999999996</v>
      </c>
      <c r="AA11" s="49">
        <f t="shared" ref="AA11:AA38" si="23">+AB10</f>
        <v>41701.599999999999</v>
      </c>
      <c r="AB11" s="49">
        <v>41755.79</v>
      </c>
      <c r="AC11" s="213">
        <f t="shared" si="7"/>
        <v>54.1900000000023</v>
      </c>
      <c r="AD11" s="213">
        <f t="shared" si="21"/>
        <v>29248</v>
      </c>
      <c r="AE11" s="213">
        <v>29500</v>
      </c>
      <c r="AF11" s="213">
        <f t="shared" si="8"/>
        <v>252</v>
      </c>
      <c r="AG11" s="239">
        <f t="shared" si="9"/>
        <v>9858.7100000000501</v>
      </c>
      <c r="AH11" s="49">
        <f t="shared" si="22"/>
        <v>2390825.98</v>
      </c>
      <c r="AI11" s="49">
        <v>2400725.96</v>
      </c>
      <c r="AJ11" s="240">
        <f t="shared" si="10"/>
        <v>9899.9799999999796</v>
      </c>
      <c r="AK11" s="241">
        <f t="shared" si="11"/>
        <v>41.269999999931301</v>
      </c>
    </row>
    <row r="12" spans="2:63" ht="24" customHeight="1">
      <c r="B12" s="227">
        <v>45265</v>
      </c>
      <c r="C12" s="49">
        <f t="shared" si="13"/>
        <v>1272361.0900000001</v>
      </c>
      <c r="D12" s="120">
        <v>1277518.93</v>
      </c>
      <c r="E12" s="228">
        <f t="shared" si="0"/>
        <v>5157.8399999998501</v>
      </c>
      <c r="F12" s="230">
        <f t="shared" si="14"/>
        <v>63794.29</v>
      </c>
      <c r="G12" s="120">
        <v>65401.74</v>
      </c>
      <c r="H12" s="136">
        <f t="shared" si="1"/>
        <v>1607.45</v>
      </c>
      <c r="I12" s="49">
        <f t="shared" si="15"/>
        <v>348622.08000000002</v>
      </c>
      <c r="J12" s="120">
        <v>349143.2</v>
      </c>
      <c r="K12" s="213">
        <f t="shared" si="2"/>
        <v>521.119999999995</v>
      </c>
      <c r="L12" s="49">
        <f t="shared" si="16"/>
        <v>126027.76</v>
      </c>
      <c r="M12" s="120">
        <v>126266.92</v>
      </c>
      <c r="N12" s="213">
        <f t="shared" si="3"/>
        <v>239.16000000000301</v>
      </c>
      <c r="O12" s="49">
        <f t="shared" si="17"/>
        <v>229917.2</v>
      </c>
      <c r="P12" s="120">
        <v>230779.68</v>
      </c>
      <c r="Q12" s="213">
        <f t="shared" si="12"/>
        <v>619.15999999998201</v>
      </c>
      <c r="R12" s="49">
        <f t="shared" si="18"/>
        <v>164147.76</v>
      </c>
      <c r="S12" s="120">
        <v>164769.76</v>
      </c>
      <c r="T12" s="213">
        <f t="shared" si="4"/>
        <v>622</v>
      </c>
      <c r="U12" s="49">
        <f t="shared" si="19"/>
        <v>49245.48</v>
      </c>
      <c r="V12" s="120">
        <v>49488.800000000003</v>
      </c>
      <c r="W12" s="213">
        <f t="shared" si="5"/>
        <v>243.32</v>
      </c>
      <c r="X12" s="49">
        <f t="shared" si="20"/>
        <v>76481.009999999995</v>
      </c>
      <c r="Y12" s="120">
        <v>76582.39</v>
      </c>
      <c r="Z12" s="213">
        <f t="shared" si="6"/>
        <v>101.380000000005</v>
      </c>
      <c r="AA12" s="49">
        <f t="shared" si="23"/>
        <v>41755.79</v>
      </c>
      <c r="AB12" s="120">
        <v>41815.599999999999</v>
      </c>
      <c r="AC12" s="213">
        <f t="shared" si="7"/>
        <v>59.8099999999977</v>
      </c>
      <c r="AD12" s="213">
        <f t="shared" si="21"/>
        <v>29500</v>
      </c>
      <c r="AE12" s="214">
        <v>29735</v>
      </c>
      <c r="AF12" s="213">
        <f t="shared" si="8"/>
        <v>235</v>
      </c>
      <c r="AG12" s="239">
        <f t="shared" si="9"/>
        <v>9406.2399999998306</v>
      </c>
      <c r="AH12" s="49">
        <f t="shared" si="22"/>
        <v>2400725.96</v>
      </c>
      <c r="AI12" s="49">
        <v>2410179.9500000002</v>
      </c>
      <c r="AJ12" s="240">
        <f t="shared" si="10"/>
        <v>9453.9900000002199</v>
      </c>
      <c r="AK12" s="241">
        <f t="shared" si="11"/>
        <v>47.750000000392902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</row>
    <row r="13" spans="2:63" s="3" customFormat="1" ht="24" customHeight="1">
      <c r="B13" s="227">
        <v>45266</v>
      </c>
      <c r="C13" s="49">
        <f t="shared" si="13"/>
        <v>1277518.93</v>
      </c>
      <c r="D13" s="49">
        <v>1283151.81</v>
      </c>
      <c r="E13" s="228">
        <f t="shared" si="0"/>
        <v>5632.8800000001202</v>
      </c>
      <c r="F13" s="230">
        <f t="shared" si="14"/>
        <v>65401.74</v>
      </c>
      <c r="G13" s="49">
        <v>67378.740000000005</v>
      </c>
      <c r="H13" s="136">
        <f t="shared" si="1"/>
        <v>1977.00000000001</v>
      </c>
      <c r="I13" s="49">
        <f t="shared" si="15"/>
        <v>349143.2</v>
      </c>
      <c r="J13" s="49">
        <v>349727.44</v>
      </c>
      <c r="K13" s="213">
        <f t="shared" si="2"/>
        <v>584.23999999999103</v>
      </c>
      <c r="L13" s="49">
        <f t="shared" si="16"/>
        <v>126266.92</v>
      </c>
      <c r="M13" s="49">
        <v>126562.68</v>
      </c>
      <c r="N13" s="213">
        <f t="shared" si="3"/>
        <v>295.75999999999499</v>
      </c>
      <c r="O13" s="49">
        <f t="shared" si="17"/>
        <v>230779.68</v>
      </c>
      <c r="P13" s="49">
        <v>231715.12</v>
      </c>
      <c r="Q13" s="213">
        <f t="shared" si="12"/>
        <v>660.48000000000297</v>
      </c>
      <c r="R13" s="49">
        <f t="shared" si="18"/>
        <v>164769.76</v>
      </c>
      <c r="S13" s="49">
        <v>165493.35999999999</v>
      </c>
      <c r="T13" s="213">
        <f t="shared" si="4"/>
        <v>723.59999999997694</v>
      </c>
      <c r="U13" s="49">
        <f t="shared" si="19"/>
        <v>49488.800000000003</v>
      </c>
      <c r="V13" s="49">
        <v>49763.76</v>
      </c>
      <c r="W13" s="213">
        <f t="shared" si="5"/>
        <v>274.95999999999901</v>
      </c>
      <c r="X13" s="49">
        <f t="shared" si="20"/>
        <v>76582.39</v>
      </c>
      <c r="Y13" s="49">
        <v>76715.259999999995</v>
      </c>
      <c r="Z13" s="213">
        <f t="shared" si="6"/>
        <v>132.869999999995</v>
      </c>
      <c r="AA13" s="49">
        <f t="shared" si="23"/>
        <v>41815.599999999999</v>
      </c>
      <c r="AB13" s="49">
        <v>41873.86</v>
      </c>
      <c r="AC13" s="213">
        <f t="shared" si="7"/>
        <v>58.260000000002002</v>
      </c>
      <c r="AD13" s="213">
        <f t="shared" si="21"/>
        <v>29735</v>
      </c>
      <c r="AE13" s="213">
        <v>29952</v>
      </c>
      <c r="AF13" s="213">
        <f t="shared" si="8"/>
        <v>217</v>
      </c>
      <c r="AG13" s="239">
        <f t="shared" si="9"/>
        <v>10557.050000000099</v>
      </c>
      <c r="AH13" s="49">
        <f t="shared" si="22"/>
        <v>2410179.9500000002</v>
      </c>
      <c r="AI13" s="49">
        <v>2420828.71</v>
      </c>
      <c r="AJ13" s="240">
        <f t="shared" si="10"/>
        <v>10648.7599999998</v>
      </c>
      <c r="AK13" s="241">
        <f t="shared" si="11"/>
        <v>91.709999999686303</v>
      </c>
    </row>
    <row r="14" spans="2:63" ht="24" customHeight="1">
      <c r="B14" s="227">
        <v>45267</v>
      </c>
      <c r="C14" s="49">
        <f t="shared" si="13"/>
        <v>1283151.81</v>
      </c>
      <c r="D14" s="120">
        <v>1288582.6000000001</v>
      </c>
      <c r="E14" s="228">
        <f t="shared" si="0"/>
        <v>5430.79000000004</v>
      </c>
      <c r="F14" s="230">
        <f t="shared" si="14"/>
        <v>67378.740000000005</v>
      </c>
      <c r="G14" s="120">
        <v>69102.039999999994</v>
      </c>
      <c r="H14" s="136">
        <f t="shared" si="1"/>
        <v>1723.29999999999</v>
      </c>
      <c r="I14" s="49">
        <f t="shared" si="15"/>
        <v>349727.44</v>
      </c>
      <c r="J14" s="120">
        <v>350277.4</v>
      </c>
      <c r="K14" s="213">
        <f t="shared" si="2"/>
        <v>549.96000000002095</v>
      </c>
      <c r="L14" s="49">
        <f t="shared" si="16"/>
        <v>126562.68</v>
      </c>
      <c r="M14" s="120">
        <v>126835.6</v>
      </c>
      <c r="N14" s="213">
        <f t="shared" si="3"/>
        <v>272.92000000001298</v>
      </c>
      <c r="O14" s="49">
        <f t="shared" si="17"/>
        <v>231715.12</v>
      </c>
      <c r="P14" s="120">
        <v>232672.88</v>
      </c>
      <c r="Q14" s="213">
        <f t="shared" si="12"/>
        <v>721.36000000000797</v>
      </c>
      <c r="R14" s="49">
        <f t="shared" si="18"/>
        <v>165493.35999999999</v>
      </c>
      <c r="S14" s="120">
        <v>166122.64000000001</v>
      </c>
      <c r="T14" s="213">
        <f t="shared" si="4"/>
        <v>629.28000000002805</v>
      </c>
      <c r="U14" s="49">
        <f t="shared" si="19"/>
        <v>49763.76</v>
      </c>
      <c r="V14" s="120">
        <v>50000.160000000003</v>
      </c>
      <c r="W14" s="213">
        <f t="shared" si="5"/>
        <v>236.400000000001</v>
      </c>
      <c r="X14" s="49">
        <f t="shared" si="20"/>
        <v>76715.259999999995</v>
      </c>
      <c r="Y14" s="120">
        <v>76830.34</v>
      </c>
      <c r="Z14" s="213">
        <f t="shared" si="6"/>
        <v>115.080000000002</v>
      </c>
      <c r="AA14" s="49">
        <f t="shared" si="23"/>
        <v>41873.86</v>
      </c>
      <c r="AB14" s="120">
        <v>41934.6</v>
      </c>
      <c r="AC14" s="213">
        <f t="shared" si="7"/>
        <v>60.739999999997998</v>
      </c>
      <c r="AD14" s="213">
        <f t="shared" si="21"/>
        <v>29952</v>
      </c>
      <c r="AE14" s="214">
        <v>30190</v>
      </c>
      <c r="AF14" s="213">
        <f t="shared" si="8"/>
        <v>238</v>
      </c>
      <c r="AG14" s="239">
        <f t="shared" si="9"/>
        <v>9977.8300000001</v>
      </c>
      <c r="AH14" s="49">
        <f t="shared" si="22"/>
        <v>2420828.71</v>
      </c>
      <c r="AI14" s="49">
        <v>2430745</v>
      </c>
      <c r="AJ14" s="240">
        <f t="shared" si="10"/>
        <v>9916.2900000000409</v>
      </c>
      <c r="AK14" s="241">
        <f t="shared" si="11"/>
        <v>-61.540000000059102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</row>
    <row r="15" spans="2:63" s="3" customFormat="1" ht="24" customHeight="1">
      <c r="B15" s="227">
        <v>45268</v>
      </c>
      <c r="C15" s="49">
        <f t="shared" si="13"/>
        <v>1288582.6000000001</v>
      </c>
      <c r="D15" s="49">
        <v>1294153.6000000001</v>
      </c>
      <c r="E15" s="228">
        <f t="shared" si="0"/>
        <v>5571</v>
      </c>
      <c r="F15" s="230">
        <f t="shared" si="14"/>
        <v>69102.039999999994</v>
      </c>
      <c r="G15" s="49">
        <v>70991.100000000006</v>
      </c>
      <c r="H15" s="136">
        <f t="shared" si="1"/>
        <v>1889.0600000000099</v>
      </c>
      <c r="I15" s="49">
        <f t="shared" si="15"/>
        <v>350277.4</v>
      </c>
      <c r="J15" s="49">
        <v>350875.7</v>
      </c>
      <c r="K15" s="213">
        <f t="shared" si="2"/>
        <v>598.29999999998802</v>
      </c>
      <c r="L15" s="49">
        <f t="shared" si="16"/>
        <v>126835.6</v>
      </c>
      <c r="M15" s="49">
        <v>127104.8</v>
      </c>
      <c r="N15" s="213">
        <f t="shared" si="3"/>
        <v>269.19999999999698</v>
      </c>
      <c r="O15" s="49">
        <f t="shared" si="17"/>
        <v>232672.88</v>
      </c>
      <c r="P15" s="49">
        <v>233548.32</v>
      </c>
      <c r="Q15" s="213">
        <f t="shared" si="12"/>
        <v>596.80000000000302</v>
      </c>
      <c r="R15" s="49">
        <f t="shared" si="18"/>
        <v>166122.64000000001</v>
      </c>
      <c r="S15" s="49">
        <v>166779.41</v>
      </c>
      <c r="T15" s="213">
        <f t="shared" si="4"/>
        <v>656.76999999998998</v>
      </c>
      <c r="U15" s="49">
        <f t="shared" si="19"/>
        <v>50000.160000000003</v>
      </c>
      <c r="V15" s="49">
        <v>50278.8</v>
      </c>
      <c r="W15" s="213">
        <f t="shared" si="5"/>
        <v>278.63999999999902</v>
      </c>
      <c r="X15" s="49">
        <f t="shared" si="20"/>
        <v>76830.34</v>
      </c>
      <c r="Y15" s="49">
        <v>76956.100000000006</v>
      </c>
      <c r="Z15" s="213">
        <f t="shared" si="6"/>
        <v>125.760000000009</v>
      </c>
      <c r="AA15" s="49">
        <f t="shared" si="23"/>
        <v>41934.6</v>
      </c>
      <c r="AB15" s="49">
        <v>41991.7</v>
      </c>
      <c r="AC15" s="213">
        <f t="shared" si="7"/>
        <v>57.099999999998502</v>
      </c>
      <c r="AD15" s="213">
        <f t="shared" si="21"/>
        <v>30190</v>
      </c>
      <c r="AE15" s="213">
        <v>30365</v>
      </c>
      <c r="AF15" s="213">
        <f t="shared" si="8"/>
        <v>175</v>
      </c>
      <c r="AG15" s="239">
        <f t="shared" si="9"/>
        <v>10217.629999999999</v>
      </c>
      <c r="AH15" s="49">
        <f t="shared" si="22"/>
        <v>2430745</v>
      </c>
      <c r="AI15" s="49">
        <v>2441050.9</v>
      </c>
      <c r="AJ15" s="240">
        <f t="shared" si="10"/>
        <v>10305.8999999999</v>
      </c>
      <c r="AK15" s="241">
        <f t="shared" si="11"/>
        <v>88.269999999909501</v>
      </c>
    </row>
    <row r="16" spans="2:63" ht="24" customHeight="1">
      <c r="B16" s="227">
        <v>45269</v>
      </c>
      <c r="C16" s="49">
        <f t="shared" si="13"/>
        <v>1294153.6000000001</v>
      </c>
      <c r="D16" s="120">
        <v>1299500</v>
      </c>
      <c r="E16" s="228">
        <f t="shared" si="0"/>
        <v>5346.3999999999096</v>
      </c>
      <c r="F16" s="230">
        <f t="shared" si="14"/>
        <v>70991.100000000006</v>
      </c>
      <c r="G16" s="120">
        <v>72818.2</v>
      </c>
      <c r="H16" s="136">
        <f t="shared" si="1"/>
        <v>1827.0999999999899</v>
      </c>
      <c r="I16" s="49">
        <f t="shared" si="15"/>
        <v>350875.7</v>
      </c>
      <c r="J16" s="120">
        <v>351449.92</v>
      </c>
      <c r="K16" s="213">
        <f t="shared" si="2"/>
        <v>574.21999999997195</v>
      </c>
      <c r="L16" s="49">
        <f t="shared" si="16"/>
        <v>127104.8</v>
      </c>
      <c r="M16" s="120">
        <v>127385.16</v>
      </c>
      <c r="N16" s="213">
        <f t="shared" si="3"/>
        <v>280.36000000000098</v>
      </c>
      <c r="O16" s="49">
        <f t="shared" si="17"/>
        <v>233548.32</v>
      </c>
      <c r="P16" s="120">
        <v>234537.8</v>
      </c>
      <c r="Q16" s="213">
        <f t="shared" si="12"/>
        <v>712.55999999998301</v>
      </c>
      <c r="R16" s="49">
        <f t="shared" si="18"/>
        <v>166779.41</v>
      </c>
      <c r="S16" s="120">
        <v>167483.6</v>
      </c>
      <c r="T16" s="213">
        <f t="shared" si="4"/>
        <v>704.19000000000199</v>
      </c>
      <c r="U16" s="49">
        <f t="shared" si="19"/>
        <v>50278.8</v>
      </c>
      <c r="V16" s="120">
        <v>50555.72</v>
      </c>
      <c r="W16" s="213">
        <f t="shared" si="5"/>
        <v>276.91999999999803</v>
      </c>
      <c r="X16" s="49">
        <f t="shared" si="20"/>
        <v>76956.100000000006</v>
      </c>
      <c r="Y16" s="120">
        <v>77080.7</v>
      </c>
      <c r="Z16" s="213">
        <f t="shared" si="6"/>
        <v>124.599999999991</v>
      </c>
      <c r="AA16" s="49">
        <f t="shared" si="23"/>
        <v>41991.7</v>
      </c>
      <c r="AB16" s="120">
        <v>42050.23</v>
      </c>
      <c r="AC16" s="213">
        <f t="shared" si="7"/>
        <v>58.530000000006098</v>
      </c>
      <c r="AD16" s="213">
        <f t="shared" si="21"/>
        <v>30365</v>
      </c>
      <c r="AE16" s="214">
        <v>30594</v>
      </c>
      <c r="AF16" s="213">
        <f t="shared" si="8"/>
        <v>229</v>
      </c>
      <c r="AG16" s="239">
        <f t="shared" si="9"/>
        <v>10133.879999999899</v>
      </c>
      <c r="AH16" s="49">
        <f t="shared" si="22"/>
        <v>2441050.9</v>
      </c>
      <c r="AI16" s="49">
        <v>2451207.7999999998</v>
      </c>
      <c r="AJ16" s="240">
        <f t="shared" si="10"/>
        <v>10156.8999999999</v>
      </c>
      <c r="AK16" s="241">
        <f t="shared" si="11"/>
        <v>23.020000000054999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</row>
    <row r="17" spans="2:63" s="3" customFormat="1" ht="24" customHeight="1">
      <c r="B17" s="227">
        <v>45270</v>
      </c>
      <c r="C17" s="49">
        <f t="shared" si="13"/>
        <v>1299500</v>
      </c>
      <c r="D17" s="49">
        <v>1304755.24</v>
      </c>
      <c r="E17" s="228">
        <f t="shared" si="0"/>
        <v>5255.2399999999898</v>
      </c>
      <c r="F17" s="230">
        <f t="shared" si="14"/>
        <v>72818.2</v>
      </c>
      <c r="G17" s="49">
        <v>72838.600000000006</v>
      </c>
      <c r="H17" s="136">
        <f t="shared" si="1"/>
        <v>20.400000000008699</v>
      </c>
      <c r="I17" s="49">
        <f t="shared" si="15"/>
        <v>351449.92</v>
      </c>
      <c r="J17" s="49">
        <v>351954.16</v>
      </c>
      <c r="K17" s="213">
        <f t="shared" si="2"/>
        <v>504.23999999999103</v>
      </c>
      <c r="L17" s="49">
        <f t="shared" si="16"/>
        <v>127385.16</v>
      </c>
      <c r="M17" s="49">
        <v>127621.24</v>
      </c>
      <c r="N17" s="213">
        <f t="shared" si="3"/>
        <v>236.080000000002</v>
      </c>
      <c r="O17" s="49">
        <f t="shared" si="17"/>
        <v>234537.8</v>
      </c>
      <c r="P17" s="49">
        <v>235387.8</v>
      </c>
      <c r="Q17" s="213">
        <f t="shared" si="12"/>
        <v>619.95999999999901</v>
      </c>
      <c r="R17" s="49">
        <f t="shared" si="18"/>
        <v>167483.6</v>
      </c>
      <c r="S17" s="49">
        <v>168062.64</v>
      </c>
      <c r="T17" s="213">
        <f t="shared" si="4"/>
        <v>579.04000000000804</v>
      </c>
      <c r="U17" s="49">
        <f t="shared" si="19"/>
        <v>50555.72</v>
      </c>
      <c r="V17" s="49">
        <v>50785.760000000002</v>
      </c>
      <c r="W17" s="213">
        <f t="shared" si="5"/>
        <v>230.04000000000099</v>
      </c>
      <c r="X17" s="49">
        <f t="shared" si="20"/>
        <v>77080.7</v>
      </c>
      <c r="Y17" s="49">
        <v>77222.11</v>
      </c>
      <c r="Z17" s="213">
        <f t="shared" si="6"/>
        <v>141.41000000000301</v>
      </c>
      <c r="AA17" s="49">
        <f t="shared" si="23"/>
        <v>42050.23</v>
      </c>
      <c r="AB17" s="49">
        <v>42080.99</v>
      </c>
      <c r="AC17" s="213">
        <f t="shared" si="7"/>
        <v>30.7599999999948</v>
      </c>
      <c r="AD17" s="213">
        <f t="shared" si="21"/>
        <v>30594</v>
      </c>
      <c r="AE17" s="213">
        <v>30782</v>
      </c>
      <c r="AF17" s="213">
        <f t="shared" si="8"/>
        <v>188</v>
      </c>
      <c r="AG17" s="239">
        <f t="shared" si="9"/>
        <v>7805.17</v>
      </c>
      <c r="AH17" s="49">
        <f t="shared" si="22"/>
        <v>2451207.7999999998</v>
      </c>
      <c r="AI17" s="49">
        <v>2459071</v>
      </c>
      <c r="AJ17" s="240">
        <f t="shared" si="10"/>
        <v>7863.2000000001899</v>
      </c>
      <c r="AK17" s="241">
        <f t="shared" si="11"/>
        <v>58.030000000187997</v>
      </c>
    </row>
    <row r="18" spans="2:63" ht="24" customHeight="1">
      <c r="B18" s="227">
        <v>45271</v>
      </c>
      <c r="C18" s="49">
        <f t="shared" si="13"/>
        <v>1304755.24</v>
      </c>
      <c r="D18" s="120">
        <v>1310244.3</v>
      </c>
      <c r="E18" s="228">
        <f t="shared" si="0"/>
        <v>5489.0600000000604</v>
      </c>
      <c r="F18" s="230">
        <f t="shared" si="14"/>
        <v>72838.600000000006</v>
      </c>
      <c r="G18" s="120">
        <v>74652.399999999994</v>
      </c>
      <c r="H18" s="136">
        <f t="shared" si="1"/>
        <v>1813.79999999999</v>
      </c>
      <c r="I18" s="49">
        <f t="shared" si="15"/>
        <v>351954.16</v>
      </c>
      <c r="J18" s="120">
        <v>352544.4</v>
      </c>
      <c r="K18" s="213">
        <f t="shared" si="2"/>
        <v>590.24000000004901</v>
      </c>
      <c r="L18" s="49">
        <f t="shared" si="16"/>
        <v>127621.24</v>
      </c>
      <c r="M18" s="120">
        <v>127944.5</v>
      </c>
      <c r="N18" s="213">
        <f t="shared" si="3"/>
        <v>323.25999999999499</v>
      </c>
      <c r="O18" s="49">
        <f t="shared" si="17"/>
        <v>235387.8</v>
      </c>
      <c r="P18" s="120">
        <v>236374.39999999999</v>
      </c>
      <c r="Q18" s="213">
        <f t="shared" si="12"/>
        <v>712.64000000000703</v>
      </c>
      <c r="R18" s="49">
        <f t="shared" si="18"/>
        <v>168062.64</v>
      </c>
      <c r="S18" s="120">
        <v>168740.72</v>
      </c>
      <c r="T18" s="213">
        <f t="shared" si="4"/>
        <v>678.07999999998697</v>
      </c>
      <c r="U18" s="49">
        <f t="shared" si="19"/>
        <v>50785.760000000002</v>
      </c>
      <c r="V18" s="120">
        <v>51059.72</v>
      </c>
      <c r="W18" s="213">
        <f t="shared" si="5"/>
        <v>273.95999999999901</v>
      </c>
      <c r="X18" s="49">
        <f t="shared" si="20"/>
        <v>77222.11</v>
      </c>
      <c r="Y18" s="120">
        <v>77293.16</v>
      </c>
      <c r="Z18" s="213">
        <f t="shared" si="6"/>
        <v>71.050000000002896</v>
      </c>
      <c r="AA18" s="49">
        <f t="shared" si="23"/>
        <v>42080.99</v>
      </c>
      <c r="AB18" s="120">
        <v>42132.19</v>
      </c>
      <c r="AC18" s="213">
        <f t="shared" si="7"/>
        <v>51.200000000004401</v>
      </c>
      <c r="AD18" s="213">
        <f t="shared" si="21"/>
        <v>30782</v>
      </c>
      <c r="AE18" s="214">
        <v>31027</v>
      </c>
      <c r="AF18" s="213">
        <f t="shared" si="8"/>
        <v>245</v>
      </c>
      <c r="AG18" s="239">
        <f t="shared" si="9"/>
        <v>10248.290000000099</v>
      </c>
      <c r="AH18" s="49">
        <f t="shared" si="22"/>
        <v>2459071</v>
      </c>
      <c r="AI18" s="49">
        <v>2469398.2999999998</v>
      </c>
      <c r="AJ18" s="240">
        <f t="shared" si="10"/>
        <v>10327.299999999799</v>
      </c>
      <c r="AK18" s="241">
        <f t="shared" si="11"/>
        <v>79.009999999725594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2:63" s="3" customFormat="1" ht="24" customHeight="1">
      <c r="B19" s="227">
        <v>45272</v>
      </c>
      <c r="C19" s="49">
        <f t="shared" si="13"/>
        <v>1310244.3</v>
      </c>
      <c r="D19" s="49">
        <v>1315777.6000000001</v>
      </c>
      <c r="E19" s="228">
        <f t="shared" si="0"/>
        <v>5533.3000000000502</v>
      </c>
      <c r="F19" s="230">
        <f t="shared" si="14"/>
        <v>74652.399999999994</v>
      </c>
      <c r="G19" s="49">
        <v>76469.8</v>
      </c>
      <c r="H19" s="136">
        <f t="shared" si="1"/>
        <v>1817.4000000000101</v>
      </c>
      <c r="I19" s="49">
        <f t="shared" si="15"/>
        <v>352544.4</v>
      </c>
      <c r="J19" s="49">
        <v>353134.9</v>
      </c>
      <c r="K19" s="213">
        <f t="shared" si="2"/>
        <v>590.5</v>
      </c>
      <c r="L19" s="49">
        <f t="shared" si="16"/>
        <v>127944.5</v>
      </c>
      <c r="M19" s="49">
        <v>128291.8</v>
      </c>
      <c r="N19" s="213">
        <f t="shared" si="3"/>
        <v>347.30000000000302</v>
      </c>
      <c r="O19" s="49">
        <f t="shared" si="17"/>
        <v>236374.39999999999</v>
      </c>
      <c r="P19" s="49">
        <v>237325.6</v>
      </c>
      <c r="Q19" s="213">
        <f t="shared" si="12"/>
        <v>677.40000000001601</v>
      </c>
      <c r="R19" s="49">
        <f t="shared" si="18"/>
        <v>168740.72</v>
      </c>
      <c r="S19" s="49">
        <v>169407.8</v>
      </c>
      <c r="T19" s="213">
        <f t="shared" si="4"/>
        <v>667.07999999998697</v>
      </c>
      <c r="U19" s="49">
        <f t="shared" si="19"/>
        <v>51059.72</v>
      </c>
      <c r="V19" s="49">
        <v>51333.52</v>
      </c>
      <c r="W19" s="213">
        <f t="shared" si="5"/>
        <v>273.79999999999598</v>
      </c>
      <c r="X19" s="49">
        <f t="shared" si="20"/>
        <v>77293.16</v>
      </c>
      <c r="Y19" s="49">
        <v>77387.8</v>
      </c>
      <c r="Z19" s="213">
        <f t="shared" si="6"/>
        <v>94.639999999999404</v>
      </c>
      <c r="AA19" s="49">
        <f t="shared" si="23"/>
        <v>42132.19</v>
      </c>
      <c r="AB19" s="49">
        <v>42191.1</v>
      </c>
      <c r="AC19" s="213">
        <f t="shared" si="7"/>
        <v>58.909999999996202</v>
      </c>
      <c r="AD19" s="213">
        <f t="shared" si="21"/>
        <v>31027</v>
      </c>
      <c r="AE19" s="213">
        <v>31267</v>
      </c>
      <c r="AF19" s="213">
        <f t="shared" si="8"/>
        <v>240</v>
      </c>
      <c r="AG19" s="239">
        <f t="shared" si="9"/>
        <v>10300.3300000001</v>
      </c>
      <c r="AH19" s="49">
        <f t="shared" si="22"/>
        <v>2469398.2999999998</v>
      </c>
      <c r="AI19" s="49">
        <v>2479740.2000000002</v>
      </c>
      <c r="AJ19" s="240">
        <f t="shared" si="10"/>
        <v>10341.9000000004</v>
      </c>
      <c r="AK19" s="241">
        <f t="shared" si="11"/>
        <v>41.570000000319901</v>
      </c>
    </row>
    <row r="20" spans="2:63" ht="24" customHeight="1">
      <c r="B20" s="227">
        <v>45273</v>
      </c>
      <c r="C20" s="49">
        <f t="shared" si="13"/>
        <v>1315777.6000000001</v>
      </c>
      <c r="D20" s="120">
        <v>1321098.3899999999</v>
      </c>
      <c r="E20" s="228">
        <f t="shared" si="0"/>
        <v>5320.7899999997999</v>
      </c>
      <c r="F20" s="230">
        <f t="shared" si="14"/>
        <v>76469.8</v>
      </c>
      <c r="G20" s="120">
        <v>78494.350000000006</v>
      </c>
      <c r="H20" s="136">
        <f t="shared" si="1"/>
        <v>2024.55</v>
      </c>
      <c r="I20" s="49">
        <f t="shared" si="15"/>
        <v>353134.9</v>
      </c>
      <c r="J20" s="120">
        <v>353626.9</v>
      </c>
      <c r="K20" s="213">
        <f t="shared" si="2"/>
        <v>492</v>
      </c>
      <c r="L20" s="49">
        <f t="shared" si="16"/>
        <v>128291.8</v>
      </c>
      <c r="M20" s="120">
        <v>128594.2</v>
      </c>
      <c r="N20" s="213">
        <f t="shared" si="3"/>
        <v>302.39999999999401</v>
      </c>
      <c r="O20" s="49">
        <f t="shared" si="17"/>
        <v>237325.6</v>
      </c>
      <c r="P20" s="120">
        <v>238249.7</v>
      </c>
      <c r="Q20" s="213">
        <f t="shared" si="12"/>
        <v>657.32</v>
      </c>
      <c r="R20" s="49">
        <f t="shared" si="18"/>
        <v>169407.8</v>
      </c>
      <c r="S20" s="120">
        <v>170039.2</v>
      </c>
      <c r="T20" s="213">
        <f t="shared" si="4"/>
        <v>631.40000000002306</v>
      </c>
      <c r="U20" s="49">
        <f t="shared" si="19"/>
        <v>51333.52</v>
      </c>
      <c r="V20" s="120">
        <v>51600.3</v>
      </c>
      <c r="W20" s="213">
        <f t="shared" si="5"/>
        <v>266.780000000006</v>
      </c>
      <c r="X20" s="49">
        <f t="shared" si="20"/>
        <v>77387.8</v>
      </c>
      <c r="Y20" s="120">
        <v>77569.3</v>
      </c>
      <c r="Z20" s="213">
        <f t="shared" si="6"/>
        <v>181.5</v>
      </c>
      <c r="AA20" s="49">
        <f t="shared" si="23"/>
        <v>42191.1</v>
      </c>
      <c r="AB20" s="120">
        <v>42287.11</v>
      </c>
      <c r="AC20" s="213">
        <f t="shared" si="7"/>
        <v>96.010000000001995</v>
      </c>
      <c r="AD20" s="213">
        <f t="shared" si="21"/>
        <v>31267</v>
      </c>
      <c r="AE20" s="214">
        <v>31538</v>
      </c>
      <c r="AF20" s="213">
        <f t="shared" si="8"/>
        <v>271</v>
      </c>
      <c r="AG20" s="239">
        <f t="shared" si="9"/>
        <v>10243.7499999998</v>
      </c>
      <c r="AH20" s="49">
        <f t="shared" si="22"/>
        <v>2479740.2000000002</v>
      </c>
      <c r="AI20" s="49">
        <v>2490097.2999999998</v>
      </c>
      <c r="AJ20" s="240">
        <f t="shared" si="10"/>
        <v>10357.0999999996</v>
      </c>
      <c r="AK20" s="241">
        <f t="shared" si="11"/>
        <v>113.349999999795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2:63" s="3" customFormat="1" ht="24" customHeight="1">
      <c r="B21" s="227">
        <v>45274</v>
      </c>
      <c r="C21" s="49">
        <f t="shared" si="13"/>
        <v>1321098.3899999999</v>
      </c>
      <c r="D21" s="49">
        <v>1325210.98</v>
      </c>
      <c r="E21" s="228">
        <f t="shared" si="0"/>
        <v>4112.5900000000802</v>
      </c>
      <c r="F21" s="230">
        <f t="shared" si="14"/>
        <v>78494.350000000006</v>
      </c>
      <c r="G21" s="49">
        <v>79724.23</v>
      </c>
      <c r="H21" s="136">
        <f t="shared" si="1"/>
        <v>1229.8799999999901</v>
      </c>
      <c r="I21" s="49">
        <f t="shared" si="15"/>
        <v>353626.9</v>
      </c>
      <c r="J21" s="49">
        <v>354095.12</v>
      </c>
      <c r="K21" s="213">
        <f t="shared" si="2"/>
        <v>468.219999999972</v>
      </c>
      <c r="L21" s="49">
        <f t="shared" si="16"/>
        <v>128594.2</v>
      </c>
      <c r="M21" s="49">
        <v>128880.72</v>
      </c>
      <c r="N21" s="213">
        <f t="shared" si="3"/>
        <v>286.52000000000402</v>
      </c>
      <c r="O21" s="49">
        <f t="shared" si="17"/>
        <v>238249.7</v>
      </c>
      <c r="P21" s="49">
        <v>239142.96</v>
      </c>
      <c r="Q21" s="213">
        <f t="shared" si="12"/>
        <v>624.99999999998499</v>
      </c>
      <c r="R21" s="49">
        <f t="shared" si="18"/>
        <v>170039.2</v>
      </c>
      <c r="S21" s="49">
        <v>170677.2</v>
      </c>
      <c r="T21" s="213">
        <f t="shared" si="4"/>
        <v>638</v>
      </c>
      <c r="U21" s="49">
        <f t="shared" si="19"/>
        <v>51600.3</v>
      </c>
      <c r="V21" s="49">
        <v>51868.56</v>
      </c>
      <c r="W21" s="213">
        <f t="shared" si="5"/>
        <v>268.25999999999499</v>
      </c>
      <c r="X21" s="49">
        <f t="shared" si="20"/>
        <v>77569.3</v>
      </c>
      <c r="Y21" s="49">
        <v>77610.92</v>
      </c>
      <c r="Z21" s="213">
        <f t="shared" si="6"/>
        <v>41.619999999995301</v>
      </c>
      <c r="AA21" s="49">
        <f t="shared" si="23"/>
        <v>42287.11</v>
      </c>
      <c r="AB21" s="49">
        <v>42288.87</v>
      </c>
      <c r="AC21" s="213">
        <f t="shared" si="7"/>
        <v>1.7600000000020399</v>
      </c>
      <c r="AD21" s="213">
        <f t="shared" si="21"/>
        <v>31538</v>
      </c>
      <c r="AE21" s="213">
        <v>31774</v>
      </c>
      <c r="AF21" s="213">
        <f t="shared" si="8"/>
        <v>236</v>
      </c>
      <c r="AG21" s="239">
        <f t="shared" si="9"/>
        <v>7907.8500000000304</v>
      </c>
      <c r="AH21" s="49">
        <f t="shared" si="22"/>
        <v>2490097.2999999998</v>
      </c>
      <c r="AI21" s="49">
        <v>2497962.79</v>
      </c>
      <c r="AJ21" s="240">
        <f t="shared" si="10"/>
        <v>7865.4900000002199</v>
      </c>
      <c r="AK21" s="241">
        <f t="shared" si="11"/>
        <v>-42.359999999804103</v>
      </c>
    </row>
    <row r="22" spans="2:63" ht="24" customHeight="1">
      <c r="B22" s="227">
        <v>45275</v>
      </c>
      <c r="C22" s="49">
        <f t="shared" si="13"/>
        <v>1325210.98</v>
      </c>
      <c r="D22" s="120">
        <v>1329180.02</v>
      </c>
      <c r="E22" s="228">
        <f t="shared" si="0"/>
        <v>3969.04000000004</v>
      </c>
      <c r="F22" s="230">
        <f t="shared" si="14"/>
        <v>79724.23</v>
      </c>
      <c r="G22" s="120">
        <v>80787.22</v>
      </c>
      <c r="H22" s="136">
        <f t="shared" si="1"/>
        <v>1062.99000000001</v>
      </c>
      <c r="I22" s="49">
        <f t="shared" si="15"/>
        <v>354095.12</v>
      </c>
      <c r="J22" s="120">
        <v>354597.92</v>
      </c>
      <c r="K22" s="213">
        <f t="shared" si="2"/>
        <v>502.79999999998802</v>
      </c>
      <c r="L22" s="49">
        <f t="shared" si="16"/>
        <v>128880.72</v>
      </c>
      <c r="M22" s="120">
        <v>129095</v>
      </c>
      <c r="N22" s="213">
        <f t="shared" si="3"/>
        <v>214.27999999999901</v>
      </c>
      <c r="O22" s="49">
        <f t="shared" si="17"/>
        <v>239142.96</v>
      </c>
      <c r="P22" s="120">
        <v>239928</v>
      </c>
      <c r="Q22" s="213">
        <f t="shared" si="12"/>
        <v>529.16000000000304</v>
      </c>
      <c r="R22" s="49">
        <f t="shared" si="18"/>
        <v>170677.2</v>
      </c>
      <c r="S22" s="120">
        <v>171201.36</v>
      </c>
      <c r="T22" s="213">
        <f t="shared" si="4"/>
        <v>524.15999999997405</v>
      </c>
      <c r="U22" s="49">
        <f t="shared" si="19"/>
        <v>51868.56</v>
      </c>
      <c r="V22" s="120">
        <v>52124.44</v>
      </c>
      <c r="W22" s="213">
        <f t="shared" si="5"/>
        <v>255.880000000005</v>
      </c>
      <c r="X22" s="49">
        <f t="shared" si="20"/>
        <v>77610.92</v>
      </c>
      <c r="Y22" s="120">
        <v>77706.48</v>
      </c>
      <c r="Z22" s="213">
        <f t="shared" si="6"/>
        <v>95.5599999999977</v>
      </c>
      <c r="AA22" s="49">
        <f t="shared" si="23"/>
        <v>42288.87</v>
      </c>
      <c r="AB22" s="120">
        <v>42341.26</v>
      </c>
      <c r="AC22" s="213">
        <f t="shared" si="7"/>
        <v>52.389999999999397</v>
      </c>
      <c r="AD22" s="213">
        <f t="shared" si="21"/>
        <v>31774</v>
      </c>
      <c r="AE22" s="214">
        <v>31990</v>
      </c>
      <c r="AF22" s="213">
        <f t="shared" si="8"/>
        <v>216</v>
      </c>
      <c r="AG22" s="239">
        <f t="shared" si="9"/>
        <v>7422.2600000000102</v>
      </c>
      <c r="AH22" s="49">
        <f t="shared" si="22"/>
        <v>2497962.79</v>
      </c>
      <c r="AI22" s="49">
        <v>2505414.81</v>
      </c>
      <c r="AJ22" s="240">
        <f t="shared" si="10"/>
        <v>7452.0200000000204</v>
      </c>
      <c r="AK22" s="241">
        <f t="shared" si="11"/>
        <v>29.760000000009299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2:63" s="3" customFormat="1" ht="24" customHeight="1">
      <c r="B23" s="227">
        <v>45276</v>
      </c>
      <c r="C23" s="49">
        <f t="shared" si="13"/>
        <v>1329180.02</v>
      </c>
      <c r="D23" s="49">
        <v>1334808.96</v>
      </c>
      <c r="E23" s="228">
        <f t="shared" si="0"/>
        <v>5628.9399999999396</v>
      </c>
      <c r="F23" s="230">
        <f t="shared" si="14"/>
        <v>80787.22</v>
      </c>
      <c r="G23" s="49">
        <v>82876.88</v>
      </c>
      <c r="H23" s="136">
        <f t="shared" si="1"/>
        <v>2089.66</v>
      </c>
      <c r="I23" s="49">
        <f t="shared" si="15"/>
        <v>354597.92</v>
      </c>
      <c r="J23" s="49">
        <v>355194.4</v>
      </c>
      <c r="K23" s="213">
        <f t="shared" si="2"/>
        <v>596.48000000004004</v>
      </c>
      <c r="L23" s="49">
        <f t="shared" si="16"/>
        <v>129095</v>
      </c>
      <c r="M23" s="49">
        <v>129408.56</v>
      </c>
      <c r="N23" s="213">
        <f t="shared" si="3"/>
        <v>313.55999999999801</v>
      </c>
      <c r="O23" s="49">
        <f t="shared" si="17"/>
        <v>239928</v>
      </c>
      <c r="P23" s="49">
        <v>240832.56</v>
      </c>
      <c r="Q23" s="213">
        <f t="shared" si="12"/>
        <v>623.32000000000005</v>
      </c>
      <c r="R23" s="49">
        <f t="shared" si="18"/>
        <v>171201.36</v>
      </c>
      <c r="S23" s="49">
        <v>171927.28</v>
      </c>
      <c r="T23" s="213">
        <f t="shared" si="4"/>
        <v>725.92000000001303</v>
      </c>
      <c r="U23" s="49">
        <f t="shared" si="19"/>
        <v>52124.44</v>
      </c>
      <c r="V23" s="49">
        <v>52405.68</v>
      </c>
      <c r="W23" s="213">
        <f t="shared" si="5"/>
        <v>281.23999999999802</v>
      </c>
      <c r="X23" s="49">
        <f t="shared" si="20"/>
        <v>77706.48</v>
      </c>
      <c r="Y23" s="49">
        <v>77784.039999999994</v>
      </c>
      <c r="Z23" s="213">
        <f t="shared" si="6"/>
        <v>77.5599999999977</v>
      </c>
      <c r="AA23" s="49">
        <f t="shared" si="23"/>
        <v>42341.26</v>
      </c>
      <c r="AB23" s="49">
        <v>42387.15</v>
      </c>
      <c r="AC23" s="213">
        <f t="shared" si="7"/>
        <v>45.889999999999397</v>
      </c>
      <c r="AD23" s="213">
        <f t="shared" si="21"/>
        <v>31990</v>
      </c>
      <c r="AE23" s="213">
        <v>32234</v>
      </c>
      <c r="AF23" s="213">
        <f t="shared" si="8"/>
        <v>244</v>
      </c>
      <c r="AG23" s="239">
        <f t="shared" si="9"/>
        <v>10626.57</v>
      </c>
      <c r="AH23" s="49">
        <f t="shared" si="22"/>
        <v>2505414.81</v>
      </c>
      <c r="AI23" s="49">
        <v>2516088.4900000002</v>
      </c>
      <c r="AJ23" s="240">
        <f t="shared" si="10"/>
        <v>10673.6800000002</v>
      </c>
      <c r="AK23" s="241">
        <f t="shared" si="11"/>
        <v>47.110000000175198</v>
      </c>
    </row>
    <row r="24" spans="2:63" ht="24" customHeight="1">
      <c r="B24" s="227">
        <v>45277</v>
      </c>
      <c r="C24" s="49">
        <f t="shared" si="13"/>
        <v>1334808.96</v>
      </c>
      <c r="D24" s="120">
        <v>1339445.8999999999</v>
      </c>
      <c r="E24" s="228">
        <f t="shared" si="0"/>
        <v>4636.9399999999396</v>
      </c>
      <c r="F24" s="230">
        <f t="shared" si="14"/>
        <v>82876.88</v>
      </c>
      <c r="G24" s="120">
        <v>82894.5</v>
      </c>
      <c r="H24" s="136">
        <f t="shared" si="1"/>
        <v>17.619999999995301</v>
      </c>
      <c r="I24" s="49">
        <f t="shared" si="15"/>
        <v>355194.4</v>
      </c>
      <c r="J24" s="120">
        <v>355637.3</v>
      </c>
      <c r="K24" s="213">
        <f t="shared" si="2"/>
        <v>442.89999999996502</v>
      </c>
      <c r="L24" s="49">
        <f t="shared" si="16"/>
        <v>129408.56</v>
      </c>
      <c r="M24" s="120">
        <v>129613.32</v>
      </c>
      <c r="N24" s="213">
        <f t="shared" si="3"/>
        <v>204.760000000009</v>
      </c>
      <c r="O24" s="49">
        <f t="shared" si="17"/>
        <v>240832.56</v>
      </c>
      <c r="P24" s="120">
        <v>241583.76</v>
      </c>
      <c r="Q24" s="213">
        <f t="shared" si="12"/>
        <v>530.04000000001497</v>
      </c>
      <c r="R24" s="49">
        <f t="shared" si="18"/>
        <v>171927.28</v>
      </c>
      <c r="S24" s="120">
        <v>172442.9</v>
      </c>
      <c r="T24" s="213">
        <f t="shared" si="4"/>
        <v>515.619999999995</v>
      </c>
      <c r="U24" s="49">
        <f t="shared" si="19"/>
        <v>52405.68</v>
      </c>
      <c r="V24" s="120">
        <v>52626.84</v>
      </c>
      <c r="W24" s="213">
        <f t="shared" si="5"/>
        <v>221.15999999999599</v>
      </c>
      <c r="X24" s="49">
        <f t="shared" si="20"/>
        <v>77784.039999999994</v>
      </c>
      <c r="Y24" s="120">
        <v>77881.91</v>
      </c>
      <c r="Z24" s="213">
        <f t="shared" si="6"/>
        <v>97.870000000009895</v>
      </c>
      <c r="AA24" s="49">
        <f t="shared" si="23"/>
        <v>42387.15</v>
      </c>
      <c r="AB24" s="120">
        <v>42427.26</v>
      </c>
      <c r="AC24" s="213">
        <f t="shared" si="7"/>
        <v>40.110000000000603</v>
      </c>
      <c r="AD24" s="213">
        <f t="shared" si="21"/>
        <v>32234</v>
      </c>
      <c r="AE24" s="214">
        <v>32431</v>
      </c>
      <c r="AF24" s="213">
        <f t="shared" si="8"/>
        <v>197</v>
      </c>
      <c r="AG24" s="239">
        <f t="shared" si="9"/>
        <v>6904.0199999999304</v>
      </c>
      <c r="AH24" s="49">
        <f t="shared" si="22"/>
        <v>2516088.4900000002</v>
      </c>
      <c r="AI24" s="49">
        <v>2523007.5</v>
      </c>
      <c r="AJ24" s="240">
        <f t="shared" si="10"/>
        <v>6919.0099999997801</v>
      </c>
      <c r="AK24" s="241">
        <f t="shared" si="11"/>
        <v>14.9899999998452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2:63" s="3" customFormat="1" ht="24" customHeight="1">
      <c r="B25" s="227">
        <v>45278</v>
      </c>
      <c r="C25" s="49">
        <f t="shared" si="13"/>
        <v>1339445.8999999999</v>
      </c>
      <c r="D25" s="49">
        <v>1344463.1</v>
      </c>
      <c r="E25" s="228">
        <f t="shared" si="0"/>
        <v>5017.2000000001899</v>
      </c>
      <c r="F25" s="230">
        <f t="shared" si="14"/>
        <v>82894.5</v>
      </c>
      <c r="G25" s="49">
        <v>85042.07</v>
      </c>
      <c r="H25" s="136">
        <f t="shared" si="1"/>
        <v>2147.5700000000102</v>
      </c>
      <c r="I25" s="49">
        <f t="shared" si="15"/>
        <v>355637.3</v>
      </c>
      <c r="J25" s="49">
        <v>356196.56</v>
      </c>
      <c r="K25" s="213">
        <f t="shared" si="2"/>
        <v>559.26000000000897</v>
      </c>
      <c r="L25" s="49">
        <f t="shared" si="16"/>
        <v>129613.32</v>
      </c>
      <c r="M25" s="49">
        <v>129900.64</v>
      </c>
      <c r="N25" s="213">
        <f t="shared" si="3"/>
        <v>287.31999999999198</v>
      </c>
      <c r="O25" s="49">
        <f t="shared" si="17"/>
        <v>241583.76</v>
      </c>
      <c r="P25" s="49">
        <v>242530.24</v>
      </c>
      <c r="Q25" s="213">
        <f t="shared" si="12"/>
        <v>663.87999999997601</v>
      </c>
      <c r="R25" s="49">
        <f t="shared" si="18"/>
        <v>172442.9</v>
      </c>
      <c r="S25" s="49">
        <v>173137.2</v>
      </c>
      <c r="T25" s="213">
        <f t="shared" si="4"/>
        <v>694.30000000001701</v>
      </c>
      <c r="U25" s="49">
        <f t="shared" si="19"/>
        <v>52626.84</v>
      </c>
      <c r="V25" s="49">
        <v>52909.440000000002</v>
      </c>
      <c r="W25" s="213">
        <f t="shared" si="5"/>
        <v>282.60000000000599</v>
      </c>
      <c r="X25" s="49">
        <f t="shared" si="20"/>
        <v>77881.91</v>
      </c>
      <c r="Y25" s="49">
        <v>78016.789999999994</v>
      </c>
      <c r="Z25" s="213">
        <f t="shared" si="6"/>
        <v>134.87999999998999</v>
      </c>
      <c r="AA25" s="49">
        <f t="shared" si="23"/>
        <v>42427.26</v>
      </c>
      <c r="AB25" s="49">
        <v>42476.52</v>
      </c>
      <c r="AC25" s="213">
        <f t="shared" si="7"/>
        <v>49.259999999994797</v>
      </c>
      <c r="AD25" s="213">
        <f t="shared" si="21"/>
        <v>32431</v>
      </c>
      <c r="AE25" s="213">
        <v>32622</v>
      </c>
      <c r="AF25" s="213">
        <f t="shared" si="8"/>
        <v>191</v>
      </c>
      <c r="AG25" s="239">
        <f t="shared" si="9"/>
        <v>10027.270000000201</v>
      </c>
      <c r="AH25" s="49">
        <f t="shared" si="22"/>
        <v>2523007.5</v>
      </c>
      <c r="AI25" s="49">
        <v>2533098.86</v>
      </c>
      <c r="AJ25" s="240">
        <f t="shared" si="10"/>
        <v>10091.359999999901</v>
      </c>
      <c r="AK25" s="241">
        <f t="shared" si="11"/>
        <v>64.089999999690903</v>
      </c>
    </row>
    <row r="26" spans="2:63" ht="24" customHeight="1">
      <c r="B26" s="227">
        <v>45279</v>
      </c>
      <c r="C26" s="49">
        <f t="shared" si="13"/>
        <v>1344463.1</v>
      </c>
      <c r="D26" s="120">
        <v>1349216.38</v>
      </c>
      <c r="E26" s="228">
        <f t="shared" si="0"/>
        <v>4753.2799999997997</v>
      </c>
      <c r="F26" s="230">
        <f t="shared" si="14"/>
        <v>85042.07</v>
      </c>
      <c r="G26" s="120">
        <v>86809.9</v>
      </c>
      <c r="H26" s="136">
        <f t="shared" si="1"/>
        <v>1767.8299999999899</v>
      </c>
      <c r="I26" s="49">
        <f t="shared" si="15"/>
        <v>356196.56</v>
      </c>
      <c r="J26" s="120">
        <v>356740.16</v>
      </c>
      <c r="K26" s="213">
        <f t="shared" si="2"/>
        <v>543.59999999997694</v>
      </c>
      <c r="L26" s="49">
        <f t="shared" si="16"/>
        <v>129900.64</v>
      </c>
      <c r="M26" s="120">
        <v>130148.4</v>
      </c>
      <c r="N26" s="213">
        <f t="shared" si="3"/>
        <v>247.75999999999499</v>
      </c>
      <c r="O26" s="49">
        <f t="shared" si="17"/>
        <v>242530.24</v>
      </c>
      <c r="P26" s="120">
        <v>243386.8</v>
      </c>
      <c r="Q26" s="213">
        <f t="shared" si="12"/>
        <v>586.36000000000104</v>
      </c>
      <c r="R26" s="49">
        <f t="shared" si="18"/>
        <v>173137.2</v>
      </c>
      <c r="S26" s="120">
        <v>173732.8</v>
      </c>
      <c r="T26" s="213">
        <f t="shared" si="4"/>
        <v>595.59999999997694</v>
      </c>
      <c r="U26" s="49">
        <f t="shared" si="19"/>
        <v>52909.440000000002</v>
      </c>
      <c r="V26" s="120">
        <v>53179.64</v>
      </c>
      <c r="W26" s="213">
        <f t="shared" si="5"/>
        <v>270.19999999999698</v>
      </c>
      <c r="X26" s="49">
        <f t="shared" si="20"/>
        <v>78016.789999999994</v>
      </c>
      <c r="Y26" s="120">
        <v>78133.679999999993</v>
      </c>
      <c r="Z26" s="213">
        <f t="shared" si="6"/>
        <v>116.88999999999901</v>
      </c>
      <c r="AA26" s="49">
        <f t="shared" si="23"/>
        <v>42476.52</v>
      </c>
      <c r="AB26" s="120">
        <v>42552.03</v>
      </c>
      <c r="AC26" s="213">
        <f t="shared" si="7"/>
        <v>75.510000000001995</v>
      </c>
      <c r="AD26" s="213">
        <f t="shared" si="21"/>
        <v>32622</v>
      </c>
      <c r="AE26" s="214">
        <v>32810</v>
      </c>
      <c r="AF26" s="213">
        <f t="shared" si="8"/>
        <v>188</v>
      </c>
      <c r="AG26" s="239">
        <f t="shared" si="9"/>
        <v>9145.0299999997296</v>
      </c>
      <c r="AH26" s="49">
        <f t="shared" si="22"/>
        <v>2533098.86</v>
      </c>
      <c r="AI26" s="49">
        <v>2542298.2999999998</v>
      </c>
      <c r="AJ26" s="240">
        <f t="shared" si="10"/>
        <v>9199.4399999999405</v>
      </c>
      <c r="AK26" s="241">
        <f t="shared" si="11"/>
        <v>54.410000000214502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2:63" s="3" customFormat="1" ht="24" customHeight="1">
      <c r="B27" s="227">
        <v>45280</v>
      </c>
      <c r="C27" s="49">
        <f t="shared" si="13"/>
        <v>1349216.38</v>
      </c>
      <c r="D27" s="49">
        <v>1354126.47</v>
      </c>
      <c r="E27" s="228">
        <f t="shared" si="0"/>
        <v>4910.0900000000802</v>
      </c>
      <c r="F27" s="230">
        <f t="shared" si="14"/>
        <v>86809.9</v>
      </c>
      <c r="G27" s="49">
        <v>88611.95</v>
      </c>
      <c r="H27" s="136">
        <f t="shared" si="1"/>
        <v>1802.05</v>
      </c>
      <c r="I27" s="49">
        <f t="shared" si="15"/>
        <v>356740.16</v>
      </c>
      <c r="J27" s="49">
        <v>357257.52</v>
      </c>
      <c r="K27" s="213">
        <f t="shared" si="2"/>
        <v>517.36000000004401</v>
      </c>
      <c r="L27" s="49">
        <f t="shared" si="16"/>
        <v>130148.4</v>
      </c>
      <c r="M27" s="49">
        <v>130440.52</v>
      </c>
      <c r="N27" s="213">
        <f t="shared" si="3"/>
        <v>292.12000000001001</v>
      </c>
      <c r="O27" s="49">
        <f t="shared" si="17"/>
        <v>243386.8</v>
      </c>
      <c r="P27" s="49">
        <v>244227.44</v>
      </c>
      <c r="Q27" s="213">
        <f t="shared" si="12"/>
        <v>569.28000000001305</v>
      </c>
      <c r="R27" s="49">
        <f t="shared" si="18"/>
        <v>173732.8</v>
      </c>
      <c r="S27" s="49">
        <v>174385.84</v>
      </c>
      <c r="T27" s="213">
        <f t="shared" si="4"/>
        <v>653.04000000000804</v>
      </c>
      <c r="U27" s="49">
        <f t="shared" si="19"/>
        <v>53179.64</v>
      </c>
      <c r="V27" s="49">
        <v>53451</v>
      </c>
      <c r="W27" s="213">
        <f t="shared" si="5"/>
        <v>271.36000000000098</v>
      </c>
      <c r="X27" s="49">
        <f t="shared" si="20"/>
        <v>78133.679999999993</v>
      </c>
      <c r="Y27" s="49">
        <v>78258.3</v>
      </c>
      <c r="Z27" s="213">
        <f t="shared" si="6"/>
        <v>124.62000000000999</v>
      </c>
      <c r="AA27" s="49">
        <f t="shared" si="23"/>
        <v>42552.03</v>
      </c>
      <c r="AB27" s="49">
        <v>42642.77</v>
      </c>
      <c r="AC27" s="213">
        <f t="shared" si="7"/>
        <v>90.739999999998005</v>
      </c>
      <c r="AD27" s="213">
        <f t="shared" si="21"/>
        <v>32810</v>
      </c>
      <c r="AE27" s="213">
        <v>33000</v>
      </c>
      <c r="AF27" s="213">
        <f t="shared" si="8"/>
        <v>190</v>
      </c>
      <c r="AG27" s="239">
        <f t="shared" si="9"/>
        <v>9420.6600000001708</v>
      </c>
      <c r="AH27" s="49">
        <f t="shared" si="22"/>
        <v>2542298.2999999998</v>
      </c>
      <c r="AI27" s="49">
        <v>2551744.81</v>
      </c>
      <c r="AJ27" s="240">
        <f t="shared" si="10"/>
        <v>9446.5100000002403</v>
      </c>
      <c r="AK27" s="241">
        <f t="shared" si="11"/>
        <v>25.850000000071301</v>
      </c>
    </row>
    <row r="28" spans="2:63" ht="24" customHeight="1">
      <c r="B28" s="227">
        <v>45281</v>
      </c>
      <c r="C28" s="49">
        <f t="shared" si="13"/>
        <v>1354126.47</v>
      </c>
      <c r="D28" s="120">
        <v>1359416.1</v>
      </c>
      <c r="E28" s="228">
        <f t="shared" si="0"/>
        <v>5289.6300000001202</v>
      </c>
      <c r="F28" s="230">
        <f t="shared" si="14"/>
        <v>88611.95</v>
      </c>
      <c r="G28" s="120">
        <v>90807.34</v>
      </c>
      <c r="H28" s="136">
        <f t="shared" si="1"/>
        <v>2195.39</v>
      </c>
      <c r="I28" s="49">
        <f t="shared" si="15"/>
        <v>357257.52</v>
      </c>
      <c r="J28" s="120">
        <v>357844.96</v>
      </c>
      <c r="K28" s="213">
        <f t="shared" si="2"/>
        <v>587.44000000000199</v>
      </c>
      <c r="L28" s="49">
        <f t="shared" si="16"/>
        <v>130440.52</v>
      </c>
      <c r="M28" s="120">
        <v>130718.8</v>
      </c>
      <c r="N28" s="213">
        <f t="shared" si="3"/>
        <v>278.27999999999901</v>
      </c>
      <c r="O28" s="49">
        <f t="shared" si="17"/>
        <v>244227.44</v>
      </c>
      <c r="P28" s="120">
        <v>245077.44</v>
      </c>
      <c r="Q28" s="213">
        <f t="shared" si="12"/>
        <v>577.400000000001</v>
      </c>
      <c r="R28" s="49">
        <f t="shared" si="18"/>
        <v>174385.84</v>
      </c>
      <c r="S28" s="120">
        <v>175055.12</v>
      </c>
      <c r="T28" s="213">
        <f t="shared" si="4"/>
        <v>669.27999999999895</v>
      </c>
      <c r="U28" s="49">
        <f t="shared" si="19"/>
        <v>53451</v>
      </c>
      <c r="V28" s="120">
        <v>53723.6</v>
      </c>
      <c r="W28" s="213">
        <f t="shared" si="5"/>
        <v>272.599999999999</v>
      </c>
      <c r="X28" s="49">
        <f t="shared" si="20"/>
        <v>78258.3</v>
      </c>
      <c r="Y28" s="120">
        <v>78396.31</v>
      </c>
      <c r="Z28" s="213">
        <f t="shared" si="6"/>
        <v>138.00999999999499</v>
      </c>
      <c r="AA28" s="49">
        <f t="shared" si="23"/>
        <v>42642.77</v>
      </c>
      <c r="AB28" s="120">
        <v>42718.36</v>
      </c>
      <c r="AC28" s="213">
        <f t="shared" si="7"/>
        <v>75.590000000003798</v>
      </c>
      <c r="AD28" s="213">
        <f t="shared" si="21"/>
        <v>33000</v>
      </c>
      <c r="AE28" s="214">
        <v>33173</v>
      </c>
      <c r="AF28" s="213">
        <f t="shared" si="8"/>
        <v>173</v>
      </c>
      <c r="AG28" s="239">
        <f t="shared" si="9"/>
        <v>10256.620000000101</v>
      </c>
      <c r="AH28" s="49">
        <f t="shared" si="22"/>
        <v>2551744.81</v>
      </c>
      <c r="AI28" s="49">
        <v>2562083.9300000002</v>
      </c>
      <c r="AJ28" s="240">
        <f t="shared" si="10"/>
        <v>10339.120000000101</v>
      </c>
      <c r="AK28" s="241">
        <f t="shared" si="11"/>
        <v>82.499999999992696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2:63" s="3" customFormat="1" ht="24" customHeight="1">
      <c r="B29" s="227">
        <v>45282</v>
      </c>
      <c r="C29" s="49">
        <f t="shared" si="13"/>
        <v>1359416.1</v>
      </c>
      <c r="D29" s="49">
        <v>1364485.94</v>
      </c>
      <c r="E29" s="228">
        <f t="shared" si="0"/>
        <v>5069.8399999998501</v>
      </c>
      <c r="F29" s="230">
        <f t="shared" si="14"/>
        <v>90807.34</v>
      </c>
      <c r="G29" s="49">
        <v>92850.15</v>
      </c>
      <c r="H29" s="136">
        <f t="shared" si="1"/>
        <v>2042.81</v>
      </c>
      <c r="I29" s="49">
        <f t="shared" si="15"/>
        <v>357844.96</v>
      </c>
      <c r="J29" s="49">
        <v>358450.8</v>
      </c>
      <c r="K29" s="213">
        <f t="shared" si="2"/>
        <v>605.83999999996695</v>
      </c>
      <c r="L29" s="49">
        <f t="shared" si="16"/>
        <v>130718.8</v>
      </c>
      <c r="M29" s="49">
        <v>131030.56</v>
      </c>
      <c r="N29" s="213">
        <f t="shared" si="3"/>
        <v>311.75999999999499</v>
      </c>
      <c r="O29" s="49">
        <f t="shared" si="17"/>
        <v>245077.44</v>
      </c>
      <c r="P29" s="49">
        <v>245956.8</v>
      </c>
      <c r="Q29" s="213">
        <f t="shared" si="12"/>
        <v>585.79999999998097</v>
      </c>
      <c r="R29" s="49">
        <f t="shared" si="18"/>
        <v>175055.12</v>
      </c>
      <c r="S29" s="49">
        <v>175777.12</v>
      </c>
      <c r="T29" s="213">
        <f t="shared" si="4"/>
        <v>722</v>
      </c>
      <c r="U29" s="49">
        <f t="shared" si="19"/>
        <v>53723.6</v>
      </c>
      <c r="V29" s="49">
        <v>54017.16</v>
      </c>
      <c r="W29" s="213">
        <f t="shared" si="5"/>
        <v>293.560000000005</v>
      </c>
      <c r="X29" s="49">
        <f t="shared" si="20"/>
        <v>78396.31</v>
      </c>
      <c r="Y29" s="49">
        <v>78485.88</v>
      </c>
      <c r="Z29" s="213">
        <f t="shared" si="6"/>
        <v>89.570000000006999</v>
      </c>
      <c r="AA29" s="49">
        <f t="shared" si="23"/>
        <v>42718.36</v>
      </c>
      <c r="AB29" s="49">
        <v>42780.51</v>
      </c>
      <c r="AC29" s="213">
        <f t="shared" si="7"/>
        <v>62.150000000001498</v>
      </c>
      <c r="AD29" s="213">
        <f t="shared" si="21"/>
        <v>33173</v>
      </c>
      <c r="AE29" s="213">
        <v>33381</v>
      </c>
      <c r="AF29" s="213">
        <f t="shared" si="8"/>
        <v>208</v>
      </c>
      <c r="AG29" s="239">
        <f t="shared" si="9"/>
        <v>9991.3299999998108</v>
      </c>
      <c r="AH29" s="49">
        <f t="shared" si="22"/>
        <v>2562083.9300000002</v>
      </c>
      <c r="AI29" s="49">
        <v>2572110.14</v>
      </c>
      <c r="AJ29" s="240">
        <f t="shared" si="10"/>
        <v>10026.209999999999</v>
      </c>
      <c r="AK29" s="241">
        <f t="shared" si="11"/>
        <v>34.880000000157501</v>
      </c>
    </row>
    <row r="30" spans="2:63" ht="24" customHeight="1">
      <c r="B30" s="227">
        <v>45283</v>
      </c>
      <c r="C30" s="49">
        <f t="shared" si="13"/>
        <v>1364485.94</v>
      </c>
      <c r="D30" s="120">
        <v>1368074.78</v>
      </c>
      <c r="E30" s="228">
        <f t="shared" si="0"/>
        <v>3588.8400000000802</v>
      </c>
      <c r="F30" s="230">
        <f t="shared" si="14"/>
        <v>92850.15</v>
      </c>
      <c r="G30" s="120">
        <v>94769.4</v>
      </c>
      <c r="H30" s="136">
        <f t="shared" si="1"/>
        <v>1919.25</v>
      </c>
      <c r="I30" s="49">
        <f t="shared" si="15"/>
        <v>358450.8</v>
      </c>
      <c r="J30" s="120">
        <v>358955.28</v>
      </c>
      <c r="K30" s="213">
        <f t="shared" si="2"/>
        <v>504.48000000003998</v>
      </c>
      <c r="L30" s="49">
        <f t="shared" si="16"/>
        <v>131030.56</v>
      </c>
      <c r="M30" s="120">
        <v>131259.92000000001</v>
      </c>
      <c r="N30" s="213">
        <f t="shared" si="3"/>
        <v>229.36000000001499</v>
      </c>
      <c r="O30" s="49">
        <f t="shared" si="17"/>
        <v>245956.8</v>
      </c>
      <c r="P30" s="120">
        <v>246795.12</v>
      </c>
      <c r="Q30" s="213">
        <f t="shared" si="12"/>
        <v>580.88000000001205</v>
      </c>
      <c r="R30" s="49">
        <f t="shared" si="18"/>
        <v>175777.12</v>
      </c>
      <c r="S30" s="120">
        <v>176368.802</v>
      </c>
      <c r="T30" s="213">
        <f t="shared" si="4"/>
        <v>591.68200000000104</v>
      </c>
      <c r="U30" s="49">
        <f t="shared" si="19"/>
        <v>54017.16</v>
      </c>
      <c r="V30" s="120">
        <v>54274.6</v>
      </c>
      <c r="W30" s="213">
        <f t="shared" si="5"/>
        <v>257.439999999995</v>
      </c>
      <c r="X30" s="49">
        <f t="shared" si="20"/>
        <v>78485.88</v>
      </c>
      <c r="Y30" s="120">
        <v>78592.479999999996</v>
      </c>
      <c r="Z30" s="213">
        <f t="shared" si="6"/>
        <v>106.599999999991</v>
      </c>
      <c r="AA30" s="49">
        <f t="shared" si="23"/>
        <v>42780.51</v>
      </c>
      <c r="AB30" s="120">
        <v>42850.07</v>
      </c>
      <c r="AC30" s="213">
        <f t="shared" si="7"/>
        <v>69.5599999999977</v>
      </c>
      <c r="AD30" s="213">
        <f t="shared" si="21"/>
        <v>33381</v>
      </c>
      <c r="AE30" s="214">
        <v>33576</v>
      </c>
      <c r="AF30" s="213">
        <f t="shared" si="8"/>
        <v>195</v>
      </c>
      <c r="AG30" s="239">
        <f t="shared" si="9"/>
        <v>8043.0920000001397</v>
      </c>
      <c r="AH30" s="49">
        <f t="shared" si="22"/>
        <v>2572110.14</v>
      </c>
      <c r="AI30" s="49">
        <v>2580219.4</v>
      </c>
      <c r="AJ30" s="240">
        <f t="shared" si="10"/>
        <v>8109.2599999997801</v>
      </c>
      <c r="AK30" s="241">
        <f t="shared" si="11"/>
        <v>66.167999999641296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2:63" s="3" customFormat="1" ht="24" customHeight="1">
      <c r="B31" s="227">
        <v>45284</v>
      </c>
      <c r="C31" s="49">
        <f t="shared" si="13"/>
        <v>1368074.78</v>
      </c>
      <c r="D31" s="49">
        <v>1369817.2</v>
      </c>
      <c r="E31" s="228">
        <f t="shared" si="0"/>
        <v>1742.41999999993</v>
      </c>
      <c r="F31" s="230">
        <f t="shared" si="14"/>
        <v>94769.4</v>
      </c>
      <c r="G31" s="49">
        <v>98173.99</v>
      </c>
      <c r="H31" s="136">
        <f t="shared" si="1"/>
        <v>3404.5900000000101</v>
      </c>
      <c r="I31" s="49">
        <f t="shared" si="15"/>
        <v>358955.28</v>
      </c>
      <c r="J31" s="49">
        <v>359528.2</v>
      </c>
      <c r="K31" s="213">
        <f t="shared" si="2"/>
        <v>572.91999999998404</v>
      </c>
      <c r="L31" s="49">
        <f t="shared" si="16"/>
        <v>131259.92000000001</v>
      </c>
      <c r="M31" s="49">
        <v>131499.64000000001</v>
      </c>
      <c r="N31" s="213">
        <f t="shared" si="3"/>
        <v>239.72000000000099</v>
      </c>
      <c r="O31" s="49">
        <f t="shared" si="17"/>
        <v>246795.12</v>
      </c>
      <c r="P31" s="49">
        <v>247471.84</v>
      </c>
      <c r="Q31" s="213">
        <f t="shared" si="12"/>
        <v>487.12000000000302</v>
      </c>
      <c r="R31" s="49">
        <f t="shared" si="18"/>
        <v>176368.802</v>
      </c>
      <c r="S31" s="49">
        <v>176984</v>
      </c>
      <c r="T31" s="213">
        <f t="shared" si="4"/>
        <v>615.19800000000396</v>
      </c>
      <c r="U31" s="49">
        <f t="shared" si="19"/>
        <v>54274.6</v>
      </c>
      <c r="V31" s="49">
        <v>54464.2</v>
      </c>
      <c r="W31" s="213">
        <f t="shared" si="5"/>
        <v>189.599999999999</v>
      </c>
      <c r="X31" s="49">
        <f t="shared" si="20"/>
        <v>78592.479999999996</v>
      </c>
      <c r="Y31" s="49">
        <v>78710.5</v>
      </c>
      <c r="Z31" s="213">
        <f t="shared" si="6"/>
        <v>118.020000000004</v>
      </c>
      <c r="AA31" s="49">
        <f t="shared" si="23"/>
        <v>42850.07</v>
      </c>
      <c r="AB31" s="49">
        <v>42922.73</v>
      </c>
      <c r="AC31" s="213">
        <f t="shared" si="7"/>
        <v>72.660000000003507</v>
      </c>
      <c r="AD31" s="213">
        <f t="shared" si="21"/>
        <v>33576</v>
      </c>
      <c r="AE31" s="214">
        <v>33704</v>
      </c>
      <c r="AF31" s="213">
        <f t="shared" si="8"/>
        <v>128</v>
      </c>
      <c r="AG31" s="239">
        <f t="shared" si="9"/>
        <v>7570.2479999999296</v>
      </c>
      <c r="AH31" s="49">
        <f t="shared" si="22"/>
        <v>2580219.4</v>
      </c>
      <c r="AI31" s="49">
        <v>2587812.85</v>
      </c>
      <c r="AJ31" s="240">
        <f t="shared" si="10"/>
        <v>7593.4500000001899</v>
      </c>
      <c r="AK31" s="241">
        <f t="shared" si="11"/>
        <v>23.202000000252202</v>
      </c>
    </row>
    <row r="32" spans="2:63" ht="24" customHeight="1">
      <c r="B32" s="227">
        <v>45285</v>
      </c>
      <c r="C32" s="49">
        <f t="shared" si="13"/>
        <v>1369817.2</v>
      </c>
      <c r="D32" s="120">
        <v>1369825.3</v>
      </c>
      <c r="E32" s="228">
        <f t="shared" si="0"/>
        <v>8.1000000000931305</v>
      </c>
      <c r="F32" s="230">
        <f t="shared" si="14"/>
        <v>98173.99</v>
      </c>
      <c r="G32" s="120">
        <v>98185.48</v>
      </c>
      <c r="H32" s="136">
        <f t="shared" si="1"/>
        <v>11.489999999990699</v>
      </c>
      <c r="I32" s="49">
        <f t="shared" si="15"/>
        <v>359528.2</v>
      </c>
      <c r="J32" s="120">
        <v>359528.32</v>
      </c>
      <c r="K32" s="213">
        <f t="shared" si="2"/>
        <v>0.119999999995343</v>
      </c>
      <c r="L32" s="49">
        <f t="shared" si="16"/>
        <v>131499.64000000001</v>
      </c>
      <c r="M32" s="120">
        <v>131515.04</v>
      </c>
      <c r="N32" s="213">
        <f t="shared" si="3"/>
        <v>15.399999999994201</v>
      </c>
      <c r="O32" s="49">
        <f t="shared" si="17"/>
        <v>247471.84</v>
      </c>
      <c r="P32" s="120">
        <v>247655.36</v>
      </c>
      <c r="Q32" s="213">
        <f t="shared" si="12"/>
        <v>156.359999999986</v>
      </c>
      <c r="R32" s="49">
        <f t="shared" si="18"/>
        <v>176984</v>
      </c>
      <c r="S32" s="120">
        <v>177119.84</v>
      </c>
      <c r="T32" s="213">
        <f t="shared" si="4"/>
        <v>135.83999999999699</v>
      </c>
      <c r="U32" s="49">
        <f t="shared" si="19"/>
        <v>54464.2</v>
      </c>
      <c r="V32" s="120">
        <v>54491.360000000001</v>
      </c>
      <c r="W32" s="213">
        <f t="shared" si="5"/>
        <v>27.1600000000035</v>
      </c>
      <c r="X32" s="49">
        <f t="shared" si="20"/>
        <v>78710.5</v>
      </c>
      <c r="Y32" s="120">
        <v>78726.03</v>
      </c>
      <c r="Z32" s="213">
        <f t="shared" si="6"/>
        <v>15.5299999999988</v>
      </c>
      <c r="AA32" s="49">
        <f t="shared" si="23"/>
        <v>42922.73</v>
      </c>
      <c r="AB32" s="120">
        <v>42950.33</v>
      </c>
      <c r="AC32" s="213">
        <f t="shared" si="7"/>
        <v>27.599999999998499</v>
      </c>
      <c r="AD32" s="213">
        <f t="shared" si="21"/>
        <v>33704</v>
      </c>
      <c r="AE32" s="214">
        <v>33741</v>
      </c>
      <c r="AF32" s="213">
        <f t="shared" si="8"/>
        <v>37</v>
      </c>
      <c r="AG32" s="239">
        <f t="shared" si="9"/>
        <v>434.60000000005698</v>
      </c>
      <c r="AH32" s="49">
        <f t="shared" si="22"/>
        <v>2587812.85</v>
      </c>
      <c r="AI32" s="49">
        <v>2588276.2400000002</v>
      </c>
      <c r="AJ32" s="240">
        <f t="shared" si="10"/>
        <v>463.39000000012999</v>
      </c>
      <c r="AK32" s="241">
        <f t="shared" si="11"/>
        <v>28.790000000073601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2:63" s="3" customFormat="1" ht="24" customHeight="1">
      <c r="B33" s="227">
        <v>45286</v>
      </c>
      <c r="C33" s="49">
        <f t="shared" si="13"/>
        <v>1369825.3</v>
      </c>
      <c r="D33" s="49">
        <v>1374110.5</v>
      </c>
      <c r="E33" s="228">
        <f t="shared" si="0"/>
        <v>4285.1999999999498</v>
      </c>
      <c r="F33" s="230">
        <f t="shared" si="14"/>
        <v>98185.48</v>
      </c>
      <c r="G33" s="49">
        <v>98206.7</v>
      </c>
      <c r="H33" s="136">
        <f t="shared" si="1"/>
        <v>21.2200000000012</v>
      </c>
      <c r="I33" s="49">
        <f t="shared" si="15"/>
        <v>359528.32</v>
      </c>
      <c r="J33" s="49">
        <v>359856.96</v>
      </c>
      <c r="K33" s="213">
        <f t="shared" si="2"/>
        <v>328.64000000001403</v>
      </c>
      <c r="L33" s="49">
        <f t="shared" si="16"/>
        <v>131515.04</v>
      </c>
      <c r="M33" s="49">
        <v>131677.6</v>
      </c>
      <c r="N33" s="213">
        <f t="shared" si="3"/>
        <v>162.55999999999801</v>
      </c>
      <c r="O33" s="49">
        <f t="shared" si="17"/>
        <v>247655.36</v>
      </c>
      <c r="P33" s="49">
        <v>248219.51999999999</v>
      </c>
      <c r="Q33" s="213">
        <f t="shared" si="12"/>
        <v>446.00000000000699</v>
      </c>
      <c r="R33" s="49">
        <f t="shared" si="18"/>
        <v>177119.84</v>
      </c>
      <c r="S33" s="49">
        <v>177608.2</v>
      </c>
      <c r="T33" s="213">
        <f t="shared" si="4"/>
        <v>488.36000000001502</v>
      </c>
      <c r="U33" s="49">
        <f t="shared" si="19"/>
        <v>54491.360000000001</v>
      </c>
      <c r="V33" s="49">
        <v>54609.52</v>
      </c>
      <c r="W33" s="213">
        <f t="shared" si="5"/>
        <v>118.159999999996</v>
      </c>
      <c r="X33" s="49">
        <f t="shared" si="20"/>
        <v>78726.03</v>
      </c>
      <c r="Y33" s="49">
        <v>78811.899999999994</v>
      </c>
      <c r="Z33" s="213">
        <f t="shared" si="6"/>
        <v>85.869999999995301</v>
      </c>
      <c r="AA33" s="49">
        <f t="shared" si="23"/>
        <v>42950.33</v>
      </c>
      <c r="AB33" s="49">
        <v>43001.01</v>
      </c>
      <c r="AC33" s="213">
        <f t="shared" si="7"/>
        <v>50.680000000000298</v>
      </c>
      <c r="AD33" s="213">
        <f t="shared" si="21"/>
        <v>33741</v>
      </c>
      <c r="AE33" s="213">
        <v>33930</v>
      </c>
      <c r="AF33" s="213">
        <f t="shared" si="8"/>
        <v>189</v>
      </c>
      <c r="AG33" s="239">
        <f t="shared" si="9"/>
        <v>6175.6899999999796</v>
      </c>
      <c r="AH33" s="49">
        <f t="shared" si="22"/>
        <v>2588276.2400000002</v>
      </c>
      <c r="AI33" s="49">
        <v>2594488.5</v>
      </c>
      <c r="AJ33" s="240">
        <f t="shared" si="10"/>
        <v>6212.2599999997801</v>
      </c>
      <c r="AK33" s="241">
        <f t="shared" si="11"/>
        <v>36.569999999796003</v>
      </c>
    </row>
    <row r="34" spans="2:63" ht="24" customHeight="1">
      <c r="B34" s="227">
        <v>45287</v>
      </c>
      <c r="C34" s="49">
        <f t="shared" si="13"/>
        <v>1374110.5</v>
      </c>
      <c r="D34" s="120">
        <v>1379201.3</v>
      </c>
      <c r="E34" s="228">
        <f t="shared" si="0"/>
        <v>5090.8000000000502</v>
      </c>
      <c r="F34" s="230">
        <f t="shared" si="14"/>
        <v>98206.7</v>
      </c>
      <c r="G34" s="120">
        <v>98217.1</v>
      </c>
      <c r="H34" s="136">
        <f t="shared" si="1"/>
        <v>10.400000000008699</v>
      </c>
      <c r="I34" s="49">
        <f t="shared" si="15"/>
        <v>359856.96</v>
      </c>
      <c r="J34" s="120">
        <v>360132</v>
      </c>
      <c r="K34" s="213">
        <f t="shared" si="2"/>
        <v>275.03999999997899</v>
      </c>
      <c r="L34" s="49">
        <f t="shared" si="16"/>
        <v>131677.6</v>
      </c>
      <c r="M34" s="120">
        <v>131891.32</v>
      </c>
      <c r="N34" s="213">
        <f t="shared" si="3"/>
        <v>213.72000000000099</v>
      </c>
      <c r="O34" s="49">
        <f t="shared" si="17"/>
        <v>248219.51999999999</v>
      </c>
      <c r="P34" s="120">
        <v>248910.34</v>
      </c>
      <c r="Q34" s="213">
        <f t="shared" si="12"/>
        <v>510.26000000000198</v>
      </c>
      <c r="R34" s="49">
        <f t="shared" si="18"/>
        <v>177608.2</v>
      </c>
      <c r="S34" s="120">
        <v>178122.81</v>
      </c>
      <c r="T34" s="213">
        <f t="shared" si="4"/>
        <v>514.60999999998603</v>
      </c>
      <c r="U34" s="49">
        <f t="shared" si="19"/>
        <v>54609.52</v>
      </c>
      <c r="V34" s="120">
        <v>54790.080000000002</v>
      </c>
      <c r="W34" s="213">
        <f t="shared" si="5"/>
        <v>180.560000000005</v>
      </c>
      <c r="X34" s="49">
        <f t="shared" si="20"/>
        <v>78811.899999999994</v>
      </c>
      <c r="Y34" s="120">
        <v>78910.03</v>
      </c>
      <c r="Z34" s="213">
        <f t="shared" si="6"/>
        <v>98.130000000004699</v>
      </c>
      <c r="AA34" s="49">
        <f t="shared" si="23"/>
        <v>43001.01</v>
      </c>
      <c r="AB34" s="120">
        <v>43063.41</v>
      </c>
      <c r="AC34" s="213">
        <f t="shared" si="7"/>
        <v>62.400000000001498</v>
      </c>
      <c r="AD34" s="213">
        <f t="shared" si="21"/>
        <v>33930</v>
      </c>
      <c r="AE34" s="214">
        <v>34098</v>
      </c>
      <c r="AF34" s="213">
        <f t="shared" si="8"/>
        <v>168</v>
      </c>
      <c r="AG34" s="239">
        <f t="shared" si="9"/>
        <v>7123.9200000000301</v>
      </c>
      <c r="AH34" s="49">
        <f t="shared" si="22"/>
        <v>2594488.5</v>
      </c>
      <c r="AI34" s="49">
        <v>2601661.7000000002</v>
      </c>
      <c r="AJ34" s="240">
        <f t="shared" si="10"/>
        <v>7173.2000000001899</v>
      </c>
      <c r="AK34" s="241">
        <f t="shared" si="11"/>
        <v>49.280000000151603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2:63" s="3" customFormat="1" ht="24" customHeight="1">
      <c r="B35" s="227">
        <v>45288</v>
      </c>
      <c r="C35" s="49">
        <f t="shared" si="13"/>
        <v>1379201.3</v>
      </c>
      <c r="D35" s="49">
        <v>1384437.4</v>
      </c>
      <c r="E35" s="228">
        <f t="shared" si="0"/>
        <v>5236.0999999998603</v>
      </c>
      <c r="F35" s="230">
        <f t="shared" si="14"/>
        <v>98217.1</v>
      </c>
      <c r="G35" s="49">
        <v>98243.08</v>
      </c>
      <c r="H35" s="136">
        <f t="shared" si="1"/>
        <v>25.979999999995901</v>
      </c>
      <c r="I35" s="49">
        <f t="shared" si="15"/>
        <v>360132</v>
      </c>
      <c r="J35" s="49">
        <v>360571.36</v>
      </c>
      <c r="K35" s="213">
        <f t="shared" si="2"/>
        <v>439.35999999998597</v>
      </c>
      <c r="L35" s="49">
        <f t="shared" si="16"/>
        <v>131891.32</v>
      </c>
      <c r="M35" s="49">
        <v>132125.24</v>
      </c>
      <c r="N35" s="213">
        <f t="shared" si="3"/>
        <v>233.91999999998399</v>
      </c>
      <c r="O35" s="49">
        <f t="shared" si="17"/>
        <v>248910.34</v>
      </c>
      <c r="P35" s="49">
        <v>249709.52</v>
      </c>
      <c r="Q35" s="213">
        <f t="shared" si="12"/>
        <v>545.09999999999104</v>
      </c>
      <c r="R35" s="49">
        <f t="shared" si="18"/>
        <v>178122.81</v>
      </c>
      <c r="S35" s="49">
        <v>178704.24</v>
      </c>
      <c r="T35" s="213">
        <f t="shared" si="4"/>
        <v>581.42999999999302</v>
      </c>
      <c r="U35" s="49">
        <f t="shared" si="19"/>
        <v>54790.080000000002</v>
      </c>
      <c r="V35" s="49">
        <v>55044.160000000003</v>
      </c>
      <c r="W35" s="213">
        <f t="shared" si="5"/>
        <v>254.080000000002</v>
      </c>
      <c r="X35" s="49">
        <f t="shared" si="20"/>
        <v>78910.03</v>
      </c>
      <c r="Y35" s="49">
        <v>79009.19</v>
      </c>
      <c r="Z35" s="213">
        <f t="shared" si="6"/>
        <v>99.160000000003507</v>
      </c>
      <c r="AA35" s="49">
        <f t="shared" si="23"/>
        <v>43063.41</v>
      </c>
      <c r="AB35" s="49">
        <v>43126.45</v>
      </c>
      <c r="AC35" s="213">
        <f t="shared" si="7"/>
        <v>63.039999999993597</v>
      </c>
      <c r="AD35" s="213">
        <f t="shared" si="21"/>
        <v>34098</v>
      </c>
      <c r="AE35" s="214">
        <v>34302</v>
      </c>
      <c r="AF35" s="213">
        <f t="shared" si="8"/>
        <v>204</v>
      </c>
      <c r="AG35" s="239">
        <f t="shared" si="9"/>
        <v>7682.16999999981</v>
      </c>
      <c r="AH35" s="49">
        <f t="shared" si="22"/>
        <v>2601661.7000000002</v>
      </c>
      <c r="AI35" s="49">
        <v>2609368.13</v>
      </c>
      <c r="AJ35" s="240">
        <f t="shared" si="10"/>
        <v>7706.4299999997002</v>
      </c>
      <c r="AK35" s="241">
        <f t="shared" si="11"/>
        <v>24.259999999892901</v>
      </c>
    </row>
    <row r="36" spans="2:63" ht="24" customHeight="1">
      <c r="B36" s="227">
        <v>45289</v>
      </c>
      <c r="C36" s="49">
        <f t="shared" si="13"/>
        <v>1384437.4</v>
      </c>
      <c r="D36" s="120">
        <v>1387177.73</v>
      </c>
      <c r="E36" s="228">
        <f t="shared" si="0"/>
        <v>2740.33000000007</v>
      </c>
      <c r="F36" s="230">
        <f t="shared" si="14"/>
        <v>98243.08</v>
      </c>
      <c r="G36" s="120">
        <v>100678.12</v>
      </c>
      <c r="H36" s="136">
        <f t="shared" si="1"/>
        <v>2435.03999999999</v>
      </c>
      <c r="I36" s="49">
        <f t="shared" si="15"/>
        <v>360571.36</v>
      </c>
      <c r="J36" s="120">
        <v>360961.84</v>
      </c>
      <c r="K36" s="213">
        <f t="shared" si="2"/>
        <v>390.48000000003998</v>
      </c>
      <c r="L36" s="49">
        <f t="shared" si="16"/>
        <v>132125.24</v>
      </c>
      <c r="M36" s="120">
        <v>132352.35999999999</v>
      </c>
      <c r="N36" s="213">
        <f t="shared" si="3"/>
        <v>227.119999999995</v>
      </c>
      <c r="O36" s="49">
        <f t="shared" si="17"/>
        <v>249709.52</v>
      </c>
      <c r="P36" s="120">
        <v>250521.44</v>
      </c>
      <c r="Q36" s="213">
        <f t="shared" si="12"/>
        <v>539.40000000001601</v>
      </c>
      <c r="R36" s="49">
        <f t="shared" si="18"/>
        <v>178704.24</v>
      </c>
      <c r="S36" s="120">
        <v>179324.88</v>
      </c>
      <c r="T36" s="213">
        <f t="shared" si="4"/>
        <v>620.64000000001397</v>
      </c>
      <c r="U36" s="49">
        <f t="shared" si="19"/>
        <v>55044.160000000003</v>
      </c>
      <c r="V36" s="120">
        <v>55316.68</v>
      </c>
      <c r="W36" s="213">
        <f t="shared" si="5"/>
        <v>272.51999999999703</v>
      </c>
      <c r="X36" s="49">
        <f t="shared" si="20"/>
        <v>79009.19</v>
      </c>
      <c r="Y36" s="120">
        <v>79164.600000000006</v>
      </c>
      <c r="Z36" s="213">
        <f t="shared" si="6"/>
        <v>155.41000000000301</v>
      </c>
      <c r="AA36" s="49">
        <f t="shared" si="23"/>
        <v>43126.45</v>
      </c>
      <c r="AB36" s="120">
        <v>43226.84</v>
      </c>
      <c r="AC36" s="213">
        <f t="shared" si="7"/>
        <v>100.38999999999901</v>
      </c>
      <c r="AD36" s="213">
        <f t="shared" si="21"/>
        <v>34302</v>
      </c>
      <c r="AE36" s="214">
        <v>34505</v>
      </c>
      <c r="AF36" s="213">
        <f t="shared" si="8"/>
        <v>203</v>
      </c>
      <c r="AG36" s="239">
        <f t="shared" si="9"/>
        <v>7684.33000000013</v>
      </c>
      <c r="AH36" s="49">
        <f t="shared" si="22"/>
        <v>2609368.13</v>
      </c>
      <c r="AI36" s="49">
        <v>2617105.79</v>
      </c>
      <c r="AJ36" s="240">
        <f t="shared" si="10"/>
        <v>7737.6600000001499</v>
      </c>
      <c r="AK36" s="241">
        <f t="shared" si="11"/>
        <v>53.330000000016298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2:63" s="3" customFormat="1" ht="24" customHeight="1">
      <c r="B37" s="227">
        <v>45290</v>
      </c>
      <c r="C37" s="49">
        <f t="shared" si="13"/>
        <v>1387177.73</v>
      </c>
      <c r="D37" s="49">
        <v>1392621.41</v>
      </c>
      <c r="E37" s="228">
        <f t="shared" si="0"/>
        <v>5443.6799999999303</v>
      </c>
      <c r="F37" s="230">
        <f t="shared" si="14"/>
        <v>100678.12</v>
      </c>
      <c r="G37" s="49">
        <v>100699.96</v>
      </c>
      <c r="H37" s="136">
        <f t="shared" si="1"/>
        <v>21.840000000011099</v>
      </c>
      <c r="I37" s="49">
        <f t="shared" si="15"/>
        <v>360961.84</v>
      </c>
      <c r="J37" s="49">
        <v>361566.4</v>
      </c>
      <c r="K37" s="213">
        <f t="shared" si="2"/>
        <v>604.55999999999801</v>
      </c>
      <c r="L37" s="49">
        <f t="shared" si="16"/>
        <v>132352.35999999999</v>
      </c>
      <c r="M37" s="49">
        <v>132588.51999999999</v>
      </c>
      <c r="N37" s="213">
        <f t="shared" si="3"/>
        <v>236.16000000000301</v>
      </c>
      <c r="O37" s="49">
        <f t="shared" si="17"/>
        <v>250521.44</v>
      </c>
      <c r="P37" s="49">
        <v>251348.32</v>
      </c>
      <c r="Q37" s="213">
        <f t="shared" si="12"/>
        <v>555.08000000000197</v>
      </c>
      <c r="R37" s="49">
        <f t="shared" si="18"/>
        <v>179324.88</v>
      </c>
      <c r="S37" s="49">
        <v>179900.96</v>
      </c>
      <c r="T37" s="213">
        <f t="shared" si="4"/>
        <v>576.07999999998697</v>
      </c>
      <c r="U37" s="49">
        <f t="shared" si="19"/>
        <v>55316.68</v>
      </c>
      <c r="V37" s="49">
        <v>55588.480000000003</v>
      </c>
      <c r="W37" s="213">
        <f t="shared" si="5"/>
        <v>271.80000000000302</v>
      </c>
      <c r="X37" s="49">
        <f t="shared" si="20"/>
        <v>79164.600000000006</v>
      </c>
      <c r="Y37" s="49">
        <v>79264.39</v>
      </c>
      <c r="Z37" s="213">
        <f t="shared" si="6"/>
        <v>99.789999999993597</v>
      </c>
      <c r="AA37" s="49">
        <f t="shared" si="23"/>
        <v>43226.84</v>
      </c>
      <c r="AB37" s="49">
        <v>43300.17</v>
      </c>
      <c r="AC37" s="213">
        <f t="shared" si="7"/>
        <v>73.330000000001704</v>
      </c>
      <c r="AD37" s="213">
        <f t="shared" si="21"/>
        <v>34505</v>
      </c>
      <c r="AE37" s="213">
        <v>34705</v>
      </c>
      <c r="AF37" s="213">
        <f t="shared" si="8"/>
        <v>200</v>
      </c>
      <c r="AG37" s="239">
        <f t="shared" si="9"/>
        <v>8082.3199999999297</v>
      </c>
      <c r="AH37" s="49">
        <f t="shared" si="22"/>
        <v>2617105.79</v>
      </c>
      <c r="AI37" s="49">
        <v>2625235.11</v>
      </c>
      <c r="AJ37" s="240">
        <f t="shared" si="10"/>
        <v>8129.3199999998296</v>
      </c>
      <c r="AK37" s="241">
        <f t="shared" si="11"/>
        <v>46.999999999898101</v>
      </c>
    </row>
    <row r="38" spans="2:63" s="3" customFormat="1" ht="24" customHeight="1">
      <c r="B38" s="227">
        <v>45291</v>
      </c>
      <c r="C38" s="120">
        <f t="shared" si="13"/>
        <v>1392621.41</v>
      </c>
      <c r="D38" s="49">
        <v>1396258.9</v>
      </c>
      <c r="E38" s="228">
        <f t="shared" si="0"/>
        <v>3637.4899999999898</v>
      </c>
      <c r="F38" s="230">
        <f t="shared" si="14"/>
        <v>100699.96</v>
      </c>
      <c r="G38" s="49">
        <v>100723.7</v>
      </c>
      <c r="H38" s="136">
        <f t="shared" si="1"/>
        <v>23.739999999990701</v>
      </c>
      <c r="I38" s="49">
        <f t="shared" si="15"/>
        <v>361566.4</v>
      </c>
      <c r="J38" s="49">
        <v>361809.5</v>
      </c>
      <c r="K38" s="213">
        <f t="shared" si="2"/>
        <v>243.099999999977</v>
      </c>
      <c r="L38" s="49">
        <f t="shared" si="16"/>
        <v>132588.51999999999</v>
      </c>
      <c r="M38" s="49">
        <v>132755.20000000001</v>
      </c>
      <c r="N38" s="213">
        <f t="shared" si="3"/>
        <v>166.68000000002201</v>
      </c>
      <c r="O38" s="49">
        <f t="shared" si="17"/>
        <v>251348.32</v>
      </c>
      <c r="P38" s="49">
        <v>251965.68</v>
      </c>
      <c r="Q38" s="213">
        <f t="shared" si="12"/>
        <v>434.159999999989</v>
      </c>
      <c r="R38" s="49">
        <f t="shared" si="18"/>
        <v>179900.96</v>
      </c>
      <c r="S38" s="49">
        <v>180357.52</v>
      </c>
      <c r="T38" s="213">
        <f t="shared" si="4"/>
        <v>456.55999999999801</v>
      </c>
      <c r="U38" s="49">
        <f t="shared" si="19"/>
        <v>55588.480000000003</v>
      </c>
      <c r="V38" s="49">
        <v>55771.68</v>
      </c>
      <c r="W38" s="213">
        <f t="shared" si="5"/>
        <v>183.199999999997</v>
      </c>
      <c r="X38" s="49">
        <f t="shared" si="20"/>
        <v>79264.39</v>
      </c>
      <c r="Y38" s="49">
        <v>79341.399999999994</v>
      </c>
      <c r="Z38" s="213">
        <f t="shared" si="6"/>
        <v>77.009999999994804</v>
      </c>
      <c r="AA38" s="49">
        <f t="shared" si="23"/>
        <v>43300.17</v>
      </c>
      <c r="AB38" s="49">
        <v>43352.7</v>
      </c>
      <c r="AC38" s="213">
        <f t="shared" si="7"/>
        <v>52.5299999999988</v>
      </c>
      <c r="AD38" s="213">
        <f t="shared" si="21"/>
        <v>34705</v>
      </c>
      <c r="AE38" s="213">
        <v>34817</v>
      </c>
      <c r="AF38" s="213">
        <f t="shared" si="8"/>
        <v>112</v>
      </c>
      <c r="AG38" s="239">
        <f t="shared" si="9"/>
        <v>5386.4699999999602</v>
      </c>
      <c r="AH38" s="49">
        <f t="shared" si="22"/>
        <v>2625235.11</v>
      </c>
      <c r="AI38" s="49">
        <v>2630636.9</v>
      </c>
      <c r="AJ38" s="240">
        <f t="shared" si="10"/>
        <v>5401.79000000004</v>
      </c>
      <c r="AK38" s="241">
        <f t="shared" si="11"/>
        <v>15.3200000000797</v>
      </c>
    </row>
    <row r="39" spans="2:63" ht="60" customHeight="1">
      <c r="B39" s="454" t="s">
        <v>39</v>
      </c>
      <c r="C39" s="454"/>
      <c r="D39" s="232"/>
      <c r="E39" s="232">
        <f>SUM(E8:E38)</f>
        <v>144548.45000000001</v>
      </c>
      <c r="F39" s="233"/>
      <c r="G39" s="232"/>
      <c r="H39" s="232">
        <f>SUM(H8:H38)</f>
        <v>42485.94</v>
      </c>
      <c r="I39" s="232"/>
      <c r="J39" s="232"/>
      <c r="K39" s="232">
        <f>SUM(K8:K38)</f>
        <v>15211.1</v>
      </c>
      <c r="L39" s="231"/>
      <c r="M39" s="236"/>
      <c r="N39" s="232">
        <f>SUM(N8:N38)</f>
        <v>7877.1600000000199</v>
      </c>
      <c r="O39" s="231"/>
      <c r="P39" s="236"/>
      <c r="Q39" s="232">
        <f>SUM(Q8:Q38)</f>
        <v>18239.12</v>
      </c>
      <c r="R39" s="231"/>
      <c r="S39" s="236"/>
      <c r="T39" s="232">
        <f>SUM(T8:T38)</f>
        <v>18789.759999999998</v>
      </c>
      <c r="U39" s="231"/>
      <c r="V39" s="236"/>
      <c r="W39" s="232">
        <f>SUM(W8:W38)</f>
        <v>7575.2</v>
      </c>
      <c r="X39" s="231"/>
      <c r="Y39" s="236"/>
      <c r="Z39" s="232">
        <f>SUM(Z8:Z38)</f>
        <v>3290.8299999999899</v>
      </c>
      <c r="AA39" s="231"/>
      <c r="AB39" s="236"/>
      <c r="AC39" s="232">
        <f>SUM(AC8:AC38)</f>
        <v>1789.2</v>
      </c>
      <c r="AD39" s="231"/>
      <c r="AE39" s="236"/>
      <c r="AF39" s="232">
        <f>SUM(AF8:AF38)</f>
        <v>6251</v>
      </c>
      <c r="AG39" s="231">
        <f>SUM(AG8:AG38)</f>
        <v>266057.76</v>
      </c>
      <c r="AH39" s="232"/>
      <c r="AI39" s="232"/>
      <c r="AJ39" s="232">
        <f>+SUM(AJ8:AJ38)</f>
        <v>267368.28000000003</v>
      </c>
      <c r="AK39" s="232"/>
      <c r="AL39" s="3"/>
      <c r="AM39" s="3"/>
      <c r="AN39" s="3"/>
      <c r="AO39" s="3"/>
      <c r="AP39" s="3"/>
      <c r="AQ39" s="3"/>
      <c r="AR39" s="3"/>
      <c r="AS39" s="3"/>
      <c r="AT39" s="3"/>
      <c r="AU39" s="3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2:63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4"/>
      <c r="AF40" s="1"/>
      <c r="AG40" s="1"/>
      <c r="AH40" s="1"/>
      <c r="AI40" s="1"/>
      <c r="AJ40" s="1"/>
      <c r="AK40" s="1"/>
      <c r="AO40" s="1"/>
      <c r="AP40" s="1"/>
      <c r="AQ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2:63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4"/>
      <c r="AF41" s="1"/>
      <c r="AG41" s="1"/>
      <c r="AH41" s="1"/>
      <c r="AI41" s="1"/>
      <c r="AJ41" s="1"/>
      <c r="AK41" s="1"/>
      <c r="AO41" s="1"/>
      <c r="AP41" s="1"/>
      <c r="AQ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2:63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4"/>
      <c r="AF42" s="1"/>
      <c r="AG42" s="1"/>
      <c r="AH42" s="1"/>
      <c r="AI42" s="1"/>
      <c r="AJ42" s="1"/>
      <c r="AK42" s="1"/>
      <c r="AO42" s="1"/>
      <c r="AP42" s="1"/>
      <c r="AQ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2:63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4"/>
      <c r="AF43" s="1"/>
      <c r="AG43" s="1"/>
      <c r="AH43" s="1"/>
      <c r="AI43" s="1"/>
      <c r="AJ43" s="1"/>
      <c r="AK43" s="1"/>
      <c r="AO43" s="1"/>
      <c r="AP43" s="1"/>
      <c r="AQ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2:63">
      <c r="B44" s="4"/>
      <c r="H44" s="7"/>
      <c r="L44" s="7"/>
      <c r="P44" s="4"/>
      <c r="Q44" s="23"/>
      <c r="R44" s="23"/>
      <c r="S44" s="23"/>
      <c r="T44" s="23"/>
      <c r="U44" s="1"/>
      <c r="V44" s="1"/>
      <c r="W44" s="1"/>
      <c r="X44" s="1"/>
      <c r="Y44" s="1"/>
      <c r="Z44" s="1"/>
      <c r="AA44" s="23"/>
      <c r="AB44" s="23"/>
      <c r="AC44" s="1"/>
      <c r="AD44" s="23"/>
      <c r="AE44" s="23"/>
      <c r="AF44" s="1"/>
      <c r="AG44" s="1"/>
      <c r="AH44" s="1"/>
      <c r="AI44" s="1"/>
      <c r="AJ44" s="1"/>
      <c r="AK44" s="1"/>
      <c r="AO44" s="1"/>
      <c r="AP44" s="1"/>
      <c r="AQ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2:63">
      <c r="B45" s="4"/>
      <c r="H45" s="7"/>
      <c r="L45" s="7"/>
      <c r="P45" s="4"/>
      <c r="Q45" s="23"/>
      <c r="R45" s="24"/>
      <c r="S45" s="24"/>
      <c r="T45" s="24"/>
      <c r="U45" s="1"/>
      <c r="V45" s="1"/>
      <c r="W45" s="1"/>
      <c r="X45" s="1"/>
      <c r="Y45" s="1"/>
      <c r="Z45" s="1"/>
      <c r="AA45" s="23"/>
      <c r="AB45" s="24"/>
      <c r="AC45" s="1"/>
      <c r="AD45" s="23"/>
      <c r="AE45" s="24"/>
      <c r="AF45" s="1"/>
      <c r="AG45" s="1"/>
      <c r="AH45" s="1"/>
      <c r="AI45" s="1"/>
      <c r="AJ45" s="1"/>
      <c r="AK45" s="1"/>
      <c r="AO45" s="1"/>
      <c r="AP45" s="1"/>
      <c r="AQ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2:63">
      <c r="B46" s="4"/>
      <c r="H46" s="7"/>
      <c r="L46" s="7"/>
      <c r="P46" s="4"/>
      <c r="Q46" s="23"/>
      <c r="R46" s="23"/>
      <c r="S46" s="23"/>
      <c r="T46" s="23"/>
      <c r="U46" s="1"/>
      <c r="V46" s="1"/>
      <c r="W46" s="1"/>
      <c r="X46" s="1"/>
      <c r="Y46" s="1"/>
      <c r="Z46" s="1"/>
      <c r="AA46" s="23"/>
      <c r="AB46" s="23"/>
      <c r="AC46" s="1"/>
      <c r="AD46" s="23"/>
      <c r="AE46" s="1"/>
      <c r="AF46" s="1"/>
      <c r="AG46" s="1"/>
      <c r="AH46" s="1"/>
      <c r="AI46" s="1"/>
      <c r="AJ46" s="1"/>
      <c r="AK46" s="1"/>
      <c r="AO46" s="1"/>
      <c r="AP46" s="1"/>
      <c r="AQ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2:63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E47" s="1"/>
      <c r="AF47" s="1"/>
      <c r="AG47" s="1"/>
      <c r="AH47" s="1"/>
      <c r="AI47" s="1"/>
      <c r="AJ47" s="1"/>
      <c r="AK47" s="1"/>
      <c r="AO47" s="1"/>
      <c r="AP47" s="1"/>
      <c r="AQ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spans="2:63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E48" s="1"/>
      <c r="AF48" s="1"/>
      <c r="AG48" s="1"/>
      <c r="AH48" s="1"/>
      <c r="AI48" s="1"/>
      <c r="AJ48" s="1"/>
      <c r="AK48" s="1"/>
      <c r="AO48" s="1"/>
      <c r="AP48" s="1"/>
      <c r="AQ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spans="2:63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E49" s="1"/>
      <c r="AF49" s="1"/>
      <c r="AG49" s="1"/>
      <c r="AH49" s="1"/>
      <c r="AI49" s="1"/>
      <c r="AJ49" s="1"/>
      <c r="AK49" s="1"/>
      <c r="AO49" s="1"/>
      <c r="AP49" s="1"/>
      <c r="AQ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spans="2:63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E50" s="1"/>
      <c r="AF50" s="1"/>
      <c r="AG50" s="1"/>
      <c r="AH50" s="1"/>
      <c r="AI50" s="1"/>
      <c r="AJ50" s="1"/>
      <c r="AK50" s="1"/>
      <c r="AO50" s="1"/>
      <c r="AP50" s="1"/>
      <c r="AQ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2:63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E51" s="1"/>
      <c r="AF51" s="1"/>
      <c r="AG51" s="1"/>
      <c r="AH51" s="1"/>
      <c r="AI51" s="1"/>
      <c r="AJ51" s="1"/>
      <c r="AK51" s="1"/>
      <c r="AO51" s="1"/>
      <c r="AP51" s="1"/>
      <c r="AQ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2:63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E52" s="1"/>
      <c r="AF52" s="1"/>
      <c r="AG52" s="1"/>
      <c r="AH52" s="1"/>
      <c r="AI52" s="1"/>
      <c r="AJ52" s="1"/>
      <c r="AK52" s="1"/>
      <c r="AO52" s="1"/>
      <c r="AP52" s="1"/>
      <c r="AQ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spans="2:63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E53" s="4"/>
      <c r="AF53" s="1"/>
      <c r="AG53" s="1"/>
      <c r="AH53" s="1"/>
      <c r="AI53" s="1"/>
      <c r="AJ53" s="1"/>
      <c r="AK53" s="1"/>
      <c r="AO53" s="1"/>
      <c r="AP53" s="1"/>
      <c r="AQ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spans="2:63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E54" s="4"/>
      <c r="AF54" s="1"/>
      <c r="AG54" s="1"/>
      <c r="AH54" s="1"/>
      <c r="AI54" s="1"/>
      <c r="AJ54" s="1"/>
      <c r="AK54" s="1"/>
      <c r="AO54" s="1"/>
      <c r="AP54" s="1"/>
      <c r="AQ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spans="2:63">
      <c r="B55" s="4"/>
      <c r="H55" s="7"/>
      <c r="L55" s="7"/>
      <c r="P55" s="4"/>
      <c r="S55" s="4"/>
      <c r="U55" s="1"/>
      <c r="V55" s="1"/>
      <c r="W55" s="1"/>
      <c r="X55" s="1"/>
      <c r="Y55" s="1"/>
      <c r="Z55" s="1"/>
      <c r="AB55" s="4"/>
      <c r="AC55" s="1"/>
      <c r="AE55" s="4"/>
      <c r="AF55" s="1"/>
      <c r="AG55" s="1"/>
      <c r="AH55" s="1"/>
      <c r="AI55" s="1"/>
      <c r="AJ55" s="1"/>
      <c r="AK55" s="1"/>
      <c r="AO55" s="1"/>
      <c r="AP55" s="1"/>
      <c r="AQ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spans="2:63">
      <c r="B56" s="4"/>
      <c r="H56" s="7"/>
      <c r="L56" s="7"/>
      <c r="P56" s="4"/>
      <c r="S56" s="4"/>
      <c r="U56" s="1"/>
      <c r="V56" s="1"/>
      <c r="W56" s="1"/>
      <c r="X56" s="1"/>
      <c r="Y56" s="1"/>
      <c r="Z56" s="1"/>
      <c r="AB56" s="4"/>
      <c r="AC56" s="1"/>
      <c r="AE56" s="4"/>
      <c r="AF56" s="1"/>
      <c r="AG56" s="1"/>
      <c r="AH56" s="1"/>
      <c r="AI56" s="1"/>
      <c r="AJ56" s="1"/>
      <c r="AK56" s="1"/>
      <c r="AO56" s="1"/>
      <c r="AP56" s="1"/>
      <c r="AQ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spans="2:63">
      <c r="B57" s="4"/>
      <c r="H57" s="7"/>
      <c r="L57" s="7"/>
      <c r="P57" s="4"/>
      <c r="S57" s="4"/>
      <c r="U57" s="1"/>
      <c r="V57" s="1"/>
      <c r="W57" s="1"/>
      <c r="X57" s="1"/>
      <c r="Y57" s="1"/>
      <c r="Z57" s="1"/>
      <c r="AB57" s="4"/>
      <c r="AC57" s="1"/>
      <c r="AE57" s="4"/>
      <c r="AF57" s="1"/>
      <c r="AG57" s="1"/>
      <c r="AH57" s="1"/>
      <c r="AI57" s="1"/>
      <c r="AJ57" s="1"/>
      <c r="AK57" s="1"/>
      <c r="AO57" s="1"/>
      <c r="AP57" s="1"/>
      <c r="AQ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spans="2:63">
      <c r="B58" s="4"/>
      <c r="H58" s="7"/>
      <c r="L58" s="7"/>
      <c r="P58" s="4"/>
      <c r="S58" s="4"/>
      <c r="U58" s="1"/>
      <c r="V58" s="1"/>
      <c r="W58" s="1"/>
      <c r="X58" s="1"/>
      <c r="Y58" s="1"/>
      <c r="Z58" s="1"/>
      <c r="AB58" s="4"/>
      <c r="AC58" s="1"/>
      <c r="AE58" s="4"/>
      <c r="AF58" s="1"/>
      <c r="AG58" s="1"/>
      <c r="AH58" s="1"/>
      <c r="AI58" s="1"/>
      <c r="AJ58" s="1"/>
      <c r="AK58" s="1"/>
      <c r="AO58" s="1"/>
      <c r="AP58" s="1"/>
      <c r="AQ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2:63">
      <c r="AC59" s="7"/>
      <c r="AF59" s="7"/>
      <c r="AG59" s="1"/>
      <c r="AH59" s="1"/>
      <c r="AI59" s="1"/>
      <c r="AJ59" s="1"/>
      <c r="AK59" s="1"/>
      <c r="AO59" s="1"/>
      <c r="AP59" s="1"/>
      <c r="AQ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spans="2:63">
      <c r="AC60" s="7"/>
      <c r="AF60" s="7"/>
      <c r="AG60" s="1"/>
      <c r="AH60" s="1"/>
      <c r="AI60" s="1"/>
      <c r="AJ60" s="1"/>
      <c r="AK60" s="1"/>
      <c r="AO60" s="1"/>
      <c r="AP60" s="1"/>
      <c r="AQ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spans="2:63">
      <c r="B61" s="191"/>
      <c r="L61" s="29"/>
      <c r="AC61" s="24"/>
      <c r="AF61" s="24"/>
      <c r="AG61" s="1"/>
      <c r="AH61" s="1"/>
      <c r="AI61" s="1"/>
      <c r="AJ61" s="1"/>
      <c r="AK61" s="1"/>
      <c r="AO61" s="1"/>
      <c r="AP61" s="1"/>
      <c r="AQ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2:63">
      <c r="AC62" s="7"/>
      <c r="AF62" s="7"/>
      <c r="AG62" s="1"/>
      <c r="AH62" s="1"/>
      <c r="AI62" s="1"/>
      <c r="AJ62" s="1"/>
      <c r="AK62" s="1"/>
      <c r="AO62" s="1"/>
      <c r="AP62" s="1"/>
      <c r="AQ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2:63">
      <c r="AC63" s="7"/>
      <c r="AF63" s="7"/>
      <c r="AG63" s="1"/>
      <c r="AH63" s="1"/>
      <c r="AI63" s="1"/>
      <c r="AJ63" s="1"/>
      <c r="AK63" s="1"/>
      <c r="AO63" s="1"/>
      <c r="AP63" s="1"/>
      <c r="AQ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2:63">
      <c r="AC64" s="7"/>
      <c r="AF64" s="7"/>
      <c r="AG64" s="1"/>
      <c r="AH64" s="1"/>
      <c r="AI64" s="1"/>
      <c r="AJ64" s="1"/>
      <c r="AK64" s="1"/>
      <c r="AO64" s="1"/>
      <c r="AP64" s="1"/>
      <c r="AQ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29:63">
      <c r="AC65" s="7"/>
      <c r="AF65" s="7"/>
      <c r="AG65" s="1"/>
      <c r="AH65" s="1"/>
      <c r="AI65" s="1"/>
      <c r="AJ65" s="1"/>
      <c r="AK65" s="1"/>
      <c r="AO65" s="1"/>
      <c r="AP65" s="1"/>
      <c r="AQ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29:63">
      <c r="AC66" s="7"/>
      <c r="AF66" s="7"/>
      <c r="AG66" s="1"/>
      <c r="AH66" s="1"/>
      <c r="AI66" s="1"/>
      <c r="AJ66" s="1"/>
      <c r="AK66" s="1"/>
      <c r="AO66" s="1"/>
      <c r="AP66" s="1"/>
      <c r="AQ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29:63">
      <c r="AC67" s="7"/>
      <c r="AF67" s="7"/>
      <c r="AG67" s="1"/>
      <c r="AH67" s="1"/>
      <c r="AI67" s="1"/>
      <c r="AJ67" s="1"/>
      <c r="AK67" s="1"/>
      <c r="AO67" s="1"/>
      <c r="AP67" s="1"/>
      <c r="AQ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29:63">
      <c r="AC68" s="7"/>
      <c r="AF68" s="7"/>
      <c r="AG68" s="1"/>
      <c r="AH68" s="1"/>
      <c r="AI68" s="1"/>
      <c r="AJ68" s="1"/>
      <c r="AK68" s="1"/>
      <c r="AO68" s="1"/>
      <c r="AP68" s="1"/>
      <c r="AQ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29:63">
      <c r="AC69" s="7"/>
      <c r="AF69" s="7"/>
      <c r="AG69" s="1"/>
      <c r="AH69" s="1"/>
      <c r="AI69" s="1"/>
      <c r="AJ69" s="1"/>
      <c r="AK69" s="1"/>
      <c r="AO69" s="1"/>
      <c r="AP69" s="1"/>
      <c r="AQ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29:63">
      <c r="AC70" s="7"/>
      <c r="AF70" s="7"/>
      <c r="AG70" s="1"/>
      <c r="AH70" s="1"/>
      <c r="AI70" s="1"/>
      <c r="AJ70" s="1"/>
      <c r="AK70" s="1"/>
      <c r="AO70" s="1"/>
      <c r="AP70" s="1"/>
      <c r="AQ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29:63">
      <c r="AC71" s="7"/>
      <c r="AF71" s="7"/>
      <c r="AG71" s="1"/>
      <c r="AH71" s="1"/>
      <c r="AI71" s="1"/>
      <c r="AJ71" s="1"/>
      <c r="AK71" s="1"/>
      <c r="AO71" s="1"/>
      <c r="AP71" s="1"/>
      <c r="AQ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29:63">
      <c r="AC72" s="7"/>
      <c r="AF72" s="7"/>
      <c r="AG72" s="1"/>
      <c r="AH72" s="1"/>
      <c r="AI72" s="1"/>
      <c r="AJ72" s="1"/>
      <c r="AK72" s="1"/>
      <c r="AO72" s="1"/>
      <c r="AP72" s="1"/>
      <c r="AQ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29:63">
      <c r="AC73" s="7"/>
      <c r="AF73" s="7"/>
      <c r="AG73" s="1"/>
      <c r="AH73" s="1"/>
      <c r="AI73" s="1"/>
      <c r="AJ73" s="1"/>
      <c r="AK73" s="1"/>
      <c r="AO73" s="1"/>
      <c r="AP73" s="1"/>
      <c r="AQ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29:63">
      <c r="AC74" s="7"/>
      <c r="AF74" s="7"/>
      <c r="AG74" s="1"/>
      <c r="AH74" s="1"/>
      <c r="AI74" s="1"/>
      <c r="AJ74" s="1"/>
      <c r="AK74" s="1"/>
      <c r="AO74" s="1"/>
      <c r="AP74" s="1"/>
      <c r="AQ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29:63">
      <c r="AC75" s="7"/>
      <c r="AF75" s="7"/>
      <c r="AG75" s="1"/>
      <c r="AH75" s="1"/>
      <c r="AI75" s="1"/>
      <c r="AJ75" s="1"/>
      <c r="AK75" s="1"/>
      <c r="AO75" s="1"/>
      <c r="AP75" s="1"/>
      <c r="AQ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29:63">
      <c r="AC76" s="7"/>
      <c r="AF76" s="7"/>
      <c r="AG76" s="1"/>
      <c r="AH76" s="1"/>
      <c r="AI76" s="1"/>
      <c r="AJ76" s="1"/>
      <c r="AK76" s="1"/>
      <c r="AO76" s="1"/>
      <c r="AP76" s="1"/>
      <c r="AQ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29:63">
      <c r="AC77" s="7"/>
      <c r="AF77" s="7"/>
      <c r="AG77" s="1"/>
      <c r="AH77" s="1"/>
      <c r="AI77" s="1"/>
      <c r="AJ77" s="1"/>
      <c r="AK77" s="1"/>
      <c r="AO77" s="1"/>
      <c r="AP77" s="1"/>
      <c r="AQ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29:63">
      <c r="AC78" s="7"/>
      <c r="AF78" s="7"/>
      <c r="AG78" s="1"/>
      <c r="AH78" s="1"/>
      <c r="AI78" s="1"/>
      <c r="AJ78" s="1"/>
      <c r="AK78" s="1"/>
      <c r="AO78" s="1"/>
      <c r="AP78" s="1"/>
      <c r="AQ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29:63">
      <c r="AC79" s="7"/>
      <c r="AF79" s="7"/>
      <c r="AG79" s="1"/>
      <c r="AH79" s="1"/>
      <c r="AI79" s="1"/>
      <c r="AJ79" s="1"/>
      <c r="AK79" s="1"/>
      <c r="AO79" s="1"/>
      <c r="AP79" s="1"/>
      <c r="AQ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29:63">
      <c r="AC80" s="7"/>
      <c r="AF80" s="7"/>
      <c r="AG80" s="1"/>
      <c r="AH80" s="1"/>
      <c r="AI80" s="1"/>
      <c r="AJ80" s="1"/>
      <c r="AK80" s="1"/>
      <c r="AO80" s="1"/>
      <c r="AP80" s="1"/>
      <c r="AQ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29:63">
      <c r="AC81" s="7"/>
      <c r="AF81" s="7"/>
      <c r="AG81" s="1"/>
      <c r="AH81" s="1"/>
      <c r="AI81" s="1"/>
      <c r="AJ81" s="1"/>
      <c r="AK81" s="1"/>
      <c r="AO81" s="1"/>
      <c r="AP81" s="1"/>
      <c r="AQ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29:63">
      <c r="AC82" s="7"/>
      <c r="AF82" s="7"/>
      <c r="AG82" s="1"/>
      <c r="AH82" s="1"/>
      <c r="AI82" s="1"/>
      <c r="AJ82" s="1"/>
      <c r="AK82" s="1"/>
      <c r="AO82" s="1"/>
      <c r="AP82" s="1"/>
      <c r="AQ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29:63">
      <c r="AC83" s="7"/>
      <c r="AF83" s="7"/>
      <c r="AG83" s="1"/>
      <c r="AH83" s="1"/>
      <c r="AI83" s="1"/>
      <c r="AJ83" s="1"/>
      <c r="AK83" s="1"/>
      <c r="AO83" s="1"/>
      <c r="AP83" s="1"/>
      <c r="AQ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29:63">
      <c r="AC84" s="7"/>
      <c r="AF84" s="7"/>
      <c r="AG84" s="1"/>
      <c r="AH84" s="1"/>
      <c r="AI84" s="1"/>
      <c r="AJ84" s="1"/>
      <c r="AK84" s="1"/>
      <c r="AO84" s="1"/>
      <c r="AP84" s="1"/>
      <c r="AQ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29:63">
      <c r="AC85" s="7"/>
      <c r="AF85" s="7"/>
      <c r="AG85" s="1"/>
      <c r="AH85" s="1"/>
      <c r="AI85" s="1"/>
      <c r="AJ85" s="1"/>
      <c r="AK85" s="1"/>
      <c r="AO85" s="1"/>
      <c r="AP85" s="1"/>
      <c r="AQ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29:63">
      <c r="AC86" s="7"/>
      <c r="AF86" s="7"/>
      <c r="AG86" s="1"/>
      <c r="AH86" s="1"/>
      <c r="AI86" s="1"/>
      <c r="AJ86" s="1"/>
      <c r="AK86" s="1"/>
      <c r="AO86" s="1"/>
      <c r="AP86" s="1"/>
      <c r="AQ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29:63">
      <c r="AC87" s="7"/>
      <c r="AF87" s="7"/>
      <c r="AG87" s="1"/>
      <c r="AH87" s="1"/>
      <c r="AI87" s="1"/>
      <c r="AJ87" s="1"/>
      <c r="AK87" s="1"/>
      <c r="AO87" s="1"/>
      <c r="AP87" s="1"/>
      <c r="AQ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29:63">
      <c r="AC88" s="7"/>
      <c r="AF88" s="7"/>
      <c r="AG88" s="1"/>
      <c r="AH88" s="1"/>
      <c r="AI88" s="1"/>
      <c r="AJ88" s="1"/>
      <c r="AK88" s="1"/>
      <c r="AO88" s="1"/>
      <c r="AP88" s="1"/>
      <c r="AQ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29:63">
      <c r="AC89" s="7"/>
      <c r="AF89" s="7"/>
      <c r="AG89" s="1"/>
      <c r="AH89" s="1"/>
      <c r="AI89" s="1"/>
      <c r="AJ89" s="1"/>
      <c r="AK89" s="1"/>
      <c r="AO89" s="1"/>
      <c r="AP89" s="1"/>
      <c r="AQ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29:63">
      <c r="AC90" s="7"/>
      <c r="AF90" s="7"/>
      <c r="AG90" s="1"/>
      <c r="AH90" s="1"/>
      <c r="AI90" s="1"/>
      <c r="AJ90" s="1"/>
      <c r="AK90" s="1"/>
      <c r="AO90" s="1"/>
      <c r="AP90" s="1"/>
      <c r="AQ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29:63">
      <c r="AC91" s="7"/>
      <c r="AF91" s="7"/>
      <c r="AG91" s="1"/>
      <c r="AH91" s="1"/>
      <c r="AI91" s="1"/>
      <c r="AJ91" s="1"/>
      <c r="AK91" s="1"/>
      <c r="AO91" s="1"/>
      <c r="AP91" s="1"/>
      <c r="AQ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29:63">
      <c r="AC92" s="7"/>
      <c r="AF92" s="7"/>
      <c r="AG92" s="1"/>
      <c r="AH92" s="1"/>
      <c r="AI92" s="1"/>
      <c r="AJ92" s="1"/>
      <c r="AK92" s="1"/>
      <c r="AO92" s="1"/>
      <c r="AP92" s="1"/>
      <c r="AQ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29:63">
      <c r="AC93" s="7"/>
      <c r="AF93" s="7"/>
      <c r="AG93" s="1"/>
      <c r="AH93" s="1"/>
      <c r="AI93" s="1"/>
      <c r="AJ93" s="1"/>
      <c r="AK93" s="1"/>
      <c r="AO93" s="1"/>
      <c r="AP93" s="1"/>
      <c r="AQ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29:63">
      <c r="AC94" s="7"/>
      <c r="AF94" s="7"/>
      <c r="AG94" s="1"/>
      <c r="AH94" s="1"/>
      <c r="AI94" s="1"/>
      <c r="AJ94" s="1"/>
      <c r="AK94" s="1"/>
      <c r="AO94" s="1"/>
      <c r="AP94" s="1"/>
      <c r="AQ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29:63">
      <c r="AC95" s="7"/>
      <c r="AF95" s="7"/>
      <c r="AG95" s="1"/>
      <c r="AH95" s="1"/>
      <c r="AI95" s="1"/>
      <c r="AJ95" s="1"/>
      <c r="AK95" s="1"/>
      <c r="AO95" s="1"/>
      <c r="AP95" s="1"/>
      <c r="AQ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29:63">
      <c r="AC96" s="7"/>
      <c r="AF96" s="7"/>
      <c r="AG96" s="1"/>
      <c r="AK96" s="1"/>
      <c r="AO96" s="1"/>
      <c r="AP96" s="1"/>
      <c r="AQ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</sheetData>
  <mergeCells count="18">
    <mergeCell ref="AH6:AJ6"/>
    <mergeCell ref="B39:C39"/>
    <mergeCell ref="B3:B6"/>
    <mergeCell ref="AK6:AK7"/>
    <mergeCell ref="C3:AK4"/>
    <mergeCell ref="B2:N2"/>
    <mergeCell ref="O2:AK2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K5"/>
  </mergeCell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94"/>
  <sheetViews>
    <sheetView zoomScale="75" zoomScaleNormal="75" workbookViewId="0">
      <pane xSplit="2" ySplit="3" topLeftCell="AE25" activePane="bottomRight" state="frozen"/>
      <selection pane="topRight"/>
      <selection pane="bottomLeft"/>
      <selection pane="bottomRight" activeCell="AM36" sqref="AM35:AM36"/>
    </sheetView>
  </sheetViews>
  <sheetFormatPr defaultColWidth="9.140625" defaultRowHeight="12.75"/>
  <cols>
    <col min="1" max="1" width="3.42578125" style="1" customWidth="1"/>
    <col min="2" max="2" width="15.5703125" style="1" customWidth="1"/>
    <col min="3" max="3" width="16.5703125" style="4" customWidth="1"/>
    <col min="4" max="4" width="17.28515625" style="4" customWidth="1"/>
    <col min="5" max="5" width="15.5703125" style="4" customWidth="1"/>
    <col min="6" max="6" width="16.7109375" style="5" customWidth="1"/>
    <col min="7" max="7" width="16.42578125" style="4" customWidth="1"/>
    <col min="8" max="9" width="13.7109375" style="4" customWidth="1"/>
    <col min="10" max="10" width="14.7109375" style="4" customWidth="1"/>
    <col min="11" max="11" width="14.5703125" style="4" customWidth="1"/>
    <col min="12" max="12" width="13.42578125" style="4" customWidth="1"/>
    <col min="13" max="13" width="14.7109375" style="6" customWidth="1"/>
    <col min="14" max="14" width="13.7109375" style="4" customWidth="1"/>
    <col min="15" max="15" width="13.42578125" style="5" customWidth="1"/>
    <col min="16" max="16" width="14" style="7" customWidth="1"/>
    <col min="17" max="17" width="14.28515625" style="4" customWidth="1"/>
    <col min="18" max="18" width="13.42578125" style="4" customWidth="1"/>
    <col min="19" max="19" width="13.140625" style="7" customWidth="1"/>
    <col min="20" max="20" width="14.28515625" style="4" customWidth="1"/>
    <col min="21" max="21" width="12.85546875" style="4" customWidth="1"/>
    <col min="22" max="22" width="13.28515625" style="7" customWidth="1"/>
    <col min="23" max="23" width="12.7109375" style="4" customWidth="1"/>
    <col min="24" max="24" width="12.5703125" style="4" customWidth="1"/>
    <col min="25" max="25" width="15" style="7" customWidth="1"/>
    <col min="26" max="26" width="13.5703125" style="4" customWidth="1"/>
    <col min="27" max="27" width="13.42578125" style="4" customWidth="1"/>
    <col min="28" max="28" width="12.42578125" style="7" customWidth="1"/>
    <col min="29" max="29" width="14" style="4" customWidth="1"/>
    <col min="30" max="30" width="10.7109375" style="4" customWidth="1"/>
    <col min="31" max="31" width="10.7109375" style="7" customWidth="1"/>
    <col min="32" max="33" width="12.5703125" style="4" customWidth="1"/>
    <col min="34" max="35" width="11.85546875" style="4" customWidth="1"/>
    <col min="36" max="36" width="13" style="4" customWidth="1"/>
    <col min="37" max="37" width="15.5703125" style="4" customWidth="1"/>
    <col min="38" max="38" width="14.7109375" style="4" customWidth="1"/>
    <col min="39" max="39" width="16.85546875" style="4" customWidth="1"/>
    <col min="40" max="40" width="13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75">
      <c r="B1" s="91"/>
      <c r="C1" s="43"/>
      <c r="D1" s="43"/>
      <c r="E1" s="43"/>
      <c r="F1" s="22"/>
      <c r="G1" s="43"/>
      <c r="H1" s="43"/>
      <c r="J1" s="1"/>
      <c r="K1" s="1"/>
      <c r="L1" s="1"/>
      <c r="N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  <c r="AR1" s="1"/>
      <c r="AS1" s="1"/>
      <c r="AT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2:66" ht="66" customHeight="1">
      <c r="B2" s="460" t="s">
        <v>53</v>
      </c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2" t="s">
        <v>53</v>
      </c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2"/>
      <c r="AK2" s="462"/>
      <c r="AL2" s="462"/>
      <c r="AM2" s="462"/>
      <c r="AN2" s="462"/>
      <c r="AO2" s="3"/>
      <c r="AP2" s="3"/>
      <c r="AQ2" s="3"/>
      <c r="AR2" s="3"/>
      <c r="AS2" s="3"/>
      <c r="AT2" s="3"/>
      <c r="AU2" s="3"/>
      <c r="AV2" s="3"/>
      <c r="AW2" s="3"/>
      <c r="AX2" s="3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2:66" s="2" customFormat="1" ht="98.25" customHeight="1">
      <c r="B3" s="472" t="s">
        <v>22</v>
      </c>
      <c r="C3" s="463" t="s">
        <v>25</v>
      </c>
      <c r="D3" s="463"/>
      <c r="E3" s="463"/>
      <c r="F3" s="463" t="s">
        <v>26</v>
      </c>
      <c r="G3" s="464"/>
      <c r="H3" s="464"/>
      <c r="I3" s="465" t="s">
        <v>27</v>
      </c>
      <c r="J3" s="465"/>
      <c r="K3" s="465"/>
      <c r="L3" s="466" t="s">
        <v>28</v>
      </c>
      <c r="M3" s="466"/>
      <c r="N3" s="466"/>
      <c r="O3" s="466" t="s">
        <v>29</v>
      </c>
      <c r="P3" s="466"/>
      <c r="Q3" s="466"/>
      <c r="R3" s="464" t="s">
        <v>30</v>
      </c>
      <c r="S3" s="464"/>
      <c r="T3" s="464"/>
      <c r="U3" s="467" t="s">
        <v>31</v>
      </c>
      <c r="V3" s="467"/>
      <c r="W3" s="467"/>
      <c r="X3" s="468" t="s">
        <v>32</v>
      </c>
      <c r="Y3" s="468"/>
      <c r="Z3" s="468"/>
      <c r="AA3" s="463" t="s">
        <v>33</v>
      </c>
      <c r="AB3" s="463"/>
      <c r="AC3" s="463"/>
      <c r="AD3" s="465" t="s">
        <v>20</v>
      </c>
      <c r="AE3" s="465"/>
      <c r="AF3" s="465"/>
      <c r="AG3" s="465" t="s">
        <v>54</v>
      </c>
      <c r="AH3" s="465"/>
      <c r="AI3" s="465"/>
      <c r="AJ3" s="467"/>
      <c r="AK3" s="467"/>
      <c r="AL3" s="467"/>
      <c r="AM3" s="467"/>
      <c r="AN3" s="467"/>
      <c r="AO3" s="174"/>
      <c r="AP3" s="174"/>
      <c r="AQ3" s="174"/>
      <c r="AR3" s="174"/>
      <c r="AS3" s="174"/>
      <c r="AT3" s="174"/>
      <c r="AU3" s="174"/>
      <c r="AV3" s="174"/>
      <c r="AW3" s="174"/>
      <c r="AX3" s="174"/>
    </row>
    <row r="4" spans="2:66" ht="54" customHeight="1">
      <c r="B4" s="472"/>
      <c r="C4" s="206" t="s">
        <v>12</v>
      </c>
      <c r="D4" s="206" t="s">
        <v>13</v>
      </c>
      <c r="E4" s="207" t="s">
        <v>55</v>
      </c>
      <c r="F4" s="208" t="s">
        <v>12</v>
      </c>
      <c r="G4" s="206" t="s">
        <v>13</v>
      </c>
      <c r="H4" s="207" t="s">
        <v>55</v>
      </c>
      <c r="I4" s="208" t="s">
        <v>12</v>
      </c>
      <c r="J4" s="206" t="s">
        <v>13</v>
      </c>
      <c r="K4" s="207" t="s">
        <v>55</v>
      </c>
      <c r="L4" s="206" t="s">
        <v>12</v>
      </c>
      <c r="M4" s="206" t="s">
        <v>13</v>
      </c>
      <c r="N4" s="207" t="s">
        <v>55</v>
      </c>
      <c r="O4" s="206" t="s">
        <v>12</v>
      </c>
      <c r="P4" s="206" t="s">
        <v>13</v>
      </c>
      <c r="Q4" s="207" t="s">
        <v>55</v>
      </c>
      <c r="R4" s="206" t="s">
        <v>12</v>
      </c>
      <c r="S4" s="206" t="s">
        <v>13</v>
      </c>
      <c r="T4" s="207" t="s">
        <v>55</v>
      </c>
      <c r="U4" s="206" t="s">
        <v>12</v>
      </c>
      <c r="V4" s="206" t="s">
        <v>13</v>
      </c>
      <c r="W4" s="207" t="s">
        <v>55</v>
      </c>
      <c r="X4" s="206" t="s">
        <v>12</v>
      </c>
      <c r="Y4" s="206" t="s">
        <v>13</v>
      </c>
      <c r="Z4" s="207" t="s">
        <v>55</v>
      </c>
      <c r="AA4" s="206" t="s">
        <v>12</v>
      </c>
      <c r="AB4" s="206" t="s">
        <v>13</v>
      </c>
      <c r="AC4" s="207" t="s">
        <v>55</v>
      </c>
      <c r="AD4" s="206" t="s">
        <v>12</v>
      </c>
      <c r="AE4" s="206" t="s">
        <v>13</v>
      </c>
      <c r="AF4" s="207" t="s">
        <v>55</v>
      </c>
      <c r="AG4" s="206" t="s">
        <v>12</v>
      </c>
      <c r="AH4" s="206" t="s">
        <v>13</v>
      </c>
      <c r="AI4" s="207" t="s">
        <v>55</v>
      </c>
      <c r="AJ4" s="206" t="s">
        <v>36</v>
      </c>
      <c r="AK4" s="469" t="s">
        <v>37</v>
      </c>
      <c r="AL4" s="469"/>
      <c r="AM4" s="469"/>
      <c r="AN4" s="473" t="s">
        <v>38</v>
      </c>
      <c r="AO4" s="3"/>
      <c r="AP4" s="3"/>
      <c r="AQ4" s="3"/>
      <c r="AR4" s="3"/>
      <c r="AS4" s="3"/>
      <c r="AT4" s="3"/>
      <c r="AU4" s="3"/>
      <c r="AV4" s="3"/>
      <c r="AW4" s="3"/>
      <c r="AX4" s="3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ht="36.75" customHeight="1">
      <c r="B5" s="470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  <c r="AJ5" s="470"/>
      <c r="AK5" s="215" t="s">
        <v>12</v>
      </c>
      <c r="AL5" s="215" t="s">
        <v>13</v>
      </c>
      <c r="AM5" s="216" t="s">
        <v>56</v>
      </c>
      <c r="AN5" s="474"/>
      <c r="AO5" s="3"/>
      <c r="AP5" s="3"/>
      <c r="AQ5" s="3"/>
      <c r="AR5" s="3"/>
      <c r="AS5" s="3"/>
      <c r="AT5" s="3"/>
      <c r="AU5" s="3"/>
      <c r="AV5" s="3"/>
      <c r="AW5" s="3"/>
      <c r="AX5" s="3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2:66" ht="24" customHeight="1">
      <c r="B6" s="205">
        <v>45292</v>
      </c>
      <c r="C6" s="49">
        <f>+'Dec 2023'!D38</f>
        <v>1396258.9</v>
      </c>
      <c r="D6" s="120">
        <v>1401584.99</v>
      </c>
      <c r="E6" s="35">
        <f>SUM(D6-C6)</f>
        <v>5326.0900000000802</v>
      </c>
      <c r="F6" s="49">
        <f>+'Dec 2023'!G38</f>
        <v>100723.7</v>
      </c>
      <c r="G6" s="176">
        <v>100743.84</v>
      </c>
      <c r="H6" s="129">
        <f t="shared" ref="H6:H36" si="0">SUM(G6-F6)</f>
        <v>20.1399999999994</v>
      </c>
      <c r="I6" s="49">
        <f>+'Dec 2023'!J38</f>
        <v>361809.5</v>
      </c>
      <c r="J6" s="120">
        <v>362228.24</v>
      </c>
      <c r="K6" s="49">
        <f t="shared" ref="K6:K36" si="1">SUM(J6-I6)</f>
        <v>418.73999999999103</v>
      </c>
      <c r="L6" s="49">
        <f>+'Dec 2023'!M38</f>
        <v>132755.20000000001</v>
      </c>
      <c r="M6" s="120">
        <v>132956.6</v>
      </c>
      <c r="N6" s="49">
        <f t="shared" ref="N6:N36" si="2">SUM(M6-L6)</f>
        <v>201.39999999999401</v>
      </c>
      <c r="O6" s="49">
        <f>+'Dec 2023'!P38</f>
        <v>251965.68</v>
      </c>
      <c r="P6" s="120">
        <v>252764.88</v>
      </c>
      <c r="Q6" s="49">
        <f>+SUM(P6-O6-W6)</f>
        <v>553.92000000001303</v>
      </c>
      <c r="R6" s="49">
        <f>+'Dec 2023'!S38</f>
        <v>180357.52</v>
      </c>
      <c r="S6" s="120">
        <v>180845.2</v>
      </c>
      <c r="T6" s="49">
        <f t="shared" ref="T6:T36" si="3">SUM(S6-R6)</f>
        <v>487.68000000002201</v>
      </c>
      <c r="U6" s="49">
        <f>+'Dec 2023'!V38</f>
        <v>55771.68</v>
      </c>
      <c r="V6" s="120">
        <v>56016.959999999999</v>
      </c>
      <c r="W6" s="49">
        <f t="shared" ref="W6:W36" si="4">SUM(V6-U6)</f>
        <v>245.27999999999901</v>
      </c>
      <c r="X6" s="49">
        <f>+'Dec 2023'!Y38</f>
        <v>79341.399999999994</v>
      </c>
      <c r="Y6" s="120">
        <v>79405.16</v>
      </c>
      <c r="Z6" s="49">
        <f t="shared" ref="Z6:Z36" si="5">SUM(Y6-X6)</f>
        <v>63.760000000009299</v>
      </c>
      <c r="AA6" s="49">
        <f>+'Dec 2023'!AB38</f>
        <v>43352.7</v>
      </c>
      <c r="AB6" s="120">
        <v>43404.58</v>
      </c>
      <c r="AC6" s="49">
        <f t="shared" ref="AC6:AC36" si="6">SUM(AB6-AA6)</f>
        <v>51.880000000004699</v>
      </c>
      <c r="AD6" s="213">
        <f>+'Dec 2023'!AE38</f>
        <v>34817</v>
      </c>
      <c r="AE6" s="214">
        <v>35024</v>
      </c>
      <c r="AF6" s="213">
        <f t="shared" ref="AF6:AF8" si="7">SUM(AE6-AD6)</f>
        <v>207</v>
      </c>
      <c r="AG6" s="217" t="s">
        <v>18</v>
      </c>
      <c r="AH6" s="217" t="s">
        <v>18</v>
      </c>
      <c r="AI6" s="217" t="s">
        <v>18</v>
      </c>
      <c r="AJ6" s="218">
        <f t="shared" ref="AJ6:AJ36" si="8">SUM(AC6+Z6+W6+T6+Q6+N6+K6+E6+AF6+H6)</f>
        <v>7575.8900000001204</v>
      </c>
      <c r="AK6" s="49">
        <f>+'Dec 2023'!AI38</f>
        <v>2630636.9</v>
      </c>
      <c r="AL6" s="49">
        <v>2638252.48</v>
      </c>
      <c r="AM6" s="193">
        <f t="shared" ref="AM6:AM36" si="9">SUM(AL6-AK6)</f>
        <v>7615.58000000007</v>
      </c>
      <c r="AN6" s="219">
        <f t="shared" ref="AN6:AN36" si="10">SUM(AM6-AJ6)</f>
        <v>39.689999999958701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s="3" customFormat="1" ht="24" customHeight="1">
      <c r="B7" s="205">
        <v>45293</v>
      </c>
      <c r="C7" s="49">
        <f>+D6</f>
        <v>1401584.99</v>
      </c>
      <c r="D7" s="49">
        <v>1405554.5</v>
      </c>
      <c r="E7" s="35">
        <f t="shared" ref="E7:E36" si="11">SUM(D7-C7)</f>
        <v>3969.5100000000102</v>
      </c>
      <c r="F7" s="49">
        <f>+G6</f>
        <v>100743.84</v>
      </c>
      <c r="G7" s="49">
        <v>101952.35</v>
      </c>
      <c r="H7" s="129">
        <f t="shared" si="0"/>
        <v>1208.51000000001</v>
      </c>
      <c r="I7" s="49">
        <f>+J6</f>
        <v>362228.24</v>
      </c>
      <c r="J7" s="49">
        <v>362612.64</v>
      </c>
      <c r="K7" s="49">
        <f t="shared" si="1"/>
        <v>384.400000000023</v>
      </c>
      <c r="L7" s="49">
        <f>+M6</f>
        <v>132956.6</v>
      </c>
      <c r="M7" s="49">
        <v>133179.383</v>
      </c>
      <c r="N7" s="49">
        <f t="shared" si="2"/>
        <v>222.78299999999601</v>
      </c>
      <c r="O7" s="49">
        <f>+P6</f>
        <v>252764.88</v>
      </c>
      <c r="P7" s="49">
        <v>253593.36</v>
      </c>
      <c r="Q7" s="49">
        <f t="shared" ref="Q7:Q36" si="12">+SUM(P7-O7-W7)</f>
        <v>584.47999999998103</v>
      </c>
      <c r="R7" s="49">
        <f>+S6</f>
        <v>180845.2</v>
      </c>
      <c r="S7" s="49">
        <v>181299.76</v>
      </c>
      <c r="T7" s="49">
        <f t="shared" si="3"/>
        <v>454.55999999999801</v>
      </c>
      <c r="U7" s="49">
        <f>+V6</f>
        <v>56016.959999999999</v>
      </c>
      <c r="V7" s="49">
        <v>56260.959999999999</v>
      </c>
      <c r="W7" s="49">
        <f t="shared" si="4"/>
        <v>244</v>
      </c>
      <c r="X7" s="49">
        <f>+Y6</f>
        <v>79405.16</v>
      </c>
      <c r="Y7" s="49">
        <v>79505.64</v>
      </c>
      <c r="Z7" s="49">
        <f t="shared" si="5"/>
        <v>100.479999999996</v>
      </c>
      <c r="AA7" s="49">
        <f>+AB6</f>
        <v>43404.58</v>
      </c>
      <c r="AB7" s="49">
        <v>43496.38</v>
      </c>
      <c r="AC7" s="49">
        <f t="shared" si="6"/>
        <v>91.799999999995606</v>
      </c>
      <c r="AD7" s="213">
        <f>+AE6</f>
        <v>35024</v>
      </c>
      <c r="AE7" s="213">
        <v>35275</v>
      </c>
      <c r="AF7" s="213">
        <f t="shared" si="7"/>
        <v>251</v>
      </c>
      <c r="AG7" s="217" t="s">
        <v>18</v>
      </c>
      <c r="AH7" s="217" t="s">
        <v>18</v>
      </c>
      <c r="AI7" s="217" t="s">
        <v>18</v>
      </c>
      <c r="AJ7" s="218">
        <f t="shared" si="8"/>
        <v>7511.5230000000101</v>
      </c>
      <c r="AK7" s="49">
        <f>+AL6</f>
        <v>2638252.48</v>
      </c>
      <c r="AL7" s="49">
        <v>2645818.5</v>
      </c>
      <c r="AM7" s="193">
        <f t="shared" si="9"/>
        <v>7566.0200000000204</v>
      </c>
      <c r="AN7" s="219">
        <f t="shared" si="10"/>
        <v>54.497000000010303</v>
      </c>
    </row>
    <row r="8" spans="2:66" ht="24" customHeight="1">
      <c r="B8" s="205">
        <v>45294</v>
      </c>
      <c r="C8" s="49">
        <f t="shared" ref="C8:C25" si="13">+D7</f>
        <v>1405554.5</v>
      </c>
      <c r="D8" s="120">
        <v>1406941.8</v>
      </c>
      <c r="E8" s="35">
        <f t="shared" si="11"/>
        <v>1387.30000000005</v>
      </c>
      <c r="F8" s="49">
        <f t="shared" ref="F8:F36" si="14">+G7</f>
        <v>101952.35</v>
      </c>
      <c r="G8" s="120">
        <v>106337.95</v>
      </c>
      <c r="H8" s="129">
        <f t="shared" si="0"/>
        <v>4385.5999999999904</v>
      </c>
      <c r="I8" s="49">
        <f>J7</f>
        <v>362612.64</v>
      </c>
      <c r="J8" s="120">
        <v>363011.28</v>
      </c>
      <c r="K8" s="49">
        <f t="shared" si="1"/>
        <v>398.64000000001403</v>
      </c>
      <c r="L8" s="49">
        <f>M7</f>
        <v>133179.383</v>
      </c>
      <c r="M8" s="120">
        <v>133422.44</v>
      </c>
      <c r="N8" s="49">
        <f t="shared" si="2"/>
        <v>243.05700000000101</v>
      </c>
      <c r="O8" s="49">
        <f t="shared" ref="O8:O36" si="15">+P7</f>
        <v>253593.36</v>
      </c>
      <c r="P8" s="120">
        <v>254391.52</v>
      </c>
      <c r="Q8" s="49">
        <f t="shared" si="12"/>
        <v>569</v>
      </c>
      <c r="R8" s="49">
        <f t="shared" ref="R8:R36" si="16">+S7</f>
        <v>181299.76</v>
      </c>
      <c r="S8" s="120">
        <v>181832.95999999999</v>
      </c>
      <c r="T8" s="49">
        <f t="shared" si="3"/>
        <v>533.19999999998299</v>
      </c>
      <c r="U8" s="49">
        <f t="shared" ref="U8:U36" si="17">+V7</f>
        <v>56260.959999999999</v>
      </c>
      <c r="V8" s="120">
        <v>56490.12</v>
      </c>
      <c r="W8" s="49">
        <f t="shared" si="4"/>
        <v>229.16000000000301</v>
      </c>
      <c r="X8" s="49">
        <f t="shared" ref="X8:X36" si="18">+Y7</f>
        <v>79505.64</v>
      </c>
      <c r="Y8" s="120">
        <v>79583.03</v>
      </c>
      <c r="Z8" s="49">
        <f t="shared" si="5"/>
        <v>77.389999999999404</v>
      </c>
      <c r="AA8" s="49">
        <f t="shared" ref="AA8:AA36" si="19">+AB7</f>
        <v>43496.38</v>
      </c>
      <c r="AB8" s="120">
        <v>43578.1</v>
      </c>
      <c r="AC8" s="49">
        <f t="shared" si="6"/>
        <v>81.720000000001207</v>
      </c>
      <c r="AD8" s="213">
        <f>AE7</f>
        <v>35275</v>
      </c>
      <c r="AE8" s="214">
        <v>35464</v>
      </c>
      <c r="AF8" s="213">
        <f t="shared" si="7"/>
        <v>189</v>
      </c>
      <c r="AG8" s="217" t="s">
        <v>18</v>
      </c>
      <c r="AH8" s="217" t="s">
        <v>18</v>
      </c>
      <c r="AI8" s="217" t="s">
        <v>18</v>
      </c>
      <c r="AJ8" s="218">
        <f t="shared" si="8"/>
        <v>8094.06700000004</v>
      </c>
      <c r="AK8" s="49">
        <f t="shared" ref="AK8:AK36" si="20">+AL7</f>
        <v>2645818.5</v>
      </c>
      <c r="AL8" s="49">
        <v>2653968.5099999998</v>
      </c>
      <c r="AM8" s="193">
        <f t="shared" si="9"/>
        <v>8150.0099999997801</v>
      </c>
      <c r="AN8" s="219">
        <f t="shared" si="10"/>
        <v>55.942999999737403</v>
      </c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s="3" customFormat="1" ht="24" customHeight="1">
      <c r="B9" s="205">
        <v>45295</v>
      </c>
      <c r="C9" s="49">
        <f t="shared" si="13"/>
        <v>1406941.8</v>
      </c>
      <c r="D9" s="49">
        <v>1408097.8</v>
      </c>
      <c r="E9" s="35">
        <f t="shared" si="11"/>
        <v>1156</v>
      </c>
      <c r="F9" s="49">
        <f t="shared" si="14"/>
        <v>106337.95</v>
      </c>
      <c r="G9" s="49">
        <v>110132.6</v>
      </c>
      <c r="H9" s="129">
        <f t="shared" si="0"/>
        <v>3794.6500000000101</v>
      </c>
      <c r="I9" s="49">
        <f t="shared" ref="I9:I36" si="21">+J8</f>
        <v>363011.28</v>
      </c>
      <c r="J9" s="49">
        <v>363389.36</v>
      </c>
      <c r="K9" s="49">
        <f t="shared" si="1"/>
        <v>378.07999999995798</v>
      </c>
      <c r="L9" s="49">
        <f t="shared" ref="L9:L36" si="22">+M8</f>
        <v>133422.44</v>
      </c>
      <c r="M9" s="49">
        <v>133577.76</v>
      </c>
      <c r="N9" s="49">
        <f t="shared" si="2"/>
        <v>155.32000000000701</v>
      </c>
      <c r="O9" s="49">
        <f t="shared" si="15"/>
        <v>254391.52</v>
      </c>
      <c r="P9" s="49">
        <v>255185.61</v>
      </c>
      <c r="Q9" s="49">
        <f t="shared" si="12"/>
        <v>553.29000000000099</v>
      </c>
      <c r="R9" s="49">
        <f t="shared" si="16"/>
        <v>181832.95999999999</v>
      </c>
      <c r="S9" s="49">
        <v>182255.76</v>
      </c>
      <c r="T9" s="49">
        <f t="shared" si="3"/>
        <v>422.80000000001701</v>
      </c>
      <c r="U9" s="49">
        <f t="shared" si="17"/>
        <v>56490.12</v>
      </c>
      <c r="V9" s="49">
        <v>56730.92</v>
      </c>
      <c r="W9" s="49">
        <f t="shared" si="4"/>
        <v>240.799999999996</v>
      </c>
      <c r="X9" s="49">
        <f t="shared" si="18"/>
        <v>79583.03</v>
      </c>
      <c r="Y9" s="49">
        <v>79683.100000000006</v>
      </c>
      <c r="Z9" s="49">
        <f t="shared" si="5"/>
        <v>100.070000000007</v>
      </c>
      <c r="AA9" s="49">
        <f t="shared" si="19"/>
        <v>43578.1</v>
      </c>
      <c r="AB9" s="49">
        <v>43669.63</v>
      </c>
      <c r="AC9" s="49">
        <f t="shared" si="6"/>
        <v>91.529999999998793</v>
      </c>
      <c r="AD9" s="213">
        <f t="shared" ref="AD9:AD36" si="23">+AE8</f>
        <v>35464</v>
      </c>
      <c r="AE9" s="213">
        <v>35694</v>
      </c>
      <c r="AF9" s="213">
        <f t="shared" ref="AF9:AF36" si="24">SUM(AE9-AD9)</f>
        <v>230</v>
      </c>
      <c r="AG9" s="217" t="s">
        <v>18</v>
      </c>
      <c r="AH9" s="217" t="s">
        <v>18</v>
      </c>
      <c r="AI9" s="217" t="s">
        <v>18</v>
      </c>
      <c r="AJ9" s="218">
        <f t="shared" si="8"/>
        <v>7122.53999999999</v>
      </c>
      <c r="AK9" s="49">
        <f t="shared" si="20"/>
        <v>2653968.5099999998</v>
      </c>
      <c r="AL9" s="49">
        <v>2661166.4</v>
      </c>
      <c r="AM9" s="193">
        <f t="shared" si="9"/>
        <v>7197.8900000001304</v>
      </c>
      <c r="AN9" s="219">
        <f t="shared" si="10"/>
        <v>75.350000000136802</v>
      </c>
    </row>
    <row r="10" spans="2:66" ht="24" customHeight="1">
      <c r="B10" s="205">
        <v>45296</v>
      </c>
      <c r="C10" s="49">
        <f t="shared" si="13"/>
        <v>1408097.8</v>
      </c>
      <c r="D10" s="120">
        <v>1409035.8</v>
      </c>
      <c r="E10" s="35">
        <f t="shared" si="11"/>
        <v>938</v>
      </c>
      <c r="F10" s="49">
        <f t="shared" si="14"/>
        <v>110132.6</v>
      </c>
      <c r="G10" s="120">
        <v>113563.8</v>
      </c>
      <c r="H10" s="129">
        <f t="shared" si="0"/>
        <v>3431.2</v>
      </c>
      <c r="I10" s="49">
        <f t="shared" si="21"/>
        <v>363389.36</v>
      </c>
      <c r="J10" s="120">
        <v>363589.56</v>
      </c>
      <c r="K10" s="49">
        <f t="shared" si="1"/>
        <v>200.20000000001201</v>
      </c>
      <c r="L10" s="49">
        <f t="shared" si="22"/>
        <v>133577.76</v>
      </c>
      <c r="M10" s="120">
        <v>133754.60999999999</v>
      </c>
      <c r="N10" s="49">
        <f t="shared" si="2"/>
        <v>176.849999999977</v>
      </c>
      <c r="O10" s="49">
        <f t="shared" si="15"/>
        <v>255185.61</v>
      </c>
      <c r="P10" s="120">
        <v>255925.4</v>
      </c>
      <c r="Q10" s="49">
        <f t="shared" si="12"/>
        <v>520.55000000000302</v>
      </c>
      <c r="R10" s="49">
        <f t="shared" si="16"/>
        <v>182255.76</v>
      </c>
      <c r="S10" s="120">
        <v>182665.28</v>
      </c>
      <c r="T10" s="49">
        <f t="shared" si="3"/>
        <v>409.51999999998998</v>
      </c>
      <c r="U10" s="49">
        <f t="shared" si="17"/>
        <v>56730.92</v>
      </c>
      <c r="V10" s="120">
        <v>56950.16</v>
      </c>
      <c r="W10" s="49">
        <f t="shared" si="4"/>
        <v>219.24000000000501</v>
      </c>
      <c r="X10" s="49">
        <f t="shared" si="18"/>
        <v>79683.100000000006</v>
      </c>
      <c r="Y10" s="120">
        <v>79805.63</v>
      </c>
      <c r="Z10" s="49">
        <f t="shared" si="5"/>
        <v>122.52999999999901</v>
      </c>
      <c r="AA10" s="49">
        <f t="shared" si="19"/>
        <v>43669.63</v>
      </c>
      <c r="AB10" s="120">
        <v>43742.559999999998</v>
      </c>
      <c r="AC10" s="49">
        <f t="shared" si="6"/>
        <v>72.930000000000305</v>
      </c>
      <c r="AD10" s="213">
        <f t="shared" si="23"/>
        <v>35694</v>
      </c>
      <c r="AE10" s="214">
        <v>35860</v>
      </c>
      <c r="AF10" s="213">
        <f t="shared" si="24"/>
        <v>166</v>
      </c>
      <c r="AG10" s="217" t="s">
        <v>18</v>
      </c>
      <c r="AH10" s="217" t="s">
        <v>18</v>
      </c>
      <c r="AI10" s="217" t="s">
        <v>18</v>
      </c>
      <c r="AJ10" s="218">
        <f t="shared" si="8"/>
        <v>6257.0199999999804</v>
      </c>
      <c r="AK10" s="49">
        <f t="shared" si="20"/>
        <v>2661166.4</v>
      </c>
      <c r="AL10" s="49">
        <v>2667444.5</v>
      </c>
      <c r="AM10" s="193">
        <f t="shared" si="9"/>
        <v>6278.1000000000904</v>
      </c>
      <c r="AN10" s="219">
        <f t="shared" si="10"/>
        <v>21.0800000001109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2:66" s="3" customFormat="1" ht="24" customHeight="1">
      <c r="B11" s="205">
        <v>45297</v>
      </c>
      <c r="C11" s="49">
        <f t="shared" si="13"/>
        <v>1409035.8</v>
      </c>
      <c r="D11" s="49">
        <v>1410186.39</v>
      </c>
      <c r="E11" s="35">
        <f t="shared" si="11"/>
        <v>1150.5899999998501</v>
      </c>
      <c r="F11" s="49">
        <f t="shared" si="14"/>
        <v>113563.8</v>
      </c>
      <c r="G11" s="49">
        <v>118226.9</v>
      </c>
      <c r="H11" s="129">
        <f t="shared" si="0"/>
        <v>4663.0999999999904</v>
      </c>
      <c r="I11" s="49">
        <f t="shared" si="21"/>
        <v>363589.56</v>
      </c>
      <c r="J11" s="49">
        <v>363891.92</v>
      </c>
      <c r="K11" s="49">
        <f t="shared" si="1"/>
        <v>302.35999999998597</v>
      </c>
      <c r="L11" s="49">
        <f t="shared" si="22"/>
        <v>133754.60999999999</v>
      </c>
      <c r="M11" s="49">
        <v>133971.96</v>
      </c>
      <c r="N11" s="49">
        <f t="shared" si="2"/>
        <v>217.35000000000599</v>
      </c>
      <c r="O11" s="49">
        <f t="shared" si="15"/>
        <v>255925.4</v>
      </c>
      <c r="P11" s="49">
        <v>256743.76</v>
      </c>
      <c r="Q11" s="49">
        <f t="shared" si="12"/>
        <v>674.61000000001502</v>
      </c>
      <c r="R11" s="49">
        <f t="shared" si="16"/>
        <v>182665.28</v>
      </c>
      <c r="S11" s="49">
        <v>183161.27</v>
      </c>
      <c r="T11" s="49">
        <f t="shared" si="3"/>
        <v>495.98999999999103</v>
      </c>
      <c r="U11" s="49">
        <f t="shared" si="17"/>
        <v>56950.16</v>
      </c>
      <c r="V11" s="49">
        <v>57093.91</v>
      </c>
      <c r="W11" s="49">
        <f t="shared" si="4"/>
        <v>143.75</v>
      </c>
      <c r="X11" s="49">
        <f t="shared" si="18"/>
        <v>79805.63</v>
      </c>
      <c r="Y11" s="49">
        <v>79936.13</v>
      </c>
      <c r="Z11" s="49">
        <f t="shared" si="5"/>
        <v>130.5</v>
      </c>
      <c r="AA11" s="49">
        <f t="shared" si="19"/>
        <v>43742.559999999998</v>
      </c>
      <c r="AB11" s="49">
        <v>43831.55</v>
      </c>
      <c r="AC11" s="49">
        <f t="shared" si="6"/>
        <v>88.990000000005196</v>
      </c>
      <c r="AD11" s="213">
        <f t="shared" si="23"/>
        <v>35860</v>
      </c>
      <c r="AE11" s="213">
        <v>36048</v>
      </c>
      <c r="AF11" s="213">
        <f t="shared" si="24"/>
        <v>188</v>
      </c>
      <c r="AG11" s="217" t="s">
        <v>18</v>
      </c>
      <c r="AH11" s="217" t="s">
        <v>18</v>
      </c>
      <c r="AI11" s="217" t="s">
        <v>18</v>
      </c>
      <c r="AJ11" s="218">
        <f t="shared" si="8"/>
        <v>8055.2399999998497</v>
      </c>
      <c r="AK11" s="49">
        <f t="shared" si="20"/>
        <v>2667444.5</v>
      </c>
      <c r="AL11" s="49">
        <v>2675610.9</v>
      </c>
      <c r="AM11" s="193">
        <f t="shared" si="9"/>
        <v>8166.3999999999096</v>
      </c>
      <c r="AN11" s="219">
        <f t="shared" si="10"/>
        <v>111.160000000062</v>
      </c>
    </row>
    <row r="12" spans="2:66" ht="24" customHeight="1">
      <c r="B12" s="205">
        <v>45298</v>
      </c>
      <c r="C12" s="49">
        <f t="shared" si="13"/>
        <v>1410186.39</v>
      </c>
      <c r="D12" s="120">
        <v>1410939.6</v>
      </c>
      <c r="E12" s="35">
        <f t="shared" si="11"/>
        <v>753.21000000019603</v>
      </c>
      <c r="F12" s="49">
        <f t="shared" si="14"/>
        <v>118226.9</v>
      </c>
      <c r="G12" s="120">
        <v>121065.63</v>
      </c>
      <c r="H12" s="129">
        <f t="shared" si="0"/>
        <v>2838.73000000001</v>
      </c>
      <c r="I12" s="49">
        <f t="shared" si="21"/>
        <v>363891.92</v>
      </c>
      <c r="J12" s="120">
        <v>364055.6</v>
      </c>
      <c r="K12" s="49">
        <f t="shared" si="1"/>
        <v>163.67999999999299</v>
      </c>
      <c r="L12" s="49">
        <f t="shared" si="22"/>
        <v>133971.96</v>
      </c>
      <c r="M12" s="120">
        <v>134111.4</v>
      </c>
      <c r="N12" s="49">
        <f t="shared" si="2"/>
        <v>139.44000000000199</v>
      </c>
      <c r="O12" s="49">
        <f t="shared" si="15"/>
        <v>256743.76</v>
      </c>
      <c r="P12" s="120">
        <v>257295.6</v>
      </c>
      <c r="Q12" s="49">
        <f t="shared" si="12"/>
        <v>301.55000000000302</v>
      </c>
      <c r="R12" s="49">
        <f t="shared" si="16"/>
        <v>183161.27</v>
      </c>
      <c r="S12" s="120">
        <v>183572.2</v>
      </c>
      <c r="T12" s="49">
        <f t="shared" si="3"/>
        <v>410.93000000002201</v>
      </c>
      <c r="U12" s="49">
        <f t="shared" si="17"/>
        <v>57093.91</v>
      </c>
      <c r="V12" s="120">
        <v>57344.2</v>
      </c>
      <c r="W12" s="49">
        <f t="shared" si="4"/>
        <v>250.289999999994</v>
      </c>
      <c r="X12" s="49">
        <f t="shared" si="18"/>
        <v>79936.13</v>
      </c>
      <c r="Y12" s="120">
        <v>80035.7</v>
      </c>
      <c r="Z12" s="49">
        <f t="shared" si="5"/>
        <v>99.569999999992405</v>
      </c>
      <c r="AA12" s="49">
        <f t="shared" si="19"/>
        <v>43831.55</v>
      </c>
      <c r="AB12" s="120">
        <v>43890.99</v>
      </c>
      <c r="AC12" s="49">
        <f t="shared" si="6"/>
        <v>59.439999999995102</v>
      </c>
      <c r="AD12" s="213">
        <f t="shared" si="23"/>
        <v>36048</v>
      </c>
      <c r="AE12" s="214">
        <v>36185</v>
      </c>
      <c r="AF12" s="213">
        <f t="shared" si="24"/>
        <v>137</v>
      </c>
      <c r="AG12" s="217" t="s">
        <v>18</v>
      </c>
      <c r="AH12" s="217" t="s">
        <v>18</v>
      </c>
      <c r="AI12" s="217" t="s">
        <v>18</v>
      </c>
      <c r="AJ12" s="218">
        <f t="shared" si="8"/>
        <v>5153.8400000002102</v>
      </c>
      <c r="AK12" s="49">
        <f t="shared" si="20"/>
        <v>2675610.9</v>
      </c>
      <c r="AL12" s="49">
        <v>2680749.7000000002</v>
      </c>
      <c r="AM12" s="193">
        <f t="shared" si="9"/>
        <v>5138.8000000002803</v>
      </c>
      <c r="AN12" s="219">
        <f t="shared" si="10"/>
        <v>-15.039999999928099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2:66" s="3" customFormat="1" ht="24" customHeight="1">
      <c r="B13" s="205">
        <v>45299</v>
      </c>
      <c r="C13" s="49">
        <f t="shared" si="13"/>
        <v>1410939.6</v>
      </c>
      <c r="D13" s="49">
        <v>1411872.82</v>
      </c>
      <c r="E13" s="35">
        <f t="shared" si="11"/>
        <v>933.21999999997195</v>
      </c>
      <c r="F13" s="49">
        <f t="shared" si="14"/>
        <v>121065.63</v>
      </c>
      <c r="G13" s="49">
        <v>124881.24</v>
      </c>
      <c r="H13" s="129">
        <f t="shared" si="0"/>
        <v>3815.61</v>
      </c>
      <c r="I13" s="49">
        <f t="shared" si="21"/>
        <v>364055.6</v>
      </c>
      <c r="J13" s="49">
        <v>364281.04</v>
      </c>
      <c r="K13" s="49">
        <f t="shared" si="1"/>
        <v>225.44000000000199</v>
      </c>
      <c r="L13" s="49">
        <f t="shared" si="22"/>
        <v>134111.4</v>
      </c>
      <c r="M13" s="49">
        <v>134299.39000000001</v>
      </c>
      <c r="N13" s="49">
        <f t="shared" si="2"/>
        <v>187.99000000001999</v>
      </c>
      <c r="O13" s="49">
        <f t="shared" si="15"/>
        <v>257295.6</v>
      </c>
      <c r="P13" s="49">
        <v>258181.28</v>
      </c>
      <c r="Q13" s="49">
        <f t="shared" si="12"/>
        <v>663.35999999999297</v>
      </c>
      <c r="R13" s="49">
        <f t="shared" si="16"/>
        <v>183572.2</v>
      </c>
      <c r="S13" s="49">
        <v>184142.4</v>
      </c>
      <c r="T13" s="49">
        <f t="shared" si="3"/>
        <v>570.19999999998299</v>
      </c>
      <c r="U13" s="49">
        <f t="shared" si="17"/>
        <v>57344.2</v>
      </c>
      <c r="V13" s="49">
        <v>57566.52</v>
      </c>
      <c r="W13" s="49">
        <f t="shared" si="4"/>
        <v>222.32</v>
      </c>
      <c r="X13" s="49">
        <f t="shared" si="18"/>
        <v>80035.7</v>
      </c>
      <c r="Y13" s="49">
        <v>80174.929999999993</v>
      </c>
      <c r="Z13" s="49">
        <f t="shared" si="5"/>
        <v>139.22999999999601</v>
      </c>
      <c r="AA13" s="49">
        <f t="shared" si="19"/>
        <v>43890.99</v>
      </c>
      <c r="AB13" s="49">
        <v>43962.78</v>
      </c>
      <c r="AC13" s="49">
        <f t="shared" si="6"/>
        <v>71.790000000000902</v>
      </c>
      <c r="AD13" s="213">
        <f t="shared" si="23"/>
        <v>36185</v>
      </c>
      <c r="AE13" s="213">
        <v>36347</v>
      </c>
      <c r="AF13" s="213">
        <f t="shared" si="24"/>
        <v>162</v>
      </c>
      <c r="AG13" s="217" t="s">
        <v>18</v>
      </c>
      <c r="AH13" s="217" t="s">
        <v>18</v>
      </c>
      <c r="AI13" s="217" t="s">
        <v>18</v>
      </c>
      <c r="AJ13" s="218">
        <f t="shared" si="8"/>
        <v>6991.1599999999698</v>
      </c>
      <c r="AK13" s="49">
        <f t="shared" si="20"/>
        <v>2680749.7000000002</v>
      </c>
      <c r="AL13" s="49">
        <v>2687799.42</v>
      </c>
      <c r="AM13" s="193">
        <f t="shared" si="9"/>
        <v>7049.7199999997401</v>
      </c>
      <c r="AN13" s="219">
        <f t="shared" si="10"/>
        <v>58.559999999772103</v>
      </c>
    </row>
    <row r="14" spans="2:66" ht="24" customHeight="1">
      <c r="B14" s="205">
        <v>45300</v>
      </c>
      <c r="C14" s="49">
        <f t="shared" si="13"/>
        <v>1411872.82</v>
      </c>
      <c r="D14" s="120">
        <v>1415928.9</v>
      </c>
      <c r="E14" s="35">
        <f t="shared" si="11"/>
        <v>4056.0799999998399</v>
      </c>
      <c r="F14" s="49">
        <f t="shared" si="14"/>
        <v>124881.24</v>
      </c>
      <c r="G14" s="120">
        <v>125635.84</v>
      </c>
      <c r="H14" s="129">
        <f t="shared" si="0"/>
        <v>754.59999999999104</v>
      </c>
      <c r="I14" s="49">
        <f t="shared" si="21"/>
        <v>364281.04</v>
      </c>
      <c r="J14" s="120">
        <v>364398.75</v>
      </c>
      <c r="K14" s="49">
        <f t="shared" si="1"/>
        <v>117.710000000021</v>
      </c>
      <c r="L14" s="49">
        <f t="shared" si="22"/>
        <v>134299.39000000001</v>
      </c>
      <c r="M14" s="120">
        <v>134498.75</v>
      </c>
      <c r="N14" s="49">
        <f t="shared" si="2"/>
        <v>199.359999999986</v>
      </c>
      <c r="O14" s="49">
        <f t="shared" si="15"/>
        <v>258181.28</v>
      </c>
      <c r="P14" s="120">
        <v>259010.8</v>
      </c>
      <c r="Q14" s="49">
        <f t="shared" si="12"/>
        <v>600.39999999998702</v>
      </c>
      <c r="R14" s="49">
        <f t="shared" si="16"/>
        <v>184142.4</v>
      </c>
      <c r="S14" s="120">
        <v>184642.24</v>
      </c>
      <c r="T14" s="49">
        <f t="shared" si="3"/>
        <v>499.83999999999702</v>
      </c>
      <c r="U14" s="49">
        <f t="shared" si="17"/>
        <v>57566.52</v>
      </c>
      <c r="V14" s="120">
        <v>57795.64</v>
      </c>
      <c r="W14" s="49">
        <f t="shared" si="4"/>
        <v>229.12000000000299</v>
      </c>
      <c r="X14" s="49">
        <f t="shared" si="18"/>
        <v>80174.929999999993</v>
      </c>
      <c r="Y14" s="120">
        <v>80297.440000000002</v>
      </c>
      <c r="Z14" s="49">
        <f t="shared" si="5"/>
        <v>122.510000000009</v>
      </c>
      <c r="AA14" s="49">
        <f t="shared" si="19"/>
        <v>43962.78</v>
      </c>
      <c r="AB14" s="120">
        <v>44040.86</v>
      </c>
      <c r="AC14" s="49">
        <f t="shared" si="6"/>
        <v>78.080000000001704</v>
      </c>
      <c r="AD14" s="213">
        <f t="shared" si="23"/>
        <v>36347</v>
      </c>
      <c r="AE14" s="214">
        <v>36539</v>
      </c>
      <c r="AF14" s="213">
        <f t="shared" si="24"/>
        <v>192</v>
      </c>
      <c r="AG14" s="217" t="s">
        <v>18</v>
      </c>
      <c r="AH14" s="217" t="s">
        <v>18</v>
      </c>
      <c r="AI14" s="217" t="s">
        <v>18</v>
      </c>
      <c r="AJ14" s="218">
        <f t="shared" si="8"/>
        <v>6849.6999999998397</v>
      </c>
      <c r="AK14" s="49">
        <f t="shared" si="20"/>
        <v>2687799.42</v>
      </c>
      <c r="AL14" s="49">
        <v>2694695.9</v>
      </c>
      <c r="AM14" s="193">
        <f t="shared" si="9"/>
        <v>6896.4799999999796</v>
      </c>
      <c r="AN14" s="219">
        <f t="shared" si="10"/>
        <v>46.780000000144398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2:66" s="3" customFormat="1" ht="24" customHeight="1">
      <c r="B15" s="205">
        <v>45301</v>
      </c>
      <c r="C15" s="49">
        <f t="shared" si="13"/>
        <v>1415928.9</v>
      </c>
      <c r="D15" s="49">
        <v>1420583.9</v>
      </c>
      <c r="E15" s="35">
        <f t="shared" si="11"/>
        <v>4655</v>
      </c>
      <c r="F15" s="49">
        <f t="shared" si="14"/>
        <v>125635.84</v>
      </c>
      <c r="G15" s="49">
        <v>125660.3</v>
      </c>
      <c r="H15" s="129">
        <f t="shared" si="0"/>
        <v>24.460000000006399</v>
      </c>
      <c r="I15" s="49">
        <f t="shared" si="21"/>
        <v>364398.75</v>
      </c>
      <c r="J15" s="49">
        <v>364542.4</v>
      </c>
      <c r="K15" s="49">
        <f t="shared" si="1"/>
        <v>143.650000000023</v>
      </c>
      <c r="L15" s="49">
        <f t="shared" si="22"/>
        <v>134498.75</v>
      </c>
      <c r="M15" s="49">
        <v>134693.72</v>
      </c>
      <c r="N15" s="49">
        <f t="shared" si="2"/>
        <v>194.97000000000099</v>
      </c>
      <c r="O15" s="49">
        <f t="shared" si="15"/>
        <v>259010.8</v>
      </c>
      <c r="P15" s="49">
        <v>259811.69</v>
      </c>
      <c r="Q15" s="49">
        <f t="shared" si="12"/>
        <v>573.93000000001496</v>
      </c>
      <c r="R15" s="49">
        <f t="shared" si="16"/>
        <v>184642.24</v>
      </c>
      <c r="S15" s="49">
        <v>185173.52</v>
      </c>
      <c r="T15" s="49">
        <f t="shared" si="3"/>
        <v>531.27999999999895</v>
      </c>
      <c r="U15" s="49">
        <f t="shared" si="17"/>
        <v>57795.64</v>
      </c>
      <c r="V15" s="49">
        <v>58022.6</v>
      </c>
      <c r="W15" s="49">
        <f t="shared" si="4"/>
        <v>226.95999999999901</v>
      </c>
      <c r="X15" s="49">
        <f t="shared" si="18"/>
        <v>80297.440000000002</v>
      </c>
      <c r="Y15" s="49">
        <v>80367.92</v>
      </c>
      <c r="Z15" s="49">
        <f t="shared" si="5"/>
        <v>70.479999999995897</v>
      </c>
      <c r="AA15" s="49">
        <f t="shared" si="19"/>
        <v>44040.86</v>
      </c>
      <c r="AB15" s="49">
        <v>44112.42</v>
      </c>
      <c r="AC15" s="49">
        <f t="shared" si="6"/>
        <v>71.5599999999977</v>
      </c>
      <c r="AD15" s="213">
        <f t="shared" si="23"/>
        <v>36539</v>
      </c>
      <c r="AE15" s="213">
        <v>36742</v>
      </c>
      <c r="AF15" s="213">
        <f t="shared" si="24"/>
        <v>203</v>
      </c>
      <c r="AG15" s="217" t="s">
        <v>18</v>
      </c>
      <c r="AH15" s="217" t="s">
        <v>18</v>
      </c>
      <c r="AI15" s="217" t="s">
        <v>18</v>
      </c>
      <c r="AJ15" s="218">
        <f t="shared" si="8"/>
        <v>6695.29000000004</v>
      </c>
      <c r="AK15" s="49">
        <f t="shared" si="20"/>
        <v>2694695.9</v>
      </c>
      <c r="AL15" s="49">
        <v>2701463.6</v>
      </c>
      <c r="AM15" s="193">
        <f t="shared" si="9"/>
        <v>6767.7000000001899</v>
      </c>
      <c r="AN15" s="219">
        <f t="shared" si="10"/>
        <v>72.410000000148997</v>
      </c>
    </row>
    <row r="16" spans="2:66" ht="24" customHeight="1">
      <c r="B16" s="205">
        <v>45302</v>
      </c>
      <c r="C16" s="49">
        <f t="shared" si="13"/>
        <v>1420583.9</v>
      </c>
      <c r="D16" s="120">
        <v>1425104.4</v>
      </c>
      <c r="E16" s="35">
        <f t="shared" si="11"/>
        <v>4520.5</v>
      </c>
      <c r="F16" s="49">
        <f t="shared" si="14"/>
        <v>125660.3</v>
      </c>
      <c r="G16" s="120">
        <v>126371.77</v>
      </c>
      <c r="H16" s="129">
        <f t="shared" si="0"/>
        <v>711.47000000000105</v>
      </c>
      <c r="I16" s="49">
        <f t="shared" si="21"/>
        <v>364542.4</v>
      </c>
      <c r="J16" s="120">
        <v>364821</v>
      </c>
      <c r="K16" s="49">
        <f t="shared" si="1"/>
        <v>278.599999999977</v>
      </c>
      <c r="L16" s="49">
        <f t="shared" si="22"/>
        <v>134693.72</v>
      </c>
      <c r="M16" s="120">
        <v>134862</v>
      </c>
      <c r="N16" s="49">
        <f t="shared" si="2"/>
        <v>168.27999999999901</v>
      </c>
      <c r="O16" s="49">
        <f t="shared" si="15"/>
        <v>259811.69</v>
      </c>
      <c r="P16" s="120">
        <v>260613.36</v>
      </c>
      <c r="Q16" s="49">
        <f t="shared" si="12"/>
        <v>598.94999999998299</v>
      </c>
      <c r="R16" s="49">
        <f t="shared" si="16"/>
        <v>185173.52</v>
      </c>
      <c r="S16" s="120">
        <v>185709.76</v>
      </c>
      <c r="T16" s="49">
        <f t="shared" si="3"/>
        <v>536.24000000002002</v>
      </c>
      <c r="U16" s="49">
        <f t="shared" si="17"/>
        <v>58022.6</v>
      </c>
      <c r="V16" s="120">
        <v>58225.32</v>
      </c>
      <c r="W16" s="49">
        <f t="shared" si="4"/>
        <v>202.72000000000099</v>
      </c>
      <c r="X16" s="49">
        <f t="shared" si="18"/>
        <v>80367.92</v>
      </c>
      <c r="Y16" s="120">
        <v>80459.399999999994</v>
      </c>
      <c r="Z16" s="49">
        <f t="shared" si="5"/>
        <v>91.479999999995897</v>
      </c>
      <c r="AA16" s="49">
        <f t="shared" si="19"/>
        <v>44112.42</v>
      </c>
      <c r="AB16" s="120">
        <v>44191.93</v>
      </c>
      <c r="AC16" s="49">
        <f t="shared" si="6"/>
        <v>79.510000000001995</v>
      </c>
      <c r="AD16" s="213">
        <f t="shared" si="23"/>
        <v>36742</v>
      </c>
      <c r="AE16" s="214">
        <v>36976</v>
      </c>
      <c r="AF16" s="213">
        <f t="shared" si="24"/>
        <v>234</v>
      </c>
      <c r="AG16" s="217" t="s">
        <v>18</v>
      </c>
      <c r="AH16" s="217" t="s">
        <v>18</v>
      </c>
      <c r="AI16" s="217" t="s">
        <v>18</v>
      </c>
      <c r="AJ16" s="218">
        <f t="shared" si="8"/>
        <v>7421.74999999998</v>
      </c>
      <c r="AK16" s="49">
        <f t="shared" si="20"/>
        <v>2701463.6</v>
      </c>
      <c r="AL16" s="49">
        <v>2708978.2</v>
      </c>
      <c r="AM16" s="193">
        <f t="shared" si="9"/>
        <v>7514.6000000000904</v>
      </c>
      <c r="AN16" s="219">
        <f t="shared" si="10"/>
        <v>92.850000000115003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2:66" s="3" customFormat="1" ht="24" customHeight="1">
      <c r="B17" s="205">
        <v>45303</v>
      </c>
      <c r="C17" s="49">
        <f t="shared" si="13"/>
        <v>1425104.4</v>
      </c>
      <c r="D17" s="49">
        <v>1429532.69</v>
      </c>
      <c r="E17" s="35">
        <f t="shared" si="11"/>
        <v>4428.29000000004</v>
      </c>
      <c r="F17" s="49">
        <f t="shared" si="14"/>
        <v>126371.77</v>
      </c>
      <c r="G17" s="49">
        <v>126391.25</v>
      </c>
      <c r="H17" s="129">
        <f t="shared" si="0"/>
        <v>19.479999999995901</v>
      </c>
      <c r="I17" s="49">
        <f t="shared" si="21"/>
        <v>364821</v>
      </c>
      <c r="J17" s="49">
        <v>365198.08000000002</v>
      </c>
      <c r="K17" s="49">
        <f t="shared" si="1"/>
        <v>377.08000000001601</v>
      </c>
      <c r="L17" s="49">
        <f t="shared" si="22"/>
        <v>134862</v>
      </c>
      <c r="M17" s="49">
        <v>135044.88</v>
      </c>
      <c r="N17" s="49">
        <f t="shared" si="2"/>
        <v>182.880000000005</v>
      </c>
      <c r="O17" s="49">
        <f t="shared" si="15"/>
        <v>260613.36</v>
      </c>
      <c r="P17" s="49">
        <v>261280.8</v>
      </c>
      <c r="Q17" s="49">
        <f t="shared" si="12"/>
        <v>544.44000000000199</v>
      </c>
      <c r="R17" s="49">
        <f t="shared" si="16"/>
        <v>185709.76</v>
      </c>
      <c r="S17" s="49">
        <v>186197.12</v>
      </c>
      <c r="T17" s="49">
        <f t="shared" si="3"/>
        <v>487.35999999998597</v>
      </c>
      <c r="U17" s="49">
        <f t="shared" si="17"/>
        <v>58225.32</v>
      </c>
      <c r="V17" s="49">
        <v>58348.32</v>
      </c>
      <c r="W17" s="49">
        <f t="shared" si="4"/>
        <v>123</v>
      </c>
      <c r="X17" s="49">
        <f t="shared" si="18"/>
        <v>80459.399999999994</v>
      </c>
      <c r="Y17" s="49">
        <v>80523.22</v>
      </c>
      <c r="Z17" s="49">
        <f t="shared" si="5"/>
        <v>63.820000000006999</v>
      </c>
      <c r="AA17" s="49">
        <f t="shared" si="19"/>
        <v>44191.93</v>
      </c>
      <c r="AB17" s="49">
        <v>44280.03</v>
      </c>
      <c r="AC17" s="49">
        <f t="shared" si="6"/>
        <v>88.099999999998502</v>
      </c>
      <c r="AD17" s="213">
        <f t="shared" si="23"/>
        <v>36976</v>
      </c>
      <c r="AE17" s="213">
        <v>37173</v>
      </c>
      <c r="AF17" s="213">
        <f t="shared" si="24"/>
        <v>197</v>
      </c>
      <c r="AG17" s="217" t="s">
        <v>18</v>
      </c>
      <c r="AH17" s="217" t="s">
        <v>18</v>
      </c>
      <c r="AI17" s="217" t="s">
        <v>18</v>
      </c>
      <c r="AJ17" s="218">
        <f t="shared" si="8"/>
        <v>6511.4500000000498</v>
      </c>
      <c r="AK17" s="49">
        <f t="shared" si="20"/>
        <v>2708978.2</v>
      </c>
      <c r="AL17" s="49">
        <v>2715526.83</v>
      </c>
      <c r="AM17" s="193">
        <f t="shared" si="9"/>
        <v>6548.6299999998901</v>
      </c>
      <c r="AN17" s="219">
        <f t="shared" si="10"/>
        <v>37.179999999840199</v>
      </c>
    </row>
    <row r="18" spans="2:66" ht="24" customHeight="1">
      <c r="B18" s="205">
        <v>45304</v>
      </c>
      <c r="C18" s="49">
        <f t="shared" si="13"/>
        <v>1429532.69</v>
      </c>
      <c r="D18" s="120">
        <v>1433222.51</v>
      </c>
      <c r="E18" s="35">
        <f t="shared" si="11"/>
        <v>3689.8200000000702</v>
      </c>
      <c r="F18" s="49">
        <f t="shared" si="14"/>
        <v>126391.25</v>
      </c>
      <c r="G18" s="120">
        <v>126688.6</v>
      </c>
      <c r="H18" s="129">
        <f t="shared" si="0"/>
        <v>297.35000000000599</v>
      </c>
      <c r="I18" s="49">
        <f t="shared" si="21"/>
        <v>365198.08000000002</v>
      </c>
      <c r="J18" s="120">
        <v>365406.8</v>
      </c>
      <c r="K18" s="49">
        <f t="shared" si="1"/>
        <v>208.719999999972</v>
      </c>
      <c r="L18" s="49">
        <f t="shared" si="22"/>
        <v>135044.88</v>
      </c>
      <c r="M18" s="120">
        <v>135406.79999999999</v>
      </c>
      <c r="N18" s="49">
        <f t="shared" si="2"/>
        <v>361.91999999998399</v>
      </c>
      <c r="O18" s="49">
        <f t="shared" si="15"/>
        <v>261280.8</v>
      </c>
      <c r="P18" s="120">
        <v>261970</v>
      </c>
      <c r="Q18" s="49">
        <f t="shared" si="12"/>
        <v>551.88000000001205</v>
      </c>
      <c r="R18" s="49">
        <f t="shared" si="16"/>
        <v>186197.12</v>
      </c>
      <c r="S18" s="120">
        <v>186653.28</v>
      </c>
      <c r="T18" s="49">
        <f t="shared" si="3"/>
        <v>456.16000000000298</v>
      </c>
      <c r="U18" s="49">
        <f t="shared" si="17"/>
        <v>58348.32</v>
      </c>
      <c r="V18" s="120">
        <v>58485.64</v>
      </c>
      <c r="W18" s="49">
        <f t="shared" si="4"/>
        <v>137.32</v>
      </c>
      <c r="X18" s="49">
        <f t="shared" si="18"/>
        <v>80523.22</v>
      </c>
      <c r="Y18" s="120">
        <v>80594.8</v>
      </c>
      <c r="Z18" s="49">
        <f t="shared" si="5"/>
        <v>71.580000000001704</v>
      </c>
      <c r="AA18" s="49">
        <f t="shared" si="19"/>
        <v>44280.03</v>
      </c>
      <c r="AB18" s="120">
        <v>44332.49</v>
      </c>
      <c r="AC18" s="49">
        <f t="shared" si="6"/>
        <v>52.459999999999098</v>
      </c>
      <c r="AD18" s="213">
        <f t="shared" si="23"/>
        <v>37173</v>
      </c>
      <c r="AE18" s="214">
        <v>37388</v>
      </c>
      <c r="AF18" s="213">
        <f t="shared" si="24"/>
        <v>215</v>
      </c>
      <c r="AG18" s="217" t="s">
        <v>18</v>
      </c>
      <c r="AH18" s="217" t="s">
        <v>18</v>
      </c>
      <c r="AI18" s="217" t="s">
        <v>18</v>
      </c>
      <c r="AJ18" s="218">
        <f t="shared" si="8"/>
        <v>6042.2100000000401</v>
      </c>
      <c r="AK18" s="49">
        <f t="shared" si="20"/>
        <v>2715526.83</v>
      </c>
      <c r="AL18" s="49">
        <v>2721408.9</v>
      </c>
      <c r="AM18" s="193">
        <f t="shared" si="9"/>
        <v>5882.0699999998296</v>
      </c>
      <c r="AN18" s="219">
        <f t="shared" si="10"/>
        <v>-160.14000000020999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2:66" s="3" customFormat="1" ht="24" customHeight="1">
      <c r="B19" s="205">
        <v>45305</v>
      </c>
      <c r="C19" s="49">
        <f t="shared" si="13"/>
        <v>1433222.51</v>
      </c>
      <c r="D19" s="49">
        <v>1437388.62</v>
      </c>
      <c r="E19" s="35">
        <f t="shared" si="11"/>
        <v>4166.1100000000997</v>
      </c>
      <c r="F19" s="49">
        <f t="shared" si="14"/>
        <v>126688.6</v>
      </c>
      <c r="G19" s="49">
        <v>126708.39</v>
      </c>
      <c r="H19" s="129">
        <f t="shared" si="0"/>
        <v>19.789999999993601</v>
      </c>
      <c r="I19" s="49">
        <f t="shared" si="21"/>
        <v>365406.8</v>
      </c>
      <c r="J19" s="49">
        <v>365689.12</v>
      </c>
      <c r="K19" s="49">
        <f t="shared" si="1"/>
        <v>282.32000000000698</v>
      </c>
      <c r="L19" s="49">
        <f t="shared" si="22"/>
        <v>135406.79999999999</v>
      </c>
      <c r="M19" s="49">
        <v>135338.79999999999</v>
      </c>
      <c r="N19" s="49">
        <f t="shared" si="2"/>
        <v>-68</v>
      </c>
      <c r="O19" s="49">
        <f t="shared" si="15"/>
        <v>261970</v>
      </c>
      <c r="P19" s="49">
        <v>262703.28000000003</v>
      </c>
      <c r="Q19" s="49">
        <f t="shared" si="12"/>
        <v>526.48000000002503</v>
      </c>
      <c r="R19" s="49">
        <f t="shared" si="16"/>
        <v>186653.28</v>
      </c>
      <c r="S19" s="49">
        <v>187088.8</v>
      </c>
      <c r="T19" s="49">
        <f t="shared" si="3"/>
        <v>435.51999999998998</v>
      </c>
      <c r="U19" s="49">
        <f t="shared" si="17"/>
        <v>58485.64</v>
      </c>
      <c r="V19" s="49">
        <v>58692.44</v>
      </c>
      <c r="W19" s="49">
        <f t="shared" si="4"/>
        <v>206.800000000003</v>
      </c>
      <c r="X19" s="49">
        <f t="shared" si="18"/>
        <v>80594.8</v>
      </c>
      <c r="Y19" s="49">
        <v>80652.36</v>
      </c>
      <c r="Z19" s="49">
        <f t="shared" si="5"/>
        <v>57.5599999999977</v>
      </c>
      <c r="AA19" s="49">
        <f t="shared" si="19"/>
        <v>44332.49</v>
      </c>
      <c r="AB19" s="49">
        <v>44401.46</v>
      </c>
      <c r="AC19" s="49">
        <f t="shared" si="6"/>
        <v>68.970000000001207</v>
      </c>
      <c r="AD19" s="213">
        <f t="shared" si="23"/>
        <v>37388</v>
      </c>
      <c r="AE19" s="213">
        <v>37579</v>
      </c>
      <c r="AF19" s="213">
        <f t="shared" si="24"/>
        <v>191</v>
      </c>
      <c r="AG19" s="217" t="s">
        <v>18</v>
      </c>
      <c r="AH19" s="217" t="s">
        <v>18</v>
      </c>
      <c r="AI19" s="217" t="s">
        <v>18</v>
      </c>
      <c r="AJ19" s="218">
        <f t="shared" si="8"/>
        <v>5886.5500000001202</v>
      </c>
      <c r="AK19" s="49">
        <f t="shared" si="20"/>
        <v>2721408.9</v>
      </c>
      <c r="AL19" s="49">
        <v>2727582.6</v>
      </c>
      <c r="AM19" s="193">
        <f t="shared" si="9"/>
        <v>6173.7000000001899</v>
      </c>
      <c r="AN19" s="219">
        <f t="shared" si="10"/>
        <v>287.150000000067</v>
      </c>
    </row>
    <row r="20" spans="2:66" ht="24" customHeight="1">
      <c r="B20" s="205">
        <v>45306</v>
      </c>
      <c r="C20" s="49">
        <f t="shared" si="13"/>
        <v>1437388.62</v>
      </c>
      <c r="D20" s="120">
        <v>1442393.06</v>
      </c>
      <c r="E20" s="35">
        <f t="shared" si="11"/>
        <v>5004.4399999999396</v>
      </c>
      <c r="F20" s="49">
        <f t="shared" si="14"/>
        <v>126708.39</v>
      </c>
      <c r="G20" s="120">
        <v>126723.88</v>
      </c>
      <c r="H20" s="129">
        <f t="shared" si="0"/>
        <v>15.4900000000052</v>
      </c>
      <c r="I20" s="49">
        <f t="shared" si="21"/>
        <v>365689.12</v>
      </c>
      <c r="J20" s="120">
        <v>365895.76</v>
      </c>
      <c r="K20" s="49">
        <f t="shared" si="1"/>
        <v>206.640000000014</v>
      </c>
      <c r="L20" s="49">
        <f t="shared" si="22"/>
        <v>135338.79999999999</v>
      </c>
      <c r="M20" s="120">
        <v>135510.21</v>
      </c>
      <c r="N20" s="49">
        <f t="shared" si="2"/>
        <v>171.41000000000301</v>
      </c>
      <c r="O20" s="49">
        <f t="shared" si="15"/>
        <v>262703.28000000003</v>
      </c>
      <c r="P20" s="120">
        <v>263555.28000000003</v>
      </c>
      <c r="Q20" s="49">
        <f t="shared" si="12"/>
        <v>631.80000000000302</v>
      </c>
      <c r="R20" s="49">
        <f t="shared" si="16"/>
        <v>187088.8</v>
      </c>
      <c r="S20" s="120">
        <v>187583.44</v>
      </c>
      <c r="T20" s="49">
        <f t="shared" si="3"/>
        <v>494.64000000001403</v>
      </c>
      <c r="U20" s="49">
        <f t="shared" si="17"/>
        <v>58692.44</v>
      </c>
      <c r="V20" s="120">
        <v>58912.639999999999</v>
      </c>
      <c r="W20" s="49">
        <f t="shared" si="4"/>
        <v>220.199999999997</v>
      </c>
      <c r="X20" s="49">
        <f t="shared" si="18"/>
        <v>80652.36</v>
      </c>
      <c r="Y20" s="120">
        <v>80716.77</v>
      </c>
      <c r="Z20" s="49">
        <f t="shared" si="5"/>
        <v>64.410000000003507</v>
      </c>
      <c r="AA20" s="49">
        <f t="shared" si="19"/>
        <v>44401.46</v>
      </c>
      <c r="AB20" s="120">
        <v>44471.35</v>
      </c>
      <c r="AC20" s="49">
        <f t="shared" si="6"/>
        <v>69.889999999999404</v>
      </c>
      <c r="AD20" s="213">
        <f t="shared" si="23"/>
        <v>37579</v>
      </c>
      <c r="AE20" s="214">
        <v>37773</v>
      </c>
      <c r="AF20" s="213">
        <f t="shared" si="24"/>
        <v>194</v>
      </c>
      <c r="AG20" s="217" t="s">
        <v>18</v>
      </c>
      <c r="AH20" s="217" t="s">
        <v>18</v>
      </c>
      <c r="AI20" s="217" t="s">
        <v>18</v>
      </c>
      <c r="AJ20" s="218">
        <f t="shared" si="8"/>
        <v>7072.9199999999801</v>
      </c>
      <c r="AK20" s="49">
        <f t="shared" si="20"/>
        <v>2727582.6</v>
      </c>
      <c r="AL20" s="49">
        <v>2734708.69</v>
      </c>
      <c r="AM20" s="193">
        <f t="shared" si="9"/>
        <v>7126.0899999998501</v>
      </c>
      <c r="AN20" s="219">
        <f t="shared" si="10"/>
        <v>53.169999999867301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2:66" s="3" customFormat="1" ht="24" customHeight="1">
      <c r="B21" s="205">
        <v>45307</v>
      </c>
      <c r="C21" s="49">
        <f t="shared" si="13"/>
        <v>1442393.06</v>
      </c>
      <c r="D21" s="49">
        <v>1445770.2</v>
      </c>
      <c r="E21" s="35">
        <f t="shared" si="11"/>
        <v>3377.1399999998998</v>
      </c>
      <c r="F21" s="49">
        <f t="shared" si="14"/>
        <v>126723.88</v>
      </c>
      <c r="G21" s="49">
        <v>126742.5</v>
      </c>
      <c r="H21" s="129">
        <f t="shared" si="0"/>
        <v>18.619999999995301</v>
      </c>
      <c r="I21" s="49">
        <f t="shared" si="21"/>
        <v>365895.76</v>
      </c>
      <c r="J21" s="49">
        <v>365999.9</v>
      </c>
      <c r="K21" s="49">
        <f t="shared" si="1"/>
        <v>104.140000000014</v>
      </c>
      <c r="L21" s="49">
        <f t="shared" si="22"/>
        <v>135510.21</v>
      </c>
      <c r="M21" s="49">
        <v>135651.4</v>
      </c>
      <c r="N21" s="49">
        <f t="shared" si="2"/>
        <v>141.19000000000199</v>
      </c>
      <c r="O21" s="49">
        <f t="shared" si="15"/>
        <v>263555.28000000003</v>
      </c>
      <c r="P21" s="49">
        <v>264162.46000000002</v>
      </c>
      <c r="Q21" s="49">
        <f t="shared" si="12"/>
        <v>505.41999999999098</v>
      </c>
      <c r="R21" s="49">
        <f t="shared" si="16"/>
        <v>187583.44</v>
      </c>
      <c r="S21" s="49">
        <v>188000.96</v>
      </c>
      <c r="T21" s="49">
        <f t="shared" si="3"/>
        <v>417.51999999998998</v>
      </c>
      <c r="U21" s="49">
        <f t="shared" si="17"/>
        <v>58912.639999999999</v>
      </c>
      <c r="V21" s="49">
        <v>59014.400000000001</v>
      </c>
      <c r="W21" s="49">
        <f t="shared" si="4"/>
        <v>101.76000000000199</v>
      </c>
      <c r="X21" s="49">
        <f t="shared" si="18"/>
        <v>80716.77</v>
      </c>
      <c r="Y21" s="49">
        <v>80786.899999999994</v>
      </c>
      <c r="Z21" s="49">
        <f t="shared" si="5"/>
        <v>70.129999999990105</v>
      </c>
      <c r="AA21" s="49">
        <f t="shared" si="19"/>
        <v>44471.35</v>
      </c>
      <c r="AB21" s="49">
        <v>44529.2</v>
      </c>
      <c r="AC21" s="49">
        <f t="shared" si="6"/>
        <v>57.849999999998502</v>
      </c>
      <c r="AD21" s="213">
        <f t="shared" si="23"/>
        <v>37773</v>
      </c>
      <c r="AE21" s="213">
        <v>38009</v>
      </c>
      <c r="AF21" s="213">
        <f t="shared" si="24"/>
        <v>236</v>
      </c>
      <c r="AG21" s="217" t="s">
        <v>18</v>
      </c>
      <c r="AH21" s="217" t="s">
        <v>18</v>
      </c>
      <c r="AI21" s="217" t="s">
        <v>18</v>
      </c>
      <c r="AJ21" s="218">
        <f t="shared" si="8"/>
        <v>5029.7699999998804</v>
      </c>
      <c r="AK21" s="49">
        <f t="shared" si="20"/>
        <v>2734708.69</v>
      </c>
      <c r="AL21" s="49">
        <v>2739748.4</v>
      </c>
      <c r="AM21" s="193">
        <f t="shared" si="9"/>
        <v>5039.70999999996</v>
      </c>
      <c r="AN21" s="219">
        <f t="shared" si="10"/>
        <v>9.9400000000823603</v>
      </c>
    </row>
    <row r="22" spans="2:66" ht="24" customHeight="1">
      <c r="B22" s="205">
        <v>45308</v>
      </c>
      <c r="C22" s="49">
        <f t="shared" si="13"/>
        <v>1445770.2</v>
      </c>
      <c r="D22" s="120">
        <v>1451055.6</v>
      </c>
      <c r="E22" s="35">
        <f t="shared" si="11"/>
        <v>5285.4000000001397</v>
      </c>
      <c r="F22" s="49">
        <f t="shared" si="14"/>
        <v>126742.5</v>
      </c>
      <c r="G22" s="120">
        <v>126762.96</v>
      </c>
      <c r="H22" s="129">
        <f t="shared" si="0"/>
        <v>20.460000000006399</v>
      </c>
      <c r="I22" s="49">
        <f t="shared" si="21"/>
        <v>365999.9</v>
      </c>
      <c r="J22" s="120">
        <v>366126.32</v>
      </c>
      <c r="K22" s="49">
        <f t="shared" si="1"/>
        <v>126.419999999984</v>
      </c>
      <c r="L22" s="49">
        <f t="shared" si="22"/>
        <v>135651.4</v>
      </c>
      <c r="M22" s="120">
        <v>135841.60000000001</v>
      </c>
      <c r="N22" s="49">
        <f t="shared" si="2"/>
        <v>190.20000000001201</v>
      </c>
      <c r="O22" s="49">
        <f t="shared" si="15"/>
        <v>264162.46000000002</v>
      </c>
      <c r="P22" s="120">
        <v>264847.68</v>
      </c>
      <c r="Q22" s="49">
        <f t="shared" si="12"/>
        <v>563.01999999997497</v>
      </c>
      <c r="R22" s="49">
        <f t="shared" si="16"/>
        <v>188000.96</v>
      </c>
      <c r="S22" s="120">
        <v>188504.4</v>
      </c>
      <c r="T22" s="49">
        <f t="shared" si="3"/>
        <v>503.44000000000199</v>
      </c>
      <c r="U22" s="49">
        <f t="shared" si="17"/>
        <v>59014.400000000001</v>
      </c>
      <c r="V22" s="120">
        <v>59136.6</v>
      </c>
      <c r="W22" s="49">
        <f t="shared" si="4"/>
        <v>122.199999999997</v>
      </c>
      <c r="X22" s="49">
        <f t="shared" si="18"/>
        <v>80786.899999999994</v>
      </c>
      <c r="Y22" s="120">
        <v>80857.600000000006</v>
      </c>
      <c r="Z22" s="49">
        <f t="shared" si="5"/>
        <v>70.700000000011599</v>
      </c>
      <c r="AA22" s="49">
        <f t="shared" si="19"/>
        <v>44529.2</v>
      </c>
      <c r="AB22" s="120">
        <v>44579.7</v>
      </c>
      <c r="AC22" s="49">
        <f t="shared" si="6"/>
        <v>50.5</v>
      </c>
      <c r="AD22" s="213">
        <f t="shared" si="23"/>
        <v>38009</v>
      </c>
      <c r="AE22" s="214">
        <v>38241</v>
      </c>
      <c r="AF22" s="213">
        <f t="shared" si="24"/>
        <v>232</v>
      </c>
      <c r="AG22" s="155">
        <v>0</v>
      </c>
      <c r="AH22" s="155">
        <v>0</v>
      </c>
      <c r="AI22" s="155">
        <f t="shared" ref="AI22:AI32" si="25">+AH22-AG22</f>
        <v>0</v>
      </c>
      <c r="AJ22" s="218">
        <f t="shared" si="8"/>
        <v>7164.3400000001302</v>
      </c>
      <c r="AK22" s="49">
        <f t="shared" si="20"/>
        <v>2739748.4</v>
      </c>
      <c r="AL22" s="49">
        <v>2746993.4</v>
      </c>
      <c r="AM22" s="193">
        <f t="shared" si="9"/>
        <v>7245</v>
      </c>
      <c r="AN22" s="219">
        <f t="shared" si="10"/>
        <v>80.659999999872497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2:66" s="3" customFormat="1" ht="24" customHeight="1">
      <c r="B23" s="205">
        <v>45309</v>
      </c>
      <c r="C23" s="49">
        <f t="shared" si="13"/>
        <v>1451055.6</v>
      </c>
      <c r="D23" s="49">
        <v>1456220.9</v>
      </c>
      <c r="E23" s="35">
        <f t="shared" si="11"/>
        <v>5165.2999999998101</v>
      </c>
      <c r="F23" s="49">
        <f t="shared" si="14"/>
        <v>126762.96</v>
      </c>
      <c r="G23" s="49">
        <v>126788.27</v>
      </c>
      <c r="H23" s="129">
        <f t="shared" si="0"/>
        <v>25.3099999999977</v>
      </c>
      <c r="I23" s="49">
        <f t="shared" si="21"/>
        <v>366126.32</v>
      </c>
      <c r="J23" s="49">
        <v>366270</v>
      </c>
      <c r="K23" s="49">
        <f t="shared" si="1"/>
        <v>143.67999999999299</v>
      </c>
      <c r="L23" s="49">
        <f t="shared" si="22"/>
        <v>135841.60000000001</v>
      </c>
      <c r="M23" s="49">
        <v>136033.31</v>
      </c>
      <c r="N23" s="49">
        <f t="shared" si="2"/>
        <v>191.70999999999199</v>
      </c>
      <c r="O23" s="49">
        <f t="shared" si="15"/>
        <v>264847.68</v>
      </c>
      <c r="P23" s="49">
        <v>265570.40000000002</v>
      </c>
      <c r="Q23" s="49">
        <f t="shared" si="12"/>
        <v>578.62000000003195</v>
      </c>
      <c r="R23" s="49">
        <f t="shared" si="16"/>
        <v>188504.4</v>
      </c>
      <c r="S23" s="49">
        <v>189033.36</v>
      </c>
      <c r="T23" s="49">
        <f t="shared" si="3"/>
        <v>528.95999999999196</v>
      </c>
      <c r="U23" s="49">
        <f t="shared" si="17"/>
        <v>59136.6</v>
      </c>
      <c r="V23" s="49">
        <v>59280.7</v>
      </c>
      <c r="W23" s="49">
        <f t="shared" si="4"/>
        <v>144.099999999999</v>
      </c>
      <c r="X23" s="49">
        <f t="shared" si="18"/>
        <v>80857.600000000006</v>
      </c>
      <c r="Y23" s="49">
        <v>80913.66</v>
      </c>
      <c r="Z23" s="49">
        <f t="shared" si="5"/>
        <v>56.0599999999977</v>
      </c>
      <c r="AA23" s="49">
        <f t="shared" si="19"/>
        <v>44579.7</v>
      </c>
      <c r="AB23" s="49">
        <v>44624.6</v>
      </c>
      <c r="AC23" s="49">
        <f t="shared" si="6"/>
        <v>44.900000000001498</v>
      </c>
      <c r="AD23" s="213">
        <f t="shared" si="23"/>
        <v>38241</v>
      </c>
      <c r="AE23" s="213">
        <v>38439</v>
      </c>
      <c r="AF23" s="213">
        <f t="shared" si="24"/>
        <v>198</v>
      </c>
      <c r="AG23" s="155">
        <v>0</v>
      </c>
      <c r="AH23" s="155">
        <v>0</v>
      </c>
      <c r="AI23" s="155">
        <f t="shared" si="25"/>
        <v>0</v>
      </c>
      <c r="AJ23" s="218">
        <f t="shared" si="8"/>
        <v>7076.6399999998202</v>
      </c>
      <c r="AK23" s="49">
        <f t="shared" si="20"/>
        <v>2746993.4</v>
      </c>
      <c r="AL23" s="49">
        <v>2754129.6</v>
      </c>
      <c r="AM23" s="193">
        <f t="shared" si="9"/>
        <v>7136.2000000001899</v>
      </c>
      <c r="AN23" s="219">
        <f t="shared" si="10"/>
        <v>59.560000000368703</v>
      </c>
    </row>
    <row r="24" spans="2:66" ht="24" customHeight="1">
      <c r="B24" s="205">
        <v>45310</v>
      </c>
      <c r="C24" s="49">
        <f t="shared" si="13"/>
        <v>1456220.9</v>
      </c>
      <c r="D24" s="49">
        <v>1458632.75</v>
      </c>
      <c r="E24" s="49">
        <f t="shared" si="11"/>
        <v>2411.8500000000899</v>
      </c>
      <c r="F24" s="49">
        <f t="shared" si="14"/>
        <v>126788.27</v>
      </c>
      <c r="G24" s="120">
        <v>127999.25</v>
      </c>
      <c r="H24" s="129">
        <f t="shared" si="0"/>
        <v>1210.98</v>
      </c>
      <c r="I24" s="49">
        <f t="shared" si="21"/>
        <v>366270</v>
      </c>
      <c r="J24" s="120">
        <v>366295.2</v>
      </c>
      <c r="K24" s="49">
        <f t="shared" si="1"/>
        <v>25.200000000011599</v>
      </c>
      <c r="L24" s="49">
        <f t="shared" si="22"/>
        <v>136033.31</v>
      </c>
      <c r="M24" s="120">
        <v>136201.04</v>
      </c>
      <c r="N24" s="49">
        <f t="shared" si="2"/>
        <v>167.73000000000999</v>
      </c>
      <c r="O24" s="49">
        <f t="shared" si="15"/>
        <v>265570.40000000002</v>
      </c>
      <c r="P24" s="120">
        <v>266214.24</v>
      </c>
      <c r="Q24" s="49">
        <f t="shared" si="12"/>
        <v>528.259999999966</v>
      </c>
      <c r="R24" s="49">
        <f t="shared" si="16"/>
        <v>189033.36</v>
      </c>
      <c r="S24" s="120">
        <v>189523.63</v>
      </c>
      <c r="T24" s="49">
        <f t="shared" si="3"/>
        <v>490.27000000001902</v>
      </c>
      <c r="U24" s="49">
        <f t="shared" si="17"/>
        <v>59280.7</v>
      </c>
      <c r="V24" s="120">
        <v>59396.28</v>
      </c>
      <c r="W24" s="49">
        <f t="shared" si="4"/>
        <v>115.580000000002</v>
      </c>
      <c r="X24" s="49">
        <f t="shared" si="18"/>
        <v>80913.66</v>
      </c>
      <c r="Y24" s="120">
        <v>80982.95</v>
      </c>
      <c r="Z24" s="49">
        <f t="shared" si="5"/>
        <v>69.289999999993597</v>
      </c>
      <c r="AA24" s="49">
        <f t="shared" si="19"/>
        <v>44624.6</v>
      </c>
      <c r="AB24" s="120">
        <v>44683.14</v>
      </c>
      <c r="AC24" s="49">
        <f t="shared" si="6"/>
        <v>58.540000000000902</v>
      </c>
      <c r="AD24" s="213">
        <f t="shared" si="23"/>
        <v>38439</v>
      </c>
      <c r="AE24" s="214">
        <v>38646</v>
      </c>
      <c r="AF24" s="213">
        <f t="shared" si="24"/>
        <v>207</v>
      </c>
      <c r="AG24" s="155">
        <v>0</v>
      </c>
      <c r="AH24" s="155">
        <v>0</v>
      </c>
      <c r="AI24" s="155">
        <f t="shared" si="25"/>
        <v>0</v>
      </c>
      <c r="AJ24" s="218">
        <f t="shared" si="8"/>
        <v>5284.7000000000899</v>
      </c>
      <c r="AK24" s="49">
        <f t="shared" si="20"/>
        <v>2754129.6</v>
      </c>
      <c r="AL24" s="49">
        <v>2759443.2</v>
      </c>
      <c r="AM24" s="193">
        <f t="shared" si="9"/>
        <v>5313.6000000000904</v>
      </c>
      <c r="AN24" s="219">
        <f t="shared" si="10"/>
        <v>28.900000000001501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2:66" s="3" customFormat="1" ht="24" customHeight="1">
      <c r="B25" s="205">
        <v>45311</v>
      </c>
      <c r="C25" s="49">
        <f t="shared" si="13"/>
        <v>1458632.75</v>
      </c>
      <c r="D25" s="120">
        <v>1463386.6</v>
      </c>
      <c r="E25" s="35">
        <f t="shared" si="11"/>
        <v>4753.8500000000904</v>
      </c>
      <c r="F25" s="49">
        <f t="shared" si="14"/>
        <v>127999.25</v>
      </c>
      <c r="G25" s="49">
        <v>129820.42</v>
      </c>
      <c r="H25" s="129">
        <f t="shared" si="0"/>
        <v>1821.17</v>
      </c>
      <c r="I25" s="49">
        <f t="shared" si="21"/>
        <v>366295.2</v>
      </c>
      <c r="J25" s="49">
        <v>366572.56</v>
      </c>
      <c r="K25" s="49">
        <f t="shared" si="1"/>
        <v>277.35999999998597</v>
      </c>
      <c r="L25" s="49">
        <f t="shared" si="22"/>
        <v>136201.04</v>
      </c>
      <c r="M25" s="49">
        <v>136448.4</v>
      </c>
      <c r="N25" s="49">
        <f t="shared" si="2"/>
        <v>247.359999999986</v>
      </c>
      <c r="O25" s="49">
        <f t="shared" si="15"/>
        <v>266214.24</v>
      </c>
      <c r="P25" s="49">
        <v>267105.28000000003</v>
      </c>
      <c r="Q25" s="49">
        <f t="shared" si="12"/>
        <v>703.840000000033</v>
      </c>
      <c r="R25" s="49">
        <f t="shared" si="16"/>
        <v>189523.63</v>
      </c>
      <c r="S25" s="49">
        <v>190084.16</v>
      </c>
      <c r="T25" s="49">
        <f t="shared" si="3"/>
        <v>560.52999999999895</v>
      </c>
      <c r="U25" s="49">
        <f t="shared" si="17"/>
        <v>59396.28</v>
      </c>
      <c r="V25" s="49">
        <v>59583.48</v>
      </c>
      <c r="W25" s="49">
        <f t="shared" si="4"/>
        <v>187.200000000004</v>
      </c>
      <c r="X25" s="49">
        <f t="shared" si="18"/>
        <v>80982.95</v>
      </c>
      <c r="Y25" s="49">
        <v>81054.460000000006</v>
      </c>
      <c r="Z25" s="49">
        <f t="shared" si="5"/>
        <v>71.510000000009299</v>
      </c>
      <c r="AA25" s="49">
        <f t="shared" si="19"/>
        <v>44683.14</v>
      </c>
      <c r="AB25" s="49">
        <v>44723.05</v>
      </c>
      <c r="AC25" s="49">
        <f t="shared" si="6"/>
        <v>39.9100000000035</v>
      </c>
      <c r="AD25" s="213">
        <f t="shared" si="23"/>
        <v>38646</v>
      </c>
      <c r="AE25" s="213">
        <v>38889</v>
      </c>
      <c r="AF25" s="213">
        <f t="shared" si="24"/>
        <v>243</v>
      </c>
      <c r="AG25" s="155">
        <f t="shared" ref="AG25:AH33" si="26">+AH24</f>
        <v>0</v>
      </c>
      <c r="AH25" s="155">
        <f t="shared" si="26"/>
        <v>0</v>
      </c>
      <c r="AI25" s="155">
        <f t="shared" si="25"/>
        <v>0</v>
      </c>
      <c r="AJ25" s="218">
        <f t="shared" si="8"/>
        <v>8905.7300000001105</v>
      </c>
      <c r="AK25" s="49">
        <f t="shared" si="20"/>
        <v>2759443.2</v>
      </c>
      <c r="AL25" s="49">
        <v>2768398.6</v>
      </c>
      <c r="AM25" s="193">
        <f t="shared" si="9"/>
        <v>8955.3999999999105</v>
      </c>
      <c r="AN25" s="219">
        <f t="shared" si="10"/>
        <v>49.669999999794499</v>
      </c>
    </row>
    <row r="26" spans="2:66" ht="24" customHeight="1">
      <c r="B26" s="205">
        <v>45312</v>
      </c>
      <c r="C26" s="49">
        <f t="shared" ref="C26:C36" si="27">+D25</f>
        <v>1463386.6</v>
      </c>
      <c r="D26" s="120">
        <v>1468874.52</v>
      </c>
      <c r="E26" s="35">
        <f t="shared" si="11"/>
        <v>5487.91999999993</v>
      </c>
      <c r="F26" s="49">
        <f t="shared" si="14"/>
        <v>129820.42</v>
      </c>
      <c r="G26" s="120">
        <v>129847.1</v>
      </c>
      <c r="H26" s="129">
        <f t="shared" si="0"/>
        <v>26.680000000007599</v>
      </c>
      <c r="I26" s="49">
        <f t="shared" si="21"/>
        <v>366572.56</v>
      </c>
      <c r="J26" s="120">
        <v>366756.32</v>
      </c>
      <c r="K26" s="49">
        <f t="shared" si="1"/>
        <v>183.760000000009</v>
      </c>
      <c r="L26" s="49">
        <f t="shared" si="22"/>
        <v>136448.4</v>
      </c>
      <c r="M26" s="120">
        <v>136634.96</v>
      </c>
      <c r="N26" s="49">
        <f t="shared" si="2"/>
        <v>186.55999999999801</v>
      </c>
      <c r="O26" s="49">
        <f t="shared" si="15"/>
        <v>267105.28000000003</v>
      </c>
      <c r="P26" s="120">
        <v>267867.3</v>
      </c>
      <c r="Q26" s="49">
        <f t="shared" si="12"/>
        <v>619.779999999962</v>
      </c>
      <c r="R26" s="49">
        <f t="shared" si="16"/>
        <v>190084.16</v>
      </c>
      <c r="S26" s="120">
        <v>190620.79999999999</v>
      </c>
      <c r="T26" s="49">
        <f t="shared" si="3"/>
        <v>536.63999999998498</v>
      </c>
      <c r="U26" s="49">
        <f t="shared" si="17"/>
        <v>59583.48</v>
      </c>
      <c r="V26" s="120">
        <v>59725.72</v>
      </c>
      <c r="W26" s="49">
        <f t="shared" si="4"/>
        <v>142.23999999999799</v>
      </c>
      <c r="X26" s="49">
        <f t="shared" si="18"/>
        <v>81054.460000000006</v>
      </c>
      <c r="Y26" s="120">
        <v>81117.39</v>
      </c>
      <c r="Z26" s="49">
        <f t="shared" si="5"/>
        <v>62.929999999993001</v>
      </c>
      <c r="AA26" s="49">
        <f t="shared" si="19"/>
        <v>44723.05</v>
      </c>
      <c r="AB26" s="120">
        <v>44779.86</v>
      </c>
      <c r="AC26" s="49">
        <f t="shared" si="6"/>
        <v>56.8099999999977</v>
      </c>
      <c r="AD26" s="213">
        <f t="shared" si="23"/>
        <v>38889</v>
      </c>
      <c r="AE26" s="214">
        <v>39031</v>
      </c>
      <c r="AF26" s="213">
        <f t="shared" si="24"/>
        <v>142</v>
      </c>
      <c r="AG26" s="155">
        <f t="shared" si="26"/>
        <v>0</v>
      </c>
      <c r="AH26" s="155">
        <f t="shared" si="26"/>
        <v>0</v>
      </c>
      <c r="AI26" s="155">
        <f t="shared" si="25"/>
        <v>0</v>
      </c>
      <c r="AJ26" s="218">
        <f t="shared" si="8"/>
        <v>7445.3199999998797</v>
      </c>
      <c r="AK26" s="49">
        <f t="shared" si="20"/>
        <v>2768398.6</v>
      </c>
      <c r="AL26" s="49">
        <v>2775864.1</v>
      </c>
      <c r="AM26" s="193">
        <f t="shared" si="9"/>
        <v>7465.5</v>
      </c>
      <c r="AN26" s="219">
        <f t="shared" si="10"/>
        <v>20.180000000124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2:66" s="3" customFormat="1" ht="24" customHeight="1">
      <c r="B27" s="205">
        <v>45313</v>
      </c>
      <c r="C27" s="49">
        <f t="shared" si="27"/>
        <v>1468874.52</v>
      </c>
      <c r="D27" s="49">
        <v>1474165.83</v>
      </c>
      <c r="E27" s="35">
        <f t="shared" si="11"/>
        <v>5291.3100000000604</v>
      </c>
      <c r="F27" s="49">
        <f t="shared" si="14"/>
        <v>129847.1</v>
      </c>
      <c r="G27" s="49">
        <v>131615.53</v>
      </c>
      <c r="H27" s="129">
        <f t="shared" si="0"/>
        <v>1768.4299999999901</v>
      </c>
      <c r="I27" s="49">
        <f t="shared" si="21"/>
        <v>366756.32</v>
      </c>
      <c r="J27" s="49">
        <v>367086.64</v>
      </c>
      <c r="K27" s="49">
        <f t="shared" si="1"/>
        <v>330.32000000000698</v>
      </c>
      <c r="L27" s="49">
        <f t="shared" si="22"/>
        <v>136634.96</v>
      </c>
      <c r="M27" s="49">
        <v>136899.84</v>
      </c>
      <c r="N27" s="49">
        <f t="shared" si="2"/>
        <v>264.880000000005</v>
      </c>
      <c r="O27" s="49">
        <f t="shared" si="15"/>
        <v>267867.3</v>
      </c>
      <c r="P27" s="49">
        <v>268848.96000000002</v>
      </c>
      <c r="Q27" s="49">
        <f t="shared" si="12"/>
        <v>728.70000000003301</v>
      </c>
      <c r="R27" s="49">
        <f t="shared" si="16"/>
        <v>190620.79999999999</v>
      </c>
      <c r="S27" s="49">
        <v>191191.34</v>
      </c>
      <c r="T27" s="49">
        <f t="shared" si="3"/>
        <v>570.54000000000804</v>
      </c>
      <c r="U27" s="49">
        <f t="shared" si="17"/>
        <v>59725.72</v>
      </c>
      <c r="V27" s="49">
        <v>59978.68</v>
      </c>
      <c r="W27" s="49">
        <f t="shared" si="4"/>
        <v>252.95999999999901</v>
      </c>
      <c r="X27" s="49">
        <f t="shared" si="18"/>
        <v>81117.39</v>
      </c>
      <c r="Y27" s="49">
        <v>81234.11</v>
      </c>
      <c r="Z27" s="49">
        <f t="shared" si="5"/>
        <v>116.72000000000099</v>
      </c>
      <c r="AA27" s="49">
        <f t="shared" si="19"/>
        <v>44779.86</v>
      </c>
      <c r="AB27" s="49">
        <v>44828.38</v>
      </c>
      <c r="AC27" s="49">
        <f t="shared" si="6"/>
        <v>48.519999999996799</v>
      </c>
      <c r="AD27" s="213">
        <f t="shared" si="23"/>
        <v>39031</v>
      </c>
      <c r="AE27" s="213">
        <v>39239</v>
      </c>
      <c r="AF27" s="213">
        <f t="shared" si="24"/>
        <v>208</v>
      </c>
      <c r="AG27" s="155">
        <f t="shared" si="26"/>
        <v>0</v>
      </c>
      <c r="AH27" s="155">
        <f t="shared" si="26"/>
        <v>0</v>
      </c>
      <c r="AI27" s="155">
        <f t="shared" si="25"/>
        <v>0</v>
      </c>
      <c r="AJ27" s="218">
        <f t="shared" si="8"/>
        <v>9580.3800000000992</v>
      </c>
      <c r="AK27" s="49">
        <f t="shared" si="20"/>
        <v>2775864.1</v>
      </c>
      <c r="AL27" s="49">
        <v>2785525.48</v>
      </c>
      <c r="AM27" s="193">
        <f t="shared" si="9"/>
        <v>9661.3799999998901</v>
      </c>
      <c r="AN27" s="219">
        <f t="shared" si="10"/>
        <v>80.999999999788997</v>
      </c>
    </row>
    <row r="28" spans="2:66" ht="24" customHeight="1">
      <c r="B28" s="205">
        <v>45314</v>
      </c>
      <c r="C28" s="49">
        <f t="shared" si="27"/>
        <v>1474165.83</v>
      </c>
      <c r="D28" s="120">
        <v>1479409.2</v>
      </c>
      <c r="E28" s="35">
        <f t="shared" si="11"/>
        <v>5243.3699999998798</v>
      </c>
      <c r="F28" s="49">
        <f t="shared" si="14"/>
        <v>131615.53</v>
      </c>
      <c r="G28" s="120">
        <v>133844.25</v>
      </c>
      <c r="H28" s="129">
        <f t="shared" si="0"/>
        <v>2228.7199999999998</v>
      </c>
      <c r="I28" s="49">
        <f t="shared" si="21"/>
        <v>367086.64</v>
      </c>
      <c r="J28" s="120">
        <v>367440.57</v>
      </c>
      <c r="K28" s="49">
        <f t="shared" si="1"/>
        <v>353.92999999999302</v>
      </c>
      <c r="L28" s="49">
        <f t="shared" si="22"/>
        <v>136899.84</v>
      </c>
      <c r="M28" s="120">
        <v>137167.1</v>
      </c>
      <c r="N28" s="49">
        <f t="shared" si="2"/>
        <v>267.26000000000897</v>
      </c>
      <c r="O28" s="49">
        <f t="shared" si="15"/>
        <v>268848.96000000002</v>
      </c>
      <c r="P28" s="120">
        <v>269820.40000000002</v>
      </c>
      <c r="Q28" s="49">
        <f t="shared" si="12"/>
        <v>711.02000000000396</v>
      </c>
      <c r="R28" s="49">
        <f t="shared" si="16"/>
        <v>191191.34</v>
      </c>
      <c r="S28" s="120">
        <v>191821.2</v>
      </c>
      <c r="T28" s="49">
        <f t="shared" si="3"/>
        <v>629.86000000001502</v>
      </c>
      <c r="U28" s="49">
        <f t="shared" si="17"/>
        <v>59978.68</v>
      </c>
      <c r="V28" s="120">
        <v>60239.1</v>
      </c>
      <c r="W28" s="49">
        <f t="shared" si="4"/>
        <v>260.41999999999803</v>
      </c>
      <c r="X28" s="49">
        <f t="shared" si="18"/>
        <v>81234.11</v>
      </c>
      <c r="Y28" s="120">
        <v>81344.399999999994</v>
      </c>
      <c r="Z28" s="49">
        <f t="shared" si="5"/>
        <v>110.289999999994</v>
      </c>
      <c r="AA28" s="49">
        <f t="shared" si="19"/>
        <v>44828.38</v>
      </c>
      <c r="AB28" s="120">
        <v>44872.45</v>
      </c>
      <c r="AC28" s="49">
        <f t="shared" si="6"/>
        <v>44.069999999999702</v>
      </c>
      <c r="AD28" s="213">
        <f t="shared" si="23"/>
        <v>39239</v>
      </c>
      <c r="AE28" s="214">
        <v>39418</v>
      </c>
      <c r="AF28" s="213">
        <f t="shared" si="24"/>
        <v>179</v>
      </c>
      <c r="AG28" s="155">
        <f t="shared" si="26"/>
        <v>0</v>
      </c>
      <c r="AH28" s="155">
        <f t="shared" si="26"/>
        <v>0</v>
      </c>
      <c r="AI28" s="155">
        <f t="shared" si="25"/>
        <v>0</v>
      </c>
      <c r="AJ28" s="218">
        <f t="shared" si="8"/>
        <v>10027.9399999999</v>
      </c>
      <c r="AK28" s="49">
        <f t="shared" si="20"/>
        <v>2785525.48</v>
      </c>
      <c r="AL28" s="49">
        <v>2795578.4</v>
      </c>
      <c r="AM28" s="193">
        <f t="shared" si="9"/>
        <v>10052.9199999999</v>
      </c>
      <c r="AN28" s="219">
        <f t="shared" si="10"/>
        <v>24.980000000032302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2:66" s="3" customFormat="1" ht="24" customHeight="1">
      <c r="B29" s="205">
        <v>45315</v>
      </c>
      <c r="C29" s="49">
        <f t="shared" si="27"/>
        <v>1479409.2</v>
      </c>
      <c r="D29" s="49">
        <v>1482750.9</v>
      </c>
      <c r="E29" s="35">
        <f t="shared" si="11"/>
        <v>3341.6999999999498</v>
      </c>
      <c r="F29" s="49">
        <f t="shared" si="14"/>
        <v>133844.25</v>
      </c>
      <c r="G29" s="49">
        <v>136137.5</v>
      </c>
      <c r="H29" s="129">
        <f t="shared" si="0"/>
        <v>2293.25</v>
      </c>
      <c r="I29" s="49">
        <f t="shared" si="21"/>
        <v>367440.57</v>
      </c>
      <c r="J29" s="49">
        <v>367629.4</v>
      </c>
      <c r="K29" s="49">
        <f t="shared" si="1"/>
        <v>188.83000000001601</v>
      </c>
      <c r="L29" s="49">
        <f t="shared" si="22"/>
        <v>137167.1</v>
      </c>
      <c r="M29" s="49">
        <v>137392.60999999999</v>
      </c>
      <c r="N29" s="49">
        <f t="shared" si="2"/>
        <v>225.50999999998001</v>
      </c>
      <c r="O29" s="49">
        <f t="shared" si="15"/>
        <v>269820.40000000002</v>
      </c>
      <c r="P29" s="49">
        <v>270582</v>
      </c>
      <c r="Q29" s="49">
        <f t="shared" si="12"/>
        <v>610.29999999997403</v>
      </c>
      <c r="R29" s="49">
        <f t="shared" si="16"/>
        <v>191821.2</v>
      </c>
      <c r="S29" s="49">
        <v>192382.96</v>
      </c>
      <c r="T29" s="49">
        <f t="shared" si="3"/>
        <v>561.75999999997998</v>
      </c>
      <c r="U29" s="49">
        <f t="shared" si="17"/>
        <v>60239.1</v>
      </c>
      <c r="V29" s="49">
        <v>60390.400000000001</v>
      </c>
      <c r="W29" s="49">
        <f t="shared" si="4"/>
        <v>151.300000000003</v>
      </c>
      <c r="X29" s="49">
        <f t="shared" si="18"/>
        <v>81344.399999999994</v>
      </c>
      <c r="Y29" s="49">
        <v>81426.66</v>
      </c>
      <c r="Z29" s="49">
        <f t="shared" si="5"/>
        <v>82.260000000009299</v>
      </c>
      <c r="AA29" s="49">
        <f t="shared" si="19"/>
        <v>44872.45</v>
      </c>
      <c r="AB29" s="49">
        <v>44925.1</v>
      </c>
      <c r="AC29" s="49">
        <f t="shared" si="6"/>
        <v>52.650000000001498</v>
      </c>
      <c r="AD29" s="213">
        <f t="shared" si="23"/>
        <v>39418</v>
      </c>
      <c r="AE29" s="214">
        <v>39635</v>
      </c>
      <c r="AF29" s="213">
        <f t="shared" si="24"/>
        <v>217</v>
      </c>
      <c r="AG29" s="155">
        <f>+AH28</f>
        <v>0</v>
      </c>
      <c r="AH29" s="155">
        <f t="shared" si="26"/>
        <v>0</v>
      </c>
      <c r="AI29" s="155">
        <f t="shared" si="25"/>
        <v>0</v>
      </c>
      <c r="AJ29" s="218">
        <f t="shared" si="8"/>
        <v>7724.5599999999204</v>
      </c>
      <c r="AK29" s="49">
        <f t="shared" si="20"/>
        <v>2795578.4</v>
      </c>
      <c r="AL29" s="49">
        <v>2803357.4</v>
      </c>
      <c r="AM29" s="193">
        <f t="shared" si="9"/>
        <v>7779</v>
      </c>
      <c r="AN29" s="219">
        <f t="shared" si="10"/>
        <v>54.440000000082399</v>
      </c>
    </row>
    <row r="30" spans="2:66" ht="24" customHeight="1">
      <c r="B30" s="205">
        <v>45316</v>
      </c>
      <c r="C30" s="49">
        <f t="shared" si="27"/>
        <v>1482750.9</v>
      </c>
      <c r="D30" s="120">
        <v>1488158.8</v>
      </c>
      <c r="E30" s="35">
        <f t="shared" si="11"/>
        <v>5407.9000000001397</v>
      </c>
      <c r="F30" s="49">
        <f t="shared" si="14"/>
        <v>136137.5</v>
      </c>
      <c r="G30" s="120">
        <v>138125.37</v>
      </c>
      <c r="H30" s="129">
        <f t="shared" si="0"/>
        <v>1987.87</v>
      </c>
      <c r="I30" s="49">
        <f t="shared" si="21"/>
        <v>367629.4</v>
      </c>
      <c r="J30" s="120">
        <v>368046.64</v>
      </c>
      <c r="K30" s="49">
        <f t="shared" si="1"/>
        <v>417.23999999999103</v>
      </c>
      <c r="L30" s="49">
        <f t="shared" si="22"/>
        <v>137392.60999999999</v>
      </c>
      <c r="M30" s="120">
        <v>137695.84</v>
      </c>
      <c r="N30" s="49">
        <f t="shared" si="2"/>
        <v>303.23000000001002</v>
      </c>
      <c r="O30" s="49">
        <f t="shared" si="15"/>
        <v>270582</v>
      </c>
      <c r="P30" s="120">
        <v>271515.84000000003</v>
      </c>
      <c r="Q30" s="49">
        <f t="shared" si="12"/>
        <v>388.64000000002898</v>
      </c>
      <c r="R30" s="49">
        <f t="shared" si="16"/>
        <v>192382.96</v>
      </c>
      <c r="S30" s="120">
        <v>193047.28</v>
      </c>
      <c r="T30" s="49">
        <f t="shared" si="3"/>
        <v>664.32000000000698</v>
      </c>
      <c r="U30" s="49">
        <f t="shared" si="17"/>
        <v>60390.400000000001</v>
      </c>
      <c r="V30" s="120">
        <v>60935.6</v>
      </c>
      <c r="W30" s="49">
        <f t="shared" si="4"/>
        <v>545.19999999999698</v>
      </c>
      <c r="X30" s="49">
        <f t="shared" si="18"/>
        <v>81426.66</v>
      </c>
      <c r="Y30" s="120">
        <v>81522.38</v>
      </c>
      <c r="Z30" s="49">
        <f t="shared" si="5"/>
        <v>95.720000000001207</v>
      </c>
      <c r="AA30" s="49">
        <f t="shared" si="19"/>
        <v>44925.1</v>
      </c>
      <c r="AB30" s="120">
        <v>44966.1</v>
      </c>
      <c r="AC30" s="49">
        <f t="shared" si="6"/>
        <v>41</v>
      </c>
      <c r="AD30" s="213">
        <f t="shared" si="23"/>
        <v>39635</v>
      </c>
      <c r="AE30" s="214">
        <v>39807</v>
      </c>
      <c r="AF30" s="213">
        <f t="shared" si="24"/>
        <v>172</v>
      </c>
      <c r="AG30" s="155">
        <f>+AH29</f>
        <v>0</v>
      </c>
      <c r="AH30" s="155">
        <f t="shared" si="26"/>
        <v>0</v>
      </c>
      <c r="AI30" s="155">
        <f t="shared" si="25"/>
        <v>0</v>
      </c>
      <c r="AJ30" s="218">
        <f t="shared" si="8"/>
        <v>10023.120000000201</v>
      </c>
      <c r="AK30" s="49">
        <f t="shared" si="20"/>
        <v>2803357.4</v>
      </c>
      <c r="AL30" s="49">
        <v>2813447.9</v>
      </c>
      <c r="AM30" s="193">
        <f t="shared" si="9"/>
        <v>10090.5</v>
      </c>
      <c r="AN30" s="219">
        <f t="shared" si="10"/>
        <v>67.379999999830005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2:66" s="3" customFormat="1" ht="24" customHeight="1">
      <c r="B31" s="205">
        <v>45317</v>
      </c>
      <c r="C31" s="49">
        <f t="shared" si="27"/>
        <v>1488158.8</v>
      </c>
      <c r="D31" s="49">
        <v>1492645.44</v>
      </c>
      <c r="E31" s="35">
        <f t="shared" si="11"/>
        <v>4486.6399999999003</v>
      </c>
      <c r="F31" s="49">
        <f t="shared" si="14"/>
        <v>138125.37</v>
      </c>
      <c r="G31" s="49">
        <v>140085.5</v>
      </c>
      <c r="H31" s="129">
        <f t="shared" si="0"/>
        <v>1960.13</v>
      </c>
      <c r="I31" s="49">
        <f t="shared" si="21"/>
        <v>368046.64</v>
      </c>
      <c r="J31" s="49">
        <v>368459.28</v>
      </c>
      <c r="K31" s="49">
        <f t="shared" si="1"/>
        <v>412.64000000001403</v>
      </c>
      <c r="L31" s="49">
        <f t="shared" si="22"/>
        <v>137695.84</v>
      </c>
      <c r="M31" s="49">
        <v>137920.95999999999</v>
      </c>
      <c r="N31" s="49">
        <f t="shared" si="2"/>
        <v>225.119999999995</v>
      </c>
      <c r="O31" s="49">
        <f t="shared" si="15"/>
        <v>271515.84000000003</v>
      </c>
      <c r="P31" s="49">
        <v>272470.08</v>
      </c>
      <c r="Q31" s="49">
        <f t="shared" si="12"/>
        <v>854.839999999989</v>
      </c>
      <c r="R31" s="49">
        <f t="shared" si="16"/>
        <v>193047.28</v>
      </c>
      <c r="S31" s="49">
        <v>193640.24</v>
      </c>
      <c r="T31" s="49">
        <f t="shared" si="3"/>
        <v>592.95999999999196</v>
      </c>
      <c r="U31" s="49">
        <f t="shared" si="17"/>
        <v>60935.6</v>
      </c>
      <c r="V31" s="49">
        <v>61035</v>
      </c>
      <c r="W31" s="49">
        <f t="shared" si="4"/>
        <v>99.400000000001498</v>
      </c>
      <c r="X31" s="49">
        <f t="shared" si="18"/>
        <v>81522.38</v>
      </c>
      <c r="Y31" s="49">
        <v>81619.490000000005</v>
      </c>
      <c r="Z31" s="49">
        <f t="shared" si="5"/>
        <v>97.110000000000596</v>
      </c>
      <c r="AA31" s="49">
        <f t="shared" si="19"/>
        <v>44966.1</v>
      </c>
      <c r="AB31" s="49">
        <v>45013.89</v>
      </c>
      <c r="AC31" s="49">
        <f t="shared" si="6"/>
        <v>47.790000000000902</v>
      </c>
      <c r="AD31" s="213">
        <f t="shared" si="23"/>
        <v>39807</v>
      </c>
      <c r="AE31" s="213">
        <v>39969</v>
      </c>
      <c r="AF31" s="213">
        <f t="shared" si="24"/>
        <v>162</v>
      </c>
      <c r="AG31" s="155">
        <f>+AH30</f>
        <v>0</v>
      </c>
      <c r="AH31" s="155">
        <f t="shared" si="26"/>
        <v>0</v>
      </c>
      <c r="AI31" s="155">
        <f t="shared" si="25"/>
        <v>0</v>
      </c>
      <c r="AJ31" s="218">
        <f t="shared" si="8"/>
        <v>8938.6299999998992</v>
      </c>
      <c r="AK31" s="49">
        <f t="shared" si="20"/>
        <v>2813447.9</v>
      </c>
      <c r="AL31" s="49">
        <v>2822460.83</v>
      </c>
      <c r="AM31" s="193">
        <f t="shared" si="9"/>
        <v>9012.9300000001695</v>
      </c>
      <c r="AN31" s="219">
        <f t="shared" si="10"/>
        <v>74.300000000272107</v>
      </c>
    </row>
    <row r="32" spans="2:66" ht="24" customHeight="1">
      <c r="B32" s="205">
        <v>45318</v>
      </c>
      <c r="C32" s="49">
        <f t="shared" si="27"/>
        <v>1492645.44</v>
      </c>
      <c r="D32" s="120">
        <v>1497414.7</v>
      </c>
      <c r="E32" s="35">
        <f t="shared" si="11"/>
        <v>4769.2600000000102</v>
      </c>
      <c r="F32" s="49">
        <f t="shared" si="14"/>
        <v>140085.5</v>
      </c>
      <c r="G32" s="120">
        <v>142588.32</v>
      </c>
      <c r="H32" s="129">
        <f t="shared" si="0"/>
        <v>2502.8200000000102</v>
      </c>
      <c r="I32" s="49">
        <f t="shared" si="21"/>
        <v>368459.28</v>
      </c>
      <c r="J32" s="120">
        <v>368829.4</v>
      </c>
      <c r="K32" s="49">
        <f t="shared" si="1"/>
        <v>370.119999999995</v>
      </c>
      <c r="L32" s="49">
        <f t="shared" si="22"/>
        <v>137920.95999999999</v>
      </c>
      <c r="M32" s="120">
        <v>138184.6</v>
      </c>
      <c r="N32" s="49">
        <f t="shared" si="2"/>
        <v>263.64000000001403</v>
      </c>
      <c r="O32" s="49">
        <f t="shared" si="15"/>
        <v>272470.08</v>
      </c>
      <c r="P32" s="120">
        <v>273439.82</v>
      </c>
      <c r="Q32" s="49">
        <f t="shared" si="12"/>
        <v>899.17999999999302</v>
      </c>
      <c r="R32" s="49">
        <f t="shared" si="16"/>
        <v>193640.24</v>
      </c>
      <c r="S32" s="120">
        <v>194357.44</v>
      </c>
      <c r="T32" s="49">
        <f t="shared" si="3"/>
        <v>717.20000000001198</v>
      </c>
      <c r="U32" s="49">
        <f t="shared" si="17"/>
        <v>61035</v>
      </c>
      <c r="V32" s="120">
        <v>61105.56</v>
      </c>
      <c r="W32" s="49">
        <f t="shared" si="4"/>
        <v>70.5599999999977</v>
      </c>
      <c r="X32" s="49">
        <f t="shared" si="18"/>
        <v>81619.490000000005</v>
      </c>
      <c r="Y32" s="120">
        <v>81715.899999999994</v>
      </c>
      <c r="Z32" s="49">
        <f t="shared" si="5"/>
        <v>96.409999999988898</v>
      </c>
      <c r="AA32" s="49">
        <f t="shared" si="19"/>
        <v>45013.89</v>
      </c>
      <c r="AB32" s="120">
        <v>45064.95</v>
      </c>
      <c r="AC32" s="49">
        <f t="shared" si="6"/>
        <v>51.0599999999977</v>
      </c>
      <c r="AD32" s="213">
        <f t="shared" si="23"/>
        <v>39969</v>
      </c>
      <c r="AE32" s="214">
        <v>40186</v>
      </c>
      <c r="AF32" s="213">
        <f t="shared" si="24"/>
        <v>217</v>
      </c>
      <c r="AG32" s="155">
        <f>+AH31</f>
        <v>0</v>
      </c>
      <c r="AH32" s="155">
        <f t="shared" si="26"/>
        <v>0</v>
      </c>
      <c r="AI32" s="155">
        <f t="shared" si="25"/>
        <v>0</v>
      </c>
      <c r="AJ32" s="218">
        <f t="shared" si="8"/>
        <v>9957.2500000000091</v>
      </c>
      <c r="AK32" s="49">
        <f t="shared" si="20"/>
        <v>2822460.83</v>
      </c>
      <c r="AL32" s="49">
        <v>2832440.8</v>
      </c>
      <c r="AM32" s="193">
        <f t="shared" si="9"/>
        <v>9979.9699999997392</v>
      </c>
      <c r="AN32" s="219">
        <f t="shared" si="10"/>
        <v>22.719999999724699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2:66" s="3" customFormat="1" ht="24" customHeight="1">
      <c r="B33" s="205">
        <v>45319</v>
      </c>
      <c r="C33" s="49">
        <f t="shared" si="27"/>
        <v>1497414.7</v>
      </c>
      <c r="D33" s="49">
        <v>1502553.9</v>
      </c>
      <c r="E33" s="35">
        <f t="shared" si="11"/>
        <v>5139.1999999999498</v>
      </c>
      <c r="F33" s="49">
        <f t="shared" si="14"/>
        <v>142588.32</v>
      </c>
      <c r="G33" s="49">
        <v>142617.4</v>
      </c>
      <c r="H33" s="129">
        <f t="shared" si="0"/>
        <v>29.079999999987201</v>
      </c>
      <c r="I33" s="49">
        <f t="shared" si="21"/>
        <v>368829.4</v>
      </c>
      <c r="J33" s="49">
        <v>369044.56</v>
      </c>
      <c r="K33" s="49">
        <f t="shared" si="1"/>
        <v>215.15999999997399</v>
      </c>
      <c r="L33" s="49">
        <f t="shared" si="22"/>
        <v>138184.6</v>
      </c>
      <c r="M33" s="49">
        <v>138380.65</v>
      </c>
      <c r="N33" s="49">
        <f t="shared" si="2"/>
        <v>196.04999999998799</v>
      </c>
      <c r="O33" s="49">
        <f t="shared" si="15"/>
        <v>273439.82</v>
      </c>
      <c r="P33" s="49">
        <v>274206.59999999998</v>
      </c>
      <c r="Q33" s="49">
        <f t="shared" si="12"/>
        <v>600.73999999996897</v>
      </c>
      <c r="R33" s="49">
        <f t="shared" si="16"/>
        <v>194357.44</v>
      </c>
      <c r="S33" s="49">
        <v>194916.48000000001</v>
      </c>
      <c r="T33" s="49">
        <f t="shared" si="3"/>
        <v>559.04000000000804</v>
      </c>
      <c r="U33" s="49">
        <f t="shared" si="17"/>
        <v>61105.56</v>
      </c>
      <c r="V33" s="49">
        <v>61271.6</v>
      </c>
      <c r="W33" s="49">
        <f t="shared" si="4"/>
        <v>166.04000000000099</v>
      </c>
      <c r="X33" s="49">
        <f t="shared" si="18"/>
        <v>81715.899999999994</v>
      </c>
      <c r="Y33" s="49">
        <v>81812.960000000006</v>
      </c>
      <c r="Z33" s="49">
        <f t="shared" si="5"/>
        <v>97.060000000012195</v>
      </c>
      <c r="AA33" s="49">
        <f t="shared" si="19"/>
        <v>45064.95</v>
      </c>
      <c r="AB33" s="49">
        <v>45116.6</v>
      </c>
      <c r="AC33" s="49">
        <f t="shared" si="6"/>
        <v>51.650000000001498</v>
      </c>
      <c r="AD33" s="213">
        <f t="shared" si="23"/>
        <v>40186</v>
      </c>
      <c r="AE33" s="214">
        <v>40269</v>
      </c>
      <c r="AF33" s="213">
        <f t="shared" si="24"/>
        <v>83</v>
      </c>
      <c r="AG33" s="155">
        <f t="shared" ref="AG33" si="28">+AH32</f>
        <v>0</v>
      </c>
      <c r="AH33" s="155">
        <f t="shared" si="26"/>
        <v>0</v>
      </c>
      <c r="AI33" s="155">
        <f>+AH34-AG33</f>
        <v>0</v>
      </c>
      <c r="AJ33" s="218">
        <f t="shared" si="8"/>
        <v>7137.0199999998904</v>
      </c>
      <c r="AK33" s="49">
        <f t="shared" si="20"/>
        <v>2832440.8</v>
      </c>
      <c r="AL33" s="49">
        <v>2839648.96</v>
      </c>
      <c r="AM33" s="193">
        <f t="shared" si="9"/>
        <v>7208.1600000001499</v>
      </c>
      <c r="AN33" s="219">
        <f t="shared" si="10"/>
        <v>71.140000000254105</v>
      </c>
    </row>
    <row r="34" spans="2:66" ht="24" customHeight="1">
      <c r="B34" s="205">
        <v>45320</v>
      </c>
      <c r="C34" s="49">
        <f t="shared" si="27"/>
        <v>1502553.9</v>
      </c>
      <c r="D34" s="120">
        <v>1507580.63</v>
      </c>
      <c r="E34" s="35">
        <f t="shared" si="11"/>
        <v>5026.7299999999796</v>
      </c>
      <c r="F34" s="49">
        <f t="shared" si="14"/>
        <v>142617.4</v>
      </c>
      <c r="G34" s="120">
        <v>145059.56</v>
      </c>
      <c r="H34" s="129">
        <f t="shared" si="0"/>
        <v>2442.16</v>
      </c>
      <c r="I34" s="49">
        <f t="shared" si="21"/>
        <v>369044.56</v>
      </c>
      <c r="J34" s="120">
        <v>369531.36</v>
      </c>
      <c r="K34" s="49">
        <f t="shared" si="1"/>
        <v>486.79999999998802</v>
      </c>
      <c r="L34" s="49">
        <f t="shared" si="22"/>
        <v>138380.65</v>
      </c>
      <c r="M34" s="120">
        <v>138682.79999999999</v>
      </c>
      <c r="N34" s="49">
        <f t="shared" si="2"/>
        <v>302.14999999999401</v>
      </c>
      <c r="O34" s="49">
        <f t="shared" si="15"/>
        <v>274206.59999999998</v>
      </c>
      <c r="P34" s="120">
        <v>275234.3</v>
      </c>
      <c r="Q34" s="49">
        <f t="shared" si="12"/>
        <v>777.34000000001095</v>
      </c>
      <c r="R34" s="49">
        <f t="shared" si="16"/>
        <v>194916.48000000001</v>
      </c>
      <c r="S34" s="120">
        <v>195558.32</v>
      </c>
      <c r="T34" s="49">
        <f t="shared" si="3"/>
        <v>641.83999999999696</v>
      </c>
      <c r="U34" s="49">
        <f t="shared" si="17"/>
        <v>61271.6</v>
      </c>
      <c r="V34" s="120">
        <v>61521.96</v>
      </c>
      <c r="W34" s="49">
        <f t="shared" si="4"/>
        <v>250.36000000000101</v>
      </c>
      <c r="X34" s="49">
        <f t="shared" si="18"/>
        <v>81812.960000000006</v>
      </c>
      <c r="Y34" s="120">
        <v>81922.320000000007</v>
      </c>
      <c r="Z34" s="49">
        <f t="shared" si="5"/>
        <v>109.36000000000099</v>
      </c>
      <c r="AA34" s="49">
        <f t="shared" si="19"/>
        <v>45116.6</v>
      </c>
      <c r="AB34" s="120">
        <v>45172.07</v>
      </c>
      <c r="AC34" s="49">
        <f t="shared" si="6"/>
        <v>55.4700000000012</v>
      </c>
      <c r="AD34" s="213">
        <f t="shared" si="23"/>
        <v>40269</v>
      </c>
      <c r="AE34" s="214">
        <v>40447</v>
      </c>
      <c r="AF34" s="213">
        <f t="shared" si="24"/>
        <v>178</v>
      </c>
      <c r="AG34" s="155">
        <f>+AH34</f>
        <v>0</v>
      </c>
      <c r="AH34" s="155">
        <f>+AI32</f>
        <v>0</v>
      </c>
      <c r="AI34" s="155">
        <f>+AH35-AG34</f>
        <v>0</v>
      </c>
      <c r="AJ34" s="218">
        <f t="shared" si="8"/>
        <v>10270.209999999999</v>
      </c>
      <c r="AK34" s="49">
        <f t="shared" si="20"/>
        <v>2839648.96</v>
      </c>
      <c r="AL34" s="49">
        <v>2849893.5</v>
      </c>
      <c r="AM34" s="193">
        <f t="shared" si="9"/>
        <v>10244.540000000001</v>
      </c>
      <c r="AN34" s="219">
        <f t="shared" si="10"/>
        <v>-25.66999999994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2:66" s="3" customFormat="1" ht="24" customHeight="1">
      <c r="B35" s="205">
        <v>45321</v>
      </c>
      <c r="C35" s="49">
        <f t="shared" si="27"/>
        <v>1507580.63</v>
      </c>
      <c r="D35" s="49">
        <v>1512739.26</v>
      </c>
      <c r="E35" s="35">
        <f t="shared" si="11"/>
        <v>5158.6300000001202</v>
      </c>
      <c r="F35" s="49">
        <f t="shared" si="14"/>
        <v>145059.56</v>
      </c>
      <c r="G35" s="49">
        <v>147387.06</v>
      </c>
      <c r="H35" s="129">
        <f t="shared" si="0"/>
        <v>2327.5</v>
      </c>
      <c r="I35" s="49">
        <f t="shared" si="21"/>
        <v>369531.36</v>
      </c>
      <c r="J35" s="49">
        <v>369846.16</v>
      </c>
      <c r="K35" s="49">
        <f t="shared" si="1"/>
        <v>314.79999999998802</v>
      </c>
      <c r="L35" s="49">
        <f t="shared" si="22"/>
        <v>138682.79999999999</v>
      </c>
      <c r="M35" s="49">
        <v>138992.45000000001</v>
      </c>
      <c r="N35" s="49">
        <f t="shared" si="2"/>
        <v>309.650000000023</v>
      </c>
      <c r="O35" s="49">
        <f t="shared" si="15"/>
        <v>275234.3</v>
      </c>
      <c r="P35" s="49">
        <v>276326.08</v>
      </c>
      <c r="Q35" s="49">
        <f t="shared" si="12"/>
        <v>829.34000000002595</v>
      </c>
      <c r="R35" s="49">
        <f t="shared" si="16"/>
        <v>195558.32</v>
      </c>
      <c r="S35" s="49">
        <v>196217.52</v>
      </c>
      <c r="T35" s="49">
        <f t="shared" si="3"/>
        <v>659.19999999998299</v>
      </c>
      <c r="U35" s="49">
        <f t="shared" si="17"/>
        <v>61521.96</v>
      </c>
      <c r="V35" s="49">
        <v>61784.4</v>
      </c>
      <c r="W35" s="49">
        <f t="shared" si="4"/>
        <v>262.44000000000199</v>
      </c>
      <c r="X35" s="49">
        <f t="shared" si="18"/>
        <v>81922.320000000007</v>
      </c>
      <c r="Y35" s="49">
        <v>82006.539999999994</v>
      </c>
      <c r="Z35" s="49">
        <f t="shared" si="5"/>
        <v>84.219999999986598</v>
      </c>
      <c r="AA35" s="49">
        <f t="shared" si="19"/>
        <v>45172.07</v>
      </c>
      <c r="AB35" s="49">
        <v>45228.98</v>
      </c>
      <c r="AC35" s="49">
        <f t="shared" si="6"/>
        <v>56.9100000000035</v>
      </c>
      <c r="AD35" s="213">
        <f t="shared" si="23"/>
        <v>40447</v>
      </c>
      <c r="AE35" s="213">
        <v>40662</v>
      </c>
      <c r="AF35" s="213">
        <f t="shared" si="24"/>
        <v>215</v>
      </c>
      <c r="AG35" s="155">
        <f>+AH35</f>
        <v>0</v>
      </c>
      <c r="AH35" s="155">
        <f>+AI33</f>
        <v>0</v>
      </c>
      <c r="AI35" s="155">
        <f>+AH36-AG35</f>
        <v>0</v>
      </c>
      <c r="AJ35" s="218">
        <f t="shared" si="8"/>
        <v>10217.690000000101</v>
      </c>
      <c r="AK35" s="49">
        <f t="shared" si="20"/>
        <v>2849893.5</v>
      </c>
      <c r="AL35" s="49">
        <v>2860238.32</v>
      </c>
      <c r="AM35" s="193">
        <f t="shared" si="9"/>
        <v>10344.8199999998</v>
      </c>
      <c r="AN35" s="219">
        <f t="shared" si="10"/>
        <v>127.129999999699</v>
      </c>
    </row>
    <row r="36" spans="2:66" s="3" customFormat="1" ht="24" customHeight="1">
      <c r="B36" s="205">
        <v>45322</v>
      </c>
      <c r="C36" s="49">
        <f t="shared" si="27"/>
        <v>1512739.26</v>
      </c>
      <c r="D36" s="49">
        <v>1517687.31</v>
      </c>
      <c r="E36" s="35">
        <f t="shared" si="11"/>
        <v>4948.0500000000502</v>
      </c>
      <c r="F36" s="49">
        <f t="shared" si="14"/>
        <v>147387.06</v>
      </c>
      <c r="G36" s="49">
        <v>149848.19</v>
      </c>
      <c r="H36" s="129">
        <f t="shared" si="0"/>
        <v>2461.13</v>
      </c>
      <c r="I36" s="49">
        <f t="shared" si="21"/>
        <v>369846.16</v>
      </c>
      <c r="J36" s="49">
        <v>370218.32</v>
      </c>
      <c r="K36" s="49">
        <f t="shared" si="1"/>
        <v>372.16000000003299</v>
      </c>
      <c r="L36" s="49">
        <f t="shared" si="22"/>
        <v>138992.45000000001</v>
      </c>
      <c r="M36" s="49">
        <v>139291.65</v>
      </c>
      <c r="N36" s="49">
        <f t="shared" si="2"/>
        <v>299.19999999998299</v>
      </c>
      <c r="O36" s="49">
        <f t="shared" si="15"/>
        <v>276326.08</v>
      </c>
      <c r="P36" s="49">
        <v>277416.90000000002</v>
      </c>
      <c r="Q36" s="49">
        <f t="shared" si="12"/>
        <v>807.38000000001205</v>
      </c>
      <c r="R36" s="49">
        <f t="shared" si="16"/>
        <v>196217.52</v>
      </c>
      <c r="S36" s="49">
        <v>196878.48</v>
      </c>
      <c r="T36" s="49">
        <f t="shared" si="3"/>
        <v>660.96000000002095</v>
      </c>
      <c r="U36" s="49">
        <f t="shared" si="17"/>
        <v>61784.4</v>
      </c>
      <c r="V36" s="49">
        <v>62067.839999999997</v>
      </c>
      <c r="W36" s="49">
        <f t="shared" si="4"/>
        <v>283.439999999995</v>
      </c>
      <c r="X36" s="49">
        <f t="shared" si="18"/>
        <v>82006.539999999994</v>
      </c>
      <c r="Y36" s="49">
        <v>82103.95</v>
      </c>
      <c r="Z36" s="49">
        <f t="shared" si="5"/>
        <v>97.410000000003507</v>
      </c>
      <c r="AA36" s="49">
        <f t="shared" si="19"/>
        <v>45228.98</v>
      </c>
      <c r="AB36" s="49">
        <v>45282.87</v>
      </c>
      <c r="AC36" s="49">
        <f t="shared" si="6"/>
        <v>53.889999999999397</v>
      </c>
      <c r="AD36" s="213">
        <f t="shared" si="23"/>
        <v>40662</v>
      </c>
      <c r="AE36" s="213">
        <v>40840</v>
      </c>
      <c r="AF36" s="213">
        <f t="shared" si="24"/>
        <v>178</v>
      </c>
      <c r="AG36" s="155">
        <f>+AH36</f>
        <v>0</v>
      </c>
      <c r="AH36" s="155">
        <f>+AI34</f>
        <v>0</v>
      </c>
      <c r="AI36" s="155">
        <f>+AH37-AG36</f>
        <v>0</v>
      </c>
      <c r="AJ36" s="218">
        <f t="shared" si="8"/>
        <v>10161.620000000101</v>
      </c>
      <c r="AK36" s="49">
        <f t="shared" si="20"/>
        <v>2860238.32</v>
      </c>
      <c r="AL36" s="49">
        <v>2870454.88</v>
      </c>
      <c r="AM36" s="193">
        <f t="shared" si="9"/>
        <v>10216.5600000001</v>
      </c>
      <c r="AN36" s="219">
        <f t="shared" si="10"/>
        <v>54.939999999958701</v>
      </c>
    </row>
    <row r="37" spans="2:66" ht="60" customHeight="1">
      <c r="B37" s="471" t="s">
        <v>39</v>
      </c>
      <c r="C37" s="471"/>
      <c r="D37" s="210"/>
      <c r="E37" s="210">
        <f>SUM(E6:E36)</f>
        <v>121428.41</v>
      </c>
      <c r="F37" s="211"/>
      <c r="G37" s="210"/>
      <c r="H37" s="210">
        <f>SUM(H6:H36)</f>
        <v>49124.49</v>
      </c>
      <c r="I37" s="210"/>
      <c r="J37" s="210"/>
      <c r="K37" s="210">
        <f>SUM(K6:K36)</f>
        <v>8408.8200000000106</v>
      </c>
      <c r="L37" s="209"/>
      <c r="M37" s="212"/>
      <c r="N37" s="210">
        <f>SUM(N6:N36)</f>
        <v>6536.4499999999798</v>
      </c>
      <c r="O37" s="209"/>
      <c r="P37" s="212"/>
      <c r="Q37" s="210">
        <f>SUM(Q6:Q36)</f>
        <v>19155.060000000001</v>
      </c>
      <c r="R37" s="209"/>
      <c r="S37" s="212"/>
      <c r="T37" s="210">
        <f>SUM(T6:T36)</f>
        <v>16520.96</v>
      </c>
      <c r="U37" s="209"/>
      <c r="V37" s="212"/>
      <c r="W37" s="210">
        <f>SUM(W6:W36)</f>
        <v>6296.16</v>
      </c>
      <c r="X37" s="209"/>
      <c r="Y37" s="212"/>
      <c r="Z37" s="210">
        <f>SUM(Z6:Z36)</f>
        <v>2762.55</v>
      </c>
      <c r="AA37" s="209"/>
      <c r="AB37" s="212"/>
      <c r="AC37" s="210">
        <f>SUM(AC6:AC36)</f>
        <v>1930.1700000000101</v>
      </c>
      <c r="AD37" s="209"/>
      <c r="AE37" s="212"/>
      <c r="AF37" s="210">
        <f>SUM(AF6:AF36)</f>
        <v>6023</v>
      </c>
      <c r="AG37" s="220"/>
      <c r="AH37" s="210"/>
      <c r="AI37" s="221">
        <f>+SUM(AI22:AI36)</f>
        <v>0</v>
      </c>
      <c r="AJ37" s="209">
        <f>SUM(AJ6:AJ36)</f>
        <v>238186.07</v>
      </c>
      <c r="AK37" s="210"/>
      <c r="AL37" s="210"/>
      <c r="AM37" s="210">
        <f>+SUM(AM6:AM36)</f>
        <v>239817.98</v>
      </c>
      <c r="AN37" s="210"/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4"/>
      <c r="AF38" s="1"/>
      <c r="AG38" s="1"/>
      <c r="AH38" s="1"/>
      <c r="AI38" s="1"/>
      <c r="AJ38" s="1"/>
      <c r="AK38" s="1"/>
      <c r="AL38" s="1"/>
      <c r="AM38" s="1"/>
      <c r="AN38" s="1"/>
      <c r="AR38" s="1"/>
      <c r="AS38" s="1"/>
      <c r="AT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27.75">
      <c r="B39" s="91"/>
      <c r="C39" s="43"/>
      <c r="D39" s="43"/>
      <c r="E39" s="43"/>
      <c r="F39" s="22"/>
      <c r="G39" s="43"/>
      <c r="H39" s="43"/>
      <c r="J39" s="1"/>
      <c r="K39" s="1"/>
      <c r="L39" s="1"/>
      <c r="N39" s="1"/>
      <c r="Q39" s="1"/>
      <c r="R39" s="1"/>
      <c r="T39" s="1"/>
      <c r="U39" s="1"/>
      <c r="W39" s="1"/>
      <c r="X39" s="1"/>
      <c r="Z39" s="1"/>
      <c r="AA39" s="1"/>
      <c r="AC39" s="1"/>
      <c r="AD39" s="1"/>
      <c r="AF39" s="1"/>
      <c r="AG39" s="1"/>
      <c r="AH39" s="1"/>
      <c r="AI39" s="1"/>
      <c r="AJ39" s="1"/>
      <c r="AK39" s="1"/>
      <c r="AL39" s="1"/>
      <c r="AM39" s="1"/>
      <c r="AN39" s="1"/>
      <c r="AR39" s="1"/>
      <c r="AS39" s="1"/>
      <c r="AT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4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4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3"/>
      <c r="S42" s="23"/>
      <c r="T42" s="23"/>
      <c r="U42" s="1"/>
      <c r="V42" s="1"/>
      <c r="W42" s="1"/>
      <c r="X42" s="1"/>
      <c r="Y42" s="1"/>
      <c r="Z42" s="1"/>
      <c r="AA42" s="23"/>
      <c r="AB42" s="23"/>
      <c r="AC42" s="1"/>
      <c r="AD42" s="23"/>
      <c r="AE42" s="23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4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B44" s="4"/>
      <c r="H44" s="7"/>
      <c r="L44" s="7"/>
      <c r="P44" s="4"/>
      <c r="Q44" s="23"/>
      <c r="R44" s="23"/>
      <c r="S44" s="23"/>
      <c r="T44" s="23"/>
      <c r="U44" s="1"/>
      <c r="V44" s="1"/>
      <c r="W44" s="1"/>
      <c r="X44" s="1"/>
      <c r="Y44" s="1"/>
      <c r="Z44" s="1"/>
      <c r="AA44" s="23"/>
      <c r="AB44" s="23"/>
      <c r="AC44" s="1"/>
      <c r="AD44" s="23"/>
      <c r="AE44" s="1"/>
      <c r="AF44" s="1"/>
      <c r="AG44" s="1"/>
      <c r="AH44" s="1"/>
      <c r="AI44" s="1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B45" s="4"/>
      <c r="H45" s="7"/>
      <c r="L45" s="7"/>
      <c r="P45" s="4"/>
      <c r="S45" s="4"/>
      <c r="U45" s="1"/>
      <c r="V45" s="1"/>
      <c r="W45" s="1"/>
      <c r="X45" s="1"/>
      <c r="Y45" s="1"/>
      <c r="Z45" s="1"/>
      <c r="AB45" s="4"/>
      <c r="AC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B46" s="4"/>
      <c r="H46" s="7"/>
      <c r="L46" s="7"/>
      <c r="P46" s="4"/>
      <c r="S46" s="4"/>
      <c r="U46" s="1"/>
      <c r="V46" s="1"/>
      <c r="W46" s="1"/>
      <c r="X46" s="1"/>
      <c r="Y46" s="1"/>
      <c r="Z46" s="1"/>
      <c r="AB46" s="4"/>
      <c r="AC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:66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:66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:66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E51" s="4"/>
      <c r="AF51" s="1"/>
      <c r="AG51" s="1"/>
      <c r="AH51" s="1"/>
      <c r="AI51" s="1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:66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E52" s="4"/>
      <c r="AF52" s="1"/>
      <c r="AG52" s="1"/>
      <c r="AH52" s="1"/>
      <c r="AI52" s="1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:66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E53" s="4"/>
      <c r="AF53" s="1"/>
      <c r="AG53" s="1"/>
      <c r="AH53" s="1"/>
      <c r="AI53" s="1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:66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E54" s="4"/>
      <c r="AF54" s="1"/>
      <c r="AG54" s="1"/>
      <c r="AH54" s="1"/>
      <c r="AI54" s="1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:66">
      <c r="B55" s="4"/>
      <c r="H55" s="7"/>
      <c r="L55" s="7"/>
      <c r="P55" s="4"/>
      <c r="S55" s="4"/>
      <c r="U55" s="1"/>
      <c r="V55" s="1"/>
      <c r="W55" s="1"/>
      <c r="X55" s="1"/>
      <c r="Y55" s="1"/>
      <c r="Z55" s="1"/>
      <c r="AB55" s="4"/>
      <c r="AC55" s="1"/>
      <c r="AE55" s="4"/>
      <c r="AF55" s="1"/>
      <c r="AG55" s="1"/>
      <c r="AH55" s="1"/>
      <c r="AI55" s="1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:66">
      <c r="B56" s="4"/>
      <c r="H56" s="7"/>
      <c r="L56" s="7"/>
      <c r="P56" s="4"/>
      <c r="S56" s="4"/>
      <c r="U56" s="1"/>
      <c r="V56" s="1"/>
      <c r="W56" s="1"/>
      <c r="X56" s="1"/>
      <c r="Y56" s="1"/>
      <c r="Z56" s="1"/>
      <c r="AB56" s="4"/>
      <c r="AC56" s="1"/>
      <c r="AE56" s="4"/>
      <c r="AF56" s="1"/>
      <c r="AG56" s="7"/>
      <c r="AH56" s="1"/>
      <c r="AI56" s="1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:66">
      <c r="AC58" s="7"/>
      <c r="AF58" s="7"/>
      <c r="AG58" s="24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:66">
      <c r="B59" s="191"/>
      <c r="L59" s="29"/>
      <c r="AC59" s="24"/>
      <c r="AF59" s="24"/>
      <c r="AG59" s="7"/>
      <c r="AH59" s="24"/>
      <c r="AI59" s="24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G77" s="7"/>
      <c r="AH77" s="7"/>
      <c r="AI77" s="7"/>
      <c r="AJ77" s="1"/>
      <c r="AK77" s="1"/>
      <c r="AL77" s="1"/>
      <c r="AM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29:66">
      <c r="AC78" s="7"/>
      <c r="AF78" s="7"/>
      <c r="AG78" s="7"/>
      <c r="AH78" s="7"/>
      <c r="AI78" s="7"/>
      <c r="AJ78" s="1"/>
      <c r="AK78" s="1"/>
      <c r="AL78" s="1"/>
      <c r="AM78" s="1"/>
      <c r="AN78" s="1"/>
      <c r="AR78" s="1"/>
      <c r="AS78" s="1"/>
      <c r="AT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29:66">
      <c r="AC79" s="7"/>
      <c r="AF79" s="7"/>
      <c r="AG79" s="7"/>
      <c r="AH79" s="7"/>
      <c r="AI79" s="7"/>
      <c r="AJ79" s="1"/>
      <c r="AK79" s="1"/>
      <c r="AL79" s="1"/>
      <c r="AM79" s="1"/>
      <c r="AN79" s="1"/>
      <c r="AR79" s="1"/>
      <c r="AS79" s="1"/>
      <c r="AT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29:66">
      <c r="AC80" s="7"/>
      <c r="AF80" s="7"/>
      <c r="AG80" s="7"/>
      <c r="AH80" s="7"/>
      <c r="AI80" s="7"/>
      <c r="AJ80" s="1"/>
      <c r="AK80" s="1"/>
      <c r="AL80" s="1"/>
      <c r="AM80" s="1"/>
      <c r="AN80" s="1"/>
      <c r="AR80" s="1"/>
      <c r="AS80" s="1"/>
      <c r="AT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9:66">
      <c r="AC81" s="7"/>
      <c r="AF81" s="7"/>
      <c r="AG81" s="7"/>
      <c r="AH81" s="7"/>
      <c r="AI81" s="7"/>
      <c r="AJ81" s="1"/>
      <c r="AK81" s="1"/>
      <c r="AL81" s="1"/>
      <c r="AM81" s="1"/>
      <c r="AN81" s="1"/>
      <c r="AR81" s="1"/>
      <c r="AS81" s="1"/>
      <c r="AT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9:66">
      <c r="AC82" s="7"/>
      <c r="AF82" s="7"/>
      <c r="AG82" s="7"/>
      <c r="AH82" s="7"/>
      <c r="AI82" s="7"/>
      <c r="AJ82" s="1"/>
      <c r="AK82" s="1"/>
      <c r="AL82" s="1"/>
      <c r="AM82" s="1"/>
      <c r="AN82" s="1"/>
      <c r="AR82" s="1"/>
      <c r="AS82" s="1"/>
      <c r="AT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9:66">
      <c r="AC83" s="7"/>
      <c r="AF83" s="7"/>
      <c r="AG83" s="7"/>
      <c r="AH83" s="7"/>
      <c r="AI83" s="7"/>
      <c r="AJ83" s="1"/>
      <c r="AK83" s="1"/>
      <c r="AL83" s="1"/>
      <c r="AM83" s="1"/>
      <c r="AN83" s="1"/>
      <c r="AR83" s="1"/>
      <c r="AS83" s="1"/>
      <c r="AT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9:66">
      <c r="AC84" s="7"/>
      <c r="AF84" s="7"/>
      <c r="AG84" s="7"/>
      <c r="AH84" s="7"/>
      <c r="AI84" s="7"/>
      <c r="AJ84" s="1"/>
      <c r="AK84" s="1"/>
      <c r="AL84" s="1"/>
      <c r="AM84" s="1"/>
      <c r="AN84" s="1"/>
      <c r="AR84" s="1"/>
      <c r="AS84" s="1"/>
      <c r="AT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9:66">
      <c r="AC85" s="7"/>
      <c r="AF85" s="7"/>
      <c r="AG85" s="7"/>
      <c r="AH85" s="7"/>
      <c r="AI85" s="7"/>
      <c r="AJ85" s="1"/>
      <c r="AK85" s="1"/>
      <c r="AL85" s="1"/>
      <c r="AM85" s="1"/>
      <c r="AN85" s="1"/>
      <c r="AR85" s="1"/>
      <c r="AS85" s="1"/>
      <c r="AT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9:66">
      <c r="AC86" s="7"/>
      <c r="AF86" s="7"/>
      <c r="AG86" s="7"/>
      <c r="AH86" s="7"/>
      <c r="AI86" s="7"/>
      <c r="AJ86" s="1"/>
      <c r="AK86" s="1"/>
      <c r="AL86" s="1"/>
      <c r="AM86" s="1"/>
      <c r="AN86" s="1"/>
      <c r="AR86" s="1"/>
      <c r="AS86" s="1"/>
      <c r="AT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9:66">
      <c r="AC87" s="7"/>
      <c r="AF87" s="7"/>
      <c r="AG87" s="7"/>
      <c r="AH87" s="7"/>
      <c r="AI87" s="7"/>
      <c r="AJ87" s="1"/>
      <c r="AK87" s="1"/>
      <c r="AL87" s="1"/>
      <c r="AM87" s="1"/>
      <c r="AN87" s="1"/>
      <c r="AR87" s="1"/>
      <c r="AS87" s="1"/>
      <c r="AT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9:66">
      <c r="AC88" s="7"/>
      <c r="AF88" s="7"/>
      <c r="AG88" s="7"/>
      <c r="AH88" s="7"/>
      <c r="AI88" s="7"/>
      <c r="AJ88" s="1"/>
      <c r="AK88" s="1"/>
      <c r="AL88" s="1"/>
      <c r="AM88" s="1"/>
      <c r="AN88" s="1"/>
      <c r="AR88" s="1"/>
      <c r="AS88" s="1"/>
      <c r="AT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9:66">
      <c r="AC89" s="7"/>
      <c r="AF89" s="7"/>
      <c r="AG89" s="7"/>
      <c r="AH89" s="7"/>
      <c r="AI89" s="7"/>
      <c r="AJ89" s="1"/>
      <c r="AK89" s="1"/>
      <c r="AL89" s="1"/>
      <c r="AM89" s="1"/>
      <c r="AN89" s="1"/>
      <c r="AR89" s="1"/>
      <c r="AS89" s="1"/>
      <c r="AT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9:66">
      <c r="AC90" s="7"/>
      <c r="AF90" s="7"/>
      <c r="AG90" s="7"/>
      <c r="AH90" s="7"/>
      <c r="AI90" s="7"/>
      <c r="AJ90" s="1"/>
      <c r="AK90" s="1"/>
      <c r="AL90" s="1"/>
      <c r="AM90" s="1"/>
      <c r="AN90" s="1"/>
      <c r="AR90" s="1"/>
      <c r="AS90" s="1"/>
      <c r="AT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29:66">
      <c r="AC91" s="7"/>
      <c r="AF91" s="7"/>
      <c r="AG91" s="7"/>
      <c r="AH91" s="7"/>
      <c r="AI91" s="7"/>
      <c r="AJ91" s="1"/>
      <c r="AK91" s="1"/>
      <c r="AL91" s="1"/>
      <c r="AM91" s="1"/>
      <c r="AN91" s="1"/>
      <c r="AR91" s="1"/>
      <c r="AS91" s="1"/>
      <c r="AT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29:66">
      <c r="AC92" s="7"/>
      <c r="AF92" s="7"/>
      <c r="AG92" s="7"/>
      <c r="AH92" s="7"/>
      <c r="AI92" s="7"/>
      <c r="AJ92" s="1"/>
      <c r="AK92" s="1"/>
      <c r="AL92" s="1"/>
      <c r="AM92" s="1"/>
      <c r="AN92" s="1"/>
      <c r="AR92" s="1"/>
      <c r="AS92" s="1"/>
      <c r="AT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29:66">
      <c r="AC93" s="7"/>
      <c r="AF93" s="7"/>
      <c r="AG93" s="7"/>
      <c r="AH93" s="7"/>
      <c r="AI93" s="7"/>
      <c r="AJ93" s="1"/>
      <c r="AK93" s="1"/>
      <c r="AL93" s="1"/>
      <c r="AM93" s="1"/>
      <c r="AN93" s="1"/>
      <c r="AR93" s="1"/>
      <c r="AS93" s="1"/>
      <c r="AT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29:66">
      <c r="AC94" s="7"/>
      <c r="AF94" s="7"/>
      <c r="AH94" s="7"/>
      <c r="AI94" s="7"/>
      <c r="AJ94" s="1"/>
      <c r="AN94" s="1"/>
      <c r="AR94" s="1"/>
      <c r="AS94" s="1"/>
      <c r="AT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</sheetData>
  <mergeCells count="19">
    <mergeCell ref="AK4:AM4"/>
    <mergeCell ref="B5:AJ5"/>
    <mergeCell ref="B37:C37"/>
    <mergeCell ref="B3:B4"/>
    <mergeCell ref="AN4:AN5"/>
    <mergeCell ref="B2:N2"/>
    <mergeCell ref="O2:AN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N3"/>
  </mergeCell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92"/>
  <sheetViews>
    <sheetView topLeftCell="A16" zoomScale="75" zoomScaleNormal="75" workbookViewId="0">
      <selection activeCell="AK6" sqref="AK6"/>
    </sheetView>
  </sheetViews>
  <sheetFormatPr defaultColWidth="9.140625" defaultRowHeight="12.75"/>
  <cols>
    <col min="1" max="1" width="3.42578125" style="1" customWidth="1"/>
    <col min="2" max="2" width="15.5703125" style="1" customWidth="1"/>
    <col min="3" max="4" width="16.7109375" style="4" customWidth="1"/>
    <col min="5" max="5" width="17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40" width="16.710937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75">
      <c r="B1" s="91"/>
      <c r="C1" s="43"/>
      <c r="D1" s="43"/>
      <c r="E1" s="43"/>
      <c r="F1" s="22"/>
      <c r="G1" s="43"/>
      <c r="H1" s="43"/>
      <c r="J1" s="1"/>
      <c r="K1" s="1"/>
      <c r="L1" s="1"/>
      <c r="N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  <c r="AR1" s="1"/>
      <c r="AS1" s="1"/>
      <c r="AT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2:66" ht="66" customHeight="1">
      <c r="B2" s="460" t="s">
        <v>57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75" t="s">
        <v>57</v>
      </c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3"/>
      <c r="AP2" s="3"/>
      <c r="AQ2" s="3"/>
      <c r="AR2" s="3"/>
      <c r="AS2" s="3"/>
      <c r="AT2" s="3"/>
      <c r="AU2" s="3"/>
      <c r="AV2" s="3"/>
      <c r="AW2" s="3"/>
      <c r="AX2" s="3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2:66" s="2" customFormat="1" ht="98.25" customHeight="1">
      <c r="B3" s="484" t="s">
        <v>22</v>
      </c>
      <c r="C3" s="476" t="s">
        <v>25</v>
      </c>
      <c r="D3" s="476"/>
      <c r="E3" s="476"/>
      <c r="F3" s="476" t="s">
        <v>26</v>
      </c>
      <c r="G3" s="477"/>
      <c r="H3" s="477"/>
      <c r="I3" s="478" t="s">
        <v>27</v>
      </c>
      <c r="J3" s="478"/>
      <c r="K3" s="478"/>
      <c r="L3" s="479" t="s">
        <v>28</v>
      </c>
      <c r="M3" s="479"/>
      <c r="N3" s="479"/>
      <c r="O3" s="479" t="s">
        <v>29</v>
      </c>
      <c r="P3" s="479"/>
      <c r="Q3" s="479"/>
      <c r="R3" s="477" t="s">
        <v>30</v>
      </c>
      <c r="S3" s="477"/>
      <c r="T3" s="477"/>
      <c r="U3" s="480" t="s">
        <v>31</v>
      </c>
      <c r="V3" s="480"/>
      <c r="W3" s="480"/>
      <c r="X3" s="481" t="s">
        <v>32</v>
      </c>
      <c r="Y3" s="481"/>
      <c r="Z3" s="481"/>
      <c r="AA3" s="476" t="s">
        <v>33</v>
      </c>
      <c r="AB3" s="476"/>
      <c r="AC3" s="476"/>
      <c r="AD3" s="478" t="s">
        <v>20</v>
      </c>
      <c r="AE3" s="478"/>
      <c r="AF3" s="478"/>
      <c r="AG3" s="478" t="s">
        <v>54</v>
      </c>
      <c r="AH3" s="478"/>
      <c r="AI3" s="478"/>
      <c r="AJ3" s="480"/>
      <c r="AK3" s="480"/>
      <c r="AL3" s="480"/>
      <c r="AM3" s="480"/>
      <c r="AN3" s="480"/>
      <c r="AO3" s="174"/>
      <c r="AP3" s="174"/>
      <c r="AQ3" s="174"/>
      <c r="AR3" s="174"/>
      <c r="AS3" s="174"/>
      <c r="AT3" s="174"/>
      <c r="AU3" s="174"/>
      <c r="AV3" s="174"/>
      <c r="AW3" s="174"/>
      <c r="AX3" s="174"/>
    </row>
    <row r="4" spans="2:66" ht="54" customHeight="1">
      <c r="B4" s="484"/>
      <c r="C4" s="197" t="s">
        <v>12</v>
      </c>
      <c r="D4" s="197" t="s">
        <v>13</v>
      </c>
      <c r="E4" s="198" t="s">
        <v>55</v>
      </c>
      <c r="F4" s="199" t="s">
        <v>12</v>
      </c>
      <c r="G4" s="197" t="s">
        <v>13</v>
      </c>
      <c r="H4" s="198" t="s">
        <v>55</v>
      </c>
      <c r="I4" s="199" t="s">
        <v>12</v>
      </c>
      <c r="J4" s="197" t="s">
        <v>13</v>
      </c>
      <c r="K4" s="198" t="s">
        <v>55</v>
      </c>
      <c r="L4" s="197" t="s">
        <v>12</v>
      </c>
      <c r="M4" s="197" t="s">
        <v>13</v>
      </c>
      <c r="N4" s="198" t="s">
        <v>55</v>
      </c>
      <c r="O4" s="197" t="s">
        <v>12</v>
      </c>
      <c r="P4" s="197" t="s">
        <v>13</v>
      </c>
      <c r="Q4" s="198" t="s">
        <v>55</v>
      </c>
      <c r="R4" s="197" t="s">
        <v>12</v>
      </c>
      <c r="S4" s="197" t="s">
        <v>13</v>
      </c>
      <c r="T4" s="198" t="s">
        <v>55</v>
      </c>
      <c r="U4" s="197" t="s">
        <v>12</v>
      </c>
      <c r="V4" s="197" t="s">
        <v>13</v>
      </c>
      <c r="W4" s="198" t="s">
        <v>55</v>
      </c>
      <c r="X4" s="197" t="s">
        <v>12</v>
      </c>
      <c r="Y4" s="197" t="s">
        <v>13</v>
      </c>
      <c r="Z4" s="198" t="s">
        <v>55</v>
      </c>
      <c r="AA4" s="197" t="s">
        <v>12</v>
      </c>
      <c r="AB4" s="197" t="s">
        <v>13</v>
      </c>
      <c r="AC4" s="198" t="s">
        <v>55</v>
      </c>
      <c r="AD4" s="197" t="s">
        <v>12</v>
      </c>
      <c r="AE4" s="201" t="s">
        <v>13</v>
      </c>
      <c r="AF4" s="198" t="s">
        <v>55</v>
      </c>
      <c r="AG4" s="197" t="s">
        <v>12</v>
      </c>
      <c r="AH4" s="197" t="s">
        <v>13</v>
      </c>
      <c r="AI4" s="198" t="s">
        <v>55</v>
      </c>
      <c r="AJ4" s="197" t="s">
        <v>36</v>
      </c>
      <c r="AK4" s="482" t="s">
        <v>37</v>
      </c>
      <c r="AL4" s="482"/>
      <c r="AM4" s="482"/>
      <c r="AN4" s="485" t="s">
        <v>38</v>
      </c>
      <c r="AO4" s="3"/>
      <c r="AP4" s="3"/>
      <c r="AQ4" s="3"/>
      <c r="AR4" s="3"/>
      <c r="AS4" s="3"/>
      <c r="AT4" s="3"/>
      <c r="AU4" s="3"/>
      <c r="AV4" s="3"/>
      <c r="AW4" s="3"/>
      <c r="AX4" s="3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ht="36.75" customHeight="1">
      <c r="B5" s="470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  <c r="AJ5" s="470"/>
      <c r="AK5" s="202" t="s">
        <v>12</v>
      </c>
      <c r="AL5" s="202" t="s">
        <v>13</v>
      </c>
      <c r="AM5" s="203" t="s">
        <v>56</v>
      </c>
      <c r="AN5" s="486"/>
      <c r="AO5" s="3"/>
      <c r="AP5" s="3"/>
      <c r="AQ5" s="3"/>
      <c r="AR5" s="3"/>
      <c r="AS5" s="3"/>
      <c r="AT5" s="3"/>
      <c r="AU5" s="3"/>
      <c r="AV5" s="3"/>
      <c r="AW5" s="3"/>
      <c r="AX5" s="3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2:66" ht="27.95" customHeight="1">
      <c r="B6" s="205">
        <v>45323</v>
      </c>
      <c r="C6" s="49">
        <f>+'Jan 2024'!D36</f>
        <v>1517687.31</v>
      </c>
      <c r="D6" s="120">
        <v>1520585.24</v>
      </c>
      <c r="E6" s="35">
        <f>SUM(D6-C6)</f>
        <v>2897.9299999999298</v>
      </c>
      <c r="F6" s="49">
        <f>+'Jan 2024'!G36</f>
        <v>149848.19</v>
      </c>
      <c r="G6" s="176">
        <v>151900.5</v>
      </c>
      <c r="H6" s="129">
        <f t="shared" ref="H6:H34" si="0">SUM(G6-F6)</f>
        <v>2052.31</v>
      </c>
      <c r="I6" s="49">
        <f>+'Jan 2024'!J36</f>
        <v>370218.32</v>
      </c>
      <c r="J6" s="120">
        <v>370510.32</v>
      </c>
      <c r="K6" s="49">
        <f t="shared" ref="K6:K34" si="1">SUM(J6-I6)</f>
        <v>292</v>
      </c>
      <c r="L6" s="49">
        <f>+'Jan 2024'!M36</f>
        <v>139291.65</v>
      </c>
      <c r="M6" s="120">
        <v>139511.97</v>
      </c>
      <c r="N6" s="49">
        <f>SUM(M6-L6)</f>
        <v>220.32000000000701</v>
      </c>
      <c r="O6" s="49">
        <f>+'Jan 2024'!P36</f>
        <v>277416.90000000002</v>
      </c>
      <c r="P6" s="120">
        <v>278257.24</v>
      </c>
      <c r="Q6" s="49">
        <f>+SUM(P6-O6-W6)</f>
        <v>669.33999999996695</v>
      </c>
      <c r="R6" s="49">
        <f>+'Jan 2024'!S36</f>
        <v>196878.48</v>
      </c>
      <c r="S6" s="120">
        <v>197361.76</v>
      </c>
      <c r="T6" s="49">
        <f>SUM(S6-R6)</f>
        <v>483.27999999999901</v>
      </c>
      <c r="U6" s="49">
        <f>+'Jan 2024'!V36</f>
        <v>62067.839999999997</v>
      </c>
      <c r="V6" s="120">
        <v>62238.84</v>
      </c>
      <c r="W6" s="49">
        <f t="shared" ref="W6:W34" si="2">SUM(V6-U6)</f>
        <v>171</v>
      </c>
      <c r="X6" s="49">
        <f>+'Jan 2024'!Y36</f>
        <v>82103.95</v>
      </c>
      <c r="Y6" s="120">
        <v>82178.210000000006</v>
      </c>
      <c r="Z6" s="49">
        <f t="shared" ref="Z6:Z34" si="3">SUM(Y6-X6)</f>
        <v>74.260000000009299</v>
      </c>
      <c r="AA6" s="49">
        <f>+'Jan 2024'!AB36</f>
        <v>45282.87</v>
      </c>
      <c r="AB6" s="120">
        <v>45335.199999999997</v>
      </c>
      <c r="AC6" s="49">
        <f t="shared" ref="AC6:AC34" si="4">SUM(AB6-AA6)</f>
        <v>52.329999999994499</v>
      </c>
      <c r="AD6" s="49">
        <f>+'Jan 2024'!AE36</f>
        <v>40840</v>
      </c>
      <c r="AE6" s="135">
        <v>41073</v>
      </c>
      <c r="AF6" s="49">
        <f t="shared" ref="AF6:AF34" si="5">SUM(AE6-AD6)</f>
        <v>233</v>
      </c>
      <c r="AG6" s="155">
        <v>0</v>
      </c>
      <c r="AH6" s="155">
        <v>0</v>
      </c>
      <c r="AI6" s="155">
        <f t="shared" ref="AI6" si="6">SUM(AH6-AG6)</f>
        <v>0</v>
      </c>
      <c r="AJ6" s="179">
        <f t="shared" ref="AJ6:AJ34" si="7">SUM(AC6+Z6+W6+T6+Q6+N6+K6+E6+AF6+H6)</f>
        <v>7145.7699999999104</v>
      </c>
      <c r="AK6" s="49">
        <f>+'Jan 2024'!AL36</f>
        <v>2870454.88</v>
      </c>
      <c r="AL6" s="49">
        <v>2877644.33</v>
      </c>
      <c r="AM6" s="193">
        <f t="shared" ref="AM6:AM34" si="8">SUM(AL6-AK6)</f>
        <v>7189.4500000001899</v>
      </c>
      <c r="AN6" s="204">
        <f t="shared" ref="AN6:AN34" si="9">SUM(AM6-AJ6)</f>
        <v>43.680000000276799</v>
      </c>
      <c r="AO6" s="3"/>
      <c r="AP6" s="3"/>
      <c r="AQ6" s="3"/>
      <c r="AR6" s="3"/>
      <c r="AS6" s="3"/>
      <c r="AT6" s="3"/>
      <c r="AU6" s="3"/>
      <c r="AV6" s="3"/>
      <c r="AW6" s="3"/>
      <c r="AX6" s="3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s="3" customFormat="1" ht="24" customHeight="1">
      <c r="B7" s="205">
        <v>45324</v>
      </c>
      <c r="C7" s="49">
        <f>+D6</f>
        <v>1520585.24</v>
      </c>
      <c r="D7" s="49">
        <v>1524662.79</v>
      </c>
      <c r="E7" s="35">
        <f t="shared" ref="E7:E34" si="10">SUM(D7-C7)</f>
        <v>4077.5500000000502</v>
      </c>
      <c r="F7" s="49">
        <f>+G6</f>
        <v>151900.5</v>
      </c>
      <c r="G7" s="49">
        <v>154469.35999999999</v>
      </c>
      <c r="H7" s="129">
        <f t="shared" si="0"/>
        <v>2568.8599999999901</v>
      </c>
      <c r="I7" s="49">
        <f>+J6</f>
        <v>370510.32</v>
      </c>
      <c r="J7" s="49">
        <v>370857.6</v>
      </c>
      <c r="K7" s="49">
        <f t="shared" si="1"/>
        <v>347.27999999997002</v>
      </c>
      <c r="L7" s="49">
        <f>+M6</f>
        <v>139511.97</v>
      </c>
      <c r="M7" s="49">
        <v>139756.56</v>
      </c>
      <c r="N7" s="49">
        <f t="shared" ref="N7:N34" si="11">SUM(M7-L7)</f>
        <v>244.58999999999699</v>
      </c>
      <c r="O7" s="49">
        <f>+P6</f>
        <v>278257.24</v>
      </c>
      <c r="P7" s="49">
        <v>279233.59999999998</v>
      </c>
      <c r="Q7" s="49">
        <f t="shared" ref="Q7:Q34" si="12">+SUM(P7-O7-W7)</f>
        <v>730.83999999998196</v>
      </c>
      <c r="R7" s="49">
        <f>+S6</f>
        <v>197361.76</v>
      </c>
      <c r="S7" s="49">
        <v>197908.32</v>
      </c>
      <c r="T7" s="49">
        <f t="shared" ref="T7:T34" si="13">SUM(S7-R7)</f>
        <v>546.55999999999801</v>
      </c>
      <c r="U7" s="49">
        <f>+V6</f>
        <v>62238.84</v>
      </c>
      <c r="V7" s="49">
        <v>62484.36</v>
      </c>
      <c r="W7" s="49">
        <f t="shared" si="2"/>
        <v>245.52000000000399</v>
      </c>
      <c r="X7" s="49">
        <f>+Y6</f>
        <v>82178.210000000006</v>
      </c>
      <c r="Y7" s="49">
        <v>82297.100000000006</v>
      </c>
      <c r="Z7" s="49">
        <f t="shared" si="3"/>
        <v>118.88999999999901</v>
      </c>
      <c r="AA7" s="49">
        <f>+AB6</f>
        <v>45335.199999999997</v>
      </c>
      <c r="AB7" s="49">
        <v>45402.81</v>
      </c>
      <c r="AC7" s="49">
        <f t="shared" si="4"/>
        <v>67.610000000000596</v>
      </c>
      <c r="AD7" s="49">
        <f>+AE6</f>
        <v>41073</v>
      </c>
      <c r="AE7" s="148">
        <v>41255</v>
      </c>
      <c r="AF7" s="49">
        <f t="shared" si="5"/>
        <v>182</v>
      </c>
      <c r="AG7" s="155">
        <f>+AH6</f>
        <v>0</v>
      </c>
      <c r="AH7" s="155">
        <v>0</v>
      </c>
      <c r="AI7" s="155">
        <f t="shared" ref="AI7:AI34" si="14">SUM(AH7-AG7)</f>
        <v>0</v>
      </c>
      <c r="AJ7" s="179">
        <f t="shared" si="7"/>
        <v>9129.6999999999807</v>
      </c>
      <c r="AK7" s="49">
        <f>+AL6</f>
        <v>2877644.33</v>
      </c>
      <c r="AL7" s="49">
        <v>2886796.24</v>
      </c>
      <c r="AM7" s="193">
        <f t="shared" si="8"/>
        <v>9151.9100000001508</v>
      </c>
      <c r="AN7" s="204">
        <f t="shared" si="9"/>
        <v>22.210000000166499</v>
      </c>
    </row>
    <row r="8" spans="2:66" ht="24" customHeight="1">
      <c r="B8" s="205">
        <v>45325</v>
      </c>
      <c r="C8" s="49">
        <f t="shared" ref="C8:C34" si="15">+D7</f>
        <v>1524662.79</v>
      </c>
      <c r="D8" s="120">
        <v>1528832.09</v>
      </c>
      <c r="E8" s="35">
        <f t="shared" si="10"/>
        <v>4169.3000000000502</v>
      </c>
      <c r="F8" s="49">
        <f t="shared" ref="F8:F34" si="16">+G7</f>
        <v>154469.35999999999</v>
      </c>
      <c r="G8" s="120">
        <v>157348.73000000001</v>
      </c>
      <c r="H8" s="129">
        <f t="shared" si="0"/>
        <v>2879.3700000000199</v>
      </c>
      <c r="I8" s="49">
        <f t="shared" ref="I8:I34" si="17">+J7</f>
        <v>370857.6</v>
      </c>
      <c r="J8" s="120">
        <v>371219.12</v>
      </c>
      <c r="K8" s="49">
        <f t="shared" si="1"/>
        <v>361.52000000001902</v>
      </c>
      <c r="L8" s="49">
        <f t="shared" ref="L8:L34" si="18">+M7</f>
        <v>139756.56</v>
      </c>
      <c r="M8" s="120">
        <v>140001.35999999999</v>
      </c>
      <c r="N8" s="49">
        <f t="shared" si="11"/>
        <v>244.79999999998799</v>
      </c>
      <c r="O8" s="49">
        <f t="shared" ref="O8:O34" si="19">+P7</f>
        <v>279233.59999999998</v>
      </c>
      <c r="P8" s="120">
        <v>280107.52000000002</v>
      </c>
      <c r="Q8" s="49">
        <f t="shared" si="12"/>
        <v>669.56000000004099</v>
      </c>
      <c r="R8" s="49">
        <f t="shared" ref="R8:R34" si="20">+S7</f>
        <v>197908.32</v>
      </c>
      <c r="S8" s="120">
        <v>198519.67999999999</v>
      </c>
      <c r="T8" s="49">
        <f t="shared" si="13"/>
        <v>611.35999999998603</v>
      </c>
      <c r="U8" s="49">
        <f t="shared" ref="U8:U34" si="21">+V7</f>
        <v>62484.36</v>
      </c>
      <c r="V8" s="120">
        <v>62688.72</v>
      </c>
      <c r="W8" s="49">
        <f t="shared" si="2"/>
        <v>204.36000000000101</v>
      </c>
      <c r="X8" s="49">
        <f t="shared" ref="X8:X34" si="22">+Y7</f>
        <v>82297.100000000006</v>
      </c>
      <c r="Y8" s="120">
        <v>82402.73</v>
      </c>
      <c r="Z8" s="49">
        <f t="shared" si="3"/>
        <v>105.62999999999001</v>
      </c>
      <c r="AA8" s="49">
        <f t="shared" ref="AA8:AA34" si="23">+AB7</f>
        <v>45402.81</v>
      </c>
      <c r="AB8" s="120">
        <v>45469.1</v>
      </c>
      <c r="AC8" s="49">
        <f t="shared" si="4"/>
        <v>66.290000000000902</v>
      </c>
      <c r="AD8" s="49">
        <f t="shared" ref="AD8:AD34" si="24">+AE7</f>
        <v>41255</v>
      </c>
      <c r="AE8" s="135">
        <v>41460</v>
      </c>
      <c r="AF8" s="49">
        <f t="shared" si="5"/>
        <v>205</v>
      </c>
      <c r="AG8" s="155">
        <f>+AH7</f>
        <v>0</v>
      </c>
      <c r="AH8" s="155">
        <v>0</v>
      </c>
      <c r="AI8" s="155">
        <f t="shared" si="14"/>
        <v>0</v>
      </c>
      <c r="AJ8" s="179">
        <f t="shared" si="7"/>
        <v>9517.1900000001006</v>
      </c>
      <c r="AK8" s="49">
        <f t="shared" ref="AK8:AK34" si="25">+AL7</f>
        <v>2886796.24</v>
      </c>
      <c r="AL8" s="49">
        <v>2896390.31</v>
      </c>
      <c r="AM8" s="193">
        <f t="shared" si="8"/>
        <v>9594.0699999998305</v>
      </c>
      <c r="AN8" s="204">
        <f t="shared" si="9"/>
        <v>76.879999999735404</v>
      </c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s="3" customFormat="1" ht="24" customHeight="1">
      <c r="B9" s="205">
        <v>45326</v>
      </c>
      <c r="C9" s="49">
        <f t="shared" si="15"/>
        <v>1528832.09</v>
      </c>
      <c r="D9" s="49">
        <v>1533656.1</v>
      </c>
      <c r="E9" s="35">
        <f t="shared" si="10"/>
        <v>4824.0100000000102</v>
      </c>
      <c r="F9" s="49">
        <f t="shared" si="16"/>
        <v>157348.73000000001</v>
      </c>
      <c r="G9" s="49">
        <v>159508.54</v>
      </c>
      <c r="H9" s="129">
        <f t="shared" si="0"/>
        <v>2159.81</v>
      </c>
      <c r="I9" s="49">
        <f t="shared" si="17"/>
        <v>371219.12</v>
      </c>
      <c r="J9" s="49">
        <v>371702.88</v>
      </c>
      <c r="K9" s="49">
        <f t="shared" si="1"/>
        <v>483.76000000000897</v>
      </c>
      <c r="L9" s="49">
        <f t="shared" si="18"/>
        <v>140001.35999999999</v>
      </c>
      <c r="M9" s="49">
        <v>140249.12</v>
      </c>
      <c r="N9" s="49">
        <f t="shared" si="11"/>
        <v>247.760000000009</v>
      </c>
      <c r="O9" s="49">
        <f t="shared" si="19"/>
        <v>280107.52000000002</v>
      </c>
      <c r="P9" s="49">
        <v>281107.52</v>
      </c>
      <c r="Q9" s="49">
        <f t="shared" si="12"/>
        <v>742.44000000000199</v>
      </c>
      <c r="R9" s="49">
        <f t="shared" si="20"/>
        <v>198519.67999999999</v>
      </c>
      <c r="S9" s="49">
        <v>199080</v>
      </c>
      <c r="T9" s="49">
        <f t="shared" si="13"/>
        <v>560.32000000000698</v>
      </c>
      <c r="U9" s="49">
        <f t="shared" si="21"/>
        <v>62688.72</v>
      </c>
      <c r="V9" s="49">
        <v>62946.28</v>
      </c>
      <c r="W9" s="49">
        <f t="shared" si="2"/>
        <v>257.55999999999801</v>
      </c>
      <c r="X9" s="49">
        <f t="shared" si="22"/>
        <v>82402.73</v>
      </c>
      <c r="Y9" s="49">
        <v>82509.52</v>
      </c>
      <c r="Z9" s="49">
        <f t="shared" si="3"/>
        <v>106.79000000000801</v>
      </c>
      <c r="AA9" s="49">
        <f t="shared" si="23"/>
        <v>45469.1</v>
      </c>
      <c r="AB9" s="49">
        <v>45531.040000000001</v>
      </c>
      <c r="AC9" s="49">
        <f t="shared" si="4"/>
        <v>61.9400000000023</v>
      </c>
      <c r="AD9" s="49">
        <f t="shared" si="24"/>
        <v>41460</v>
      </c>
      <c r="AE9" s="148">
        <v>41618</v>
      </c>
      <c r="AF9" s="49">
        <f t="shared" si="5"/>
        <v>158</v>
      </c>
      <c r="AG9" s="155">
        <f t="shared" ref="AG9:AG34" si="26">+AH8</f>
        <v>0</v>
      </c>
      <c r="AH9" s="155">
        <v>0</v>
      </c>
      <c r="AI9" s="155">
        <f t="shared" si="14"/>
        <v>0</v>
      </c>
      <c r="AJ9" s="179">
        <f t="shared" si="7"/>
        <v>9602.3900000000394</v>
      </c>
      <c r="AK9" s="49">
        <f t="shared" si="25"/>
        <v>2896390.31</v>
      </c>
      <c r="AL9" s="49">
        <v>2906020.8</v>
      </c>
      <c r="AM9" s="193">
        <f t="shared" si="8"/>
        <v>9630.4899999997597</v>
      </c>
      <c r="AN9" s="204">
        <f t="shared" si="9"/>
        <v>28.0999999997148</v>
      </c>
    </row>
    <row r="10" spans="2:66" ht="24" customHeight="1">
      <c r="B10" s="205">
        <v>45327</v>
      </c>
      <c r="C10" s="49">
        <f t="shared" si="15"/>
        <v>1533656.1</v>
      </c>
      <c r="D10" s="120">
        <v>1537020.18</v>
      </c>
      <c r="E10" s="35">
        <f t="shared" si="10"/>
        <v>3364.0799999998399</v>
      </c>
      <c r="F10" s="49">
        <f t="shared" si="16"/>
        <v>159508.54</v>
      </c>
      <c r="G10" s="120">
        <v>164007.01999999999</v>
      </c>
      <c r="H10" s="129">
        <f t="shared" si="0"/>
        <v>4498.4799999999796</v>
      </c>
      <c r="I10" s="49">
        <f t="shared" si="17"/>
        <v>371702.88</v>
      </c>
      <c r="J10" s="120">
        <v>372166.16</v>
      </c>
      <c r="K10" s="49">
        <f t="shared" si="1"/>
        <v>463.27999999997002</v>
      </c>
      <c r="L10" s="49">
        <f t="shared" si="18"/>
        <v>140249.12</v>
      </c>
      <c r="M10" s="120">
        <v>140565.84</v>
      </c>
      <c r="N10" s="49">
        <f t="shared" si="11"/>
        <v>316.72000000000099</v>
      </c>
      <c r="O10" s="49">
        <f t="shared" si="19"/>
        <v>281107.52</v>
      </c>
      <c r="P10" s="120">
        <v>282092.79999999999</v>
      </c>
      <c r="Q10" s="49">
        <f t="shared" si="12"/>
        <v>728.759999999966</v>
      </c>
      <c r="R10" s="49">
        <f t="shared" si="20"/>
        <v>199080</v>
      </c>
      <c r="S10" s="120">
        <v>199670.08</v>
      </c>
      <c r="T10" s="49">
        <f t="shared" si="13"/>
        <v>590.07999999998697</v>
      </c>
      <c r="U10" s="49">
        <f t="shared" si="21"/>
        <v>62946.28</v>
      </c>
      <c r="V10" s="120">
        <v>63202.8</v>
      </c>
      <c r="W10" s="49">
        <f t="shared" si="2"/>
        <v>256.52000000000402</v>
      </c>
      <c r="X10" s="49">
        <f t="shared" si="22"/>
        <v>82509.52</v>
      </c>
      <c r="Y10" s="120">
        <v>82681.149999999994</v>
      </c>
      <c r="Z10" s="49">
        <f t="shared" si="3"/>
        <v>171.62999999998999</v>
      </c>
      <c r="AA10" s="49">
        <f t="shared" si="23"/>
        <v>45531.040000000001</v>
      </c>
      <c r="AB10" s="120">
        <v>45594.62</v>
      </c>
      <c r="AC10" s="49">
        <f t="shared" si="4"/>
        <v>63.580000000001696</v>
      </c>
      <c r="AD10" s="49">
        <f t="shared" si="24"/>
        <v>41618</v>
      </c>
      <c r="AE10" s="135">
        <v>41758</v>
      </c>
      <c r="AF10" s="49">
        <f t="shared" si="5"/>
        <v>140</v>
      </c>
      <c r="AG10" s="155">
        <f t="shared" si="26"/>
        <v>0</v>
      </c>
      <c r="AH10" s="155">
        <v>0</v>
      </c>
      <c r="AI10" s="155">
        <f t="shared" si="14"/>
        <v>0</v>
      </c>
      <c r="AJ10" s="179">
        <f t="shared" si="7"/>
        <v>10593.129999999701</v>
      </c>
      <c r="AK10" s="49">
        <f t="shared" si="25"/>
        <v>2906020.8</v>
      </c>
      <c r="AL10" s="49">
        <v>2916690.43</v>
      </c>
      <c r="AM10" s="193">
        <f t="shared" si="8"/>
        <v>10669.630000000399</v>
      </c>
      <c r="AN10" s="204">
        <f t="shared" si="9"/>
        <v>76.500000000611195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2:66" s="3" customFormat="1" ht="24" customHeight="1">
      <c r="B11" s="205">
        <v>45328</v>
      </c>
      <c r="C11" s="49">
        <f t="shared" si="15"/>
        <v>1537020.18</v>
      </c>
      <c r="D11" s="49">
        <v>1540164.2</v>
      </c>
      <c r="E11" s="35">
        <f t="shared" si="10"/>
        <v>3144.02000000002</v>
      </c>
      <c r="F11" s="49">
        <f t="shared" si="16"/>
        <v>164007.01999999999</v>
      </c>
      <c r="G11" s="49">
        <v>167803</v>
      </c>
      <c r="H11" s="129">
        <f t="shared" si="0"/>
        <v>3795.98000000001</v>
      </c>
      <c r="I11" s="49">
        <f t="shared" si="17"/>
        <v>372166.16</v>
      </c>
      <c r="J11" s="49">
        <v>372665.61</v>
      </c>
      <c r="K11" s="49">
        <f t="shared" si="1"/>
        <v>499.45000000001198</v>
      </c>
      <c r="L11" s="49">
        <f t="shared" si="18"/>
        <v>140565.84</v>
      </c>
      <c r="M11" s="49">
        <v>140872.88</v>
      </c>
      <c r="N11" s="49">
        <f t="shared" si="11"/>
        <v>307.04000000000798</v>
      </c>
      <c r="O11" s="49">
        <f t="shared" si="19"/>
        <v>282092.79999999999</v>
      </c>
      <c r="P11" s="49">
        <v>283121.98</v>
      </c>
      <c r="Q11" s="49">
        <f t="shared" si="12"/>
        <v>758.01999999999703</v>
      </c>
      <c r="R11" s="49">
        <f t="shared" si="20"/>
        <v>199670.08</v>
      </c>
      <c r="S11" s="49">
        <v>200218.4</v>
      </c>
      <c r="T11" s="49">
        <f t="shared" si="13"/>
        <v>548.32000000000698</v>
      </c>
      <c r="U11" s="49">
        <f t="shared" si="21"/>
        <v>63202.8</v>
      </c>
      <c r="V11" s="49">
        <v>63473.96</v>
      </c>
      <c r="W11" s="49">
        <f t="shared" si="2"/>
        <v>271.15999999999599</v>
      </c>
      <c r="X11" s="49">
        <f t="shared" si="22"/>
        <v>82681.149999999994</v>
      </c>
      <c r="Y11" s="49">
        <v>82831.5</v>
      </c>
      <c r="Z11" s="49">
        <f t="shared" si="3"/>
        <v>150.35000000000599</v>
      </c>
      <c r="AA11" s="49">
        <f t="shared" si="23"/>
        <v>45594.62</v>
      </c>
      <c r="AB11" s="49">
        <v>45669.09</v>
      </c>
      <c r="AC11" s="49">
        <f t="shared" si="4"/>
        <v>74.469999999993902</v>
      </c>
      <c r="AD11" s="49">
        <f t="shared" si="24"/>
        <v>41758</v>
      </c>
      <c r="AE11" s="148">
        <v>41934</v>
      </c>
      <c r="AF11" s="49">
        <f t="shared" si="5"/>
        <v>176</v>
      </c>
      <c r="AG11" s="155">
        <f t="shared" si="26"/>
        <v>0</v>
      </c>
      <c r="AH11" s="155">
        <v>0</v>
      </c>
      <c r="AI11" s="155">
        <f t="shared" si="14"/>
        <v>0</v>
      </c>
      <c r="AJ11" s="179">
        <f t="shared" si="7"/>
        <v>9724.8100000000504</v>
      </c>
      <c r="AK11" s="49">
        <f t="shared" si="25"/>
        <v>2916690.43</v>
      </c>
      <c r="AL11" s="49">
        <v>2926459.9</v>
      </c>
      <c r="AM11" s="193">
        <f t="shared" si="8"/>
        <v>9769.4699999997392</v>
      </c>
      <c r="AN11" s="204">
        <f t="shared" si="9"/>
        <v>44.659999999690598</v>
      </c>
    </row>
    <row r="12" spans="2:66" ht="24" customHeight="1">
      <c r="B12" s="205">
        <v>45329</v>
      </c>
      <c r="C12" s="49">
        <f t="shared" si="15"/>
        <v>1540164.2</v>
      </c>
      <c r="D12" s="120">
        <v>1545511.95</v>
      </c>
      <c r="E12" s="35">
        <f t="shared" si="10"/>
        <v>5347.75</v>
      </c>
      <c r="F12" s="49">
        <f t="shared" si="16"/>
        <v>167803</v>
      </c>
      <c r="G12" s="120">
        <v>168112.7</v>
      </c>
      <c r="H12" s="129">
        <f t="shared" si="0"/>
        <v>309.70000000001198</v>
      </c>
      <c r="I12" s="49">
        <f t="shared" si="17"/>
        <v>372665.61</v>
      </c>
      <c r="J12" s="120">
        <v>373281.6</v>
      </c>
      <c r="K12" s="49">
        <f t="shared" si="1"/>
        <v>615.98999999999103</v>
      </c>
      <c r="L12" s="49">
        <f t="shared" si="18"/>
        <v>140872.88</v>
      </c>
      <c r="M12" s="120">
        <v>141058.79999999999</v>
      </c>
      <c r="N12" s="49">
        <f t="shared" si="11"/>
        <v>185.91999999998399</v>
      </c>
      <c r="O12" s="49">
        <f t="shared" si="19"/>
        <v>283121.98</v>
      </c>
      <c r="P12" s="120">
        <v>283899.5</v>
      </c>
      <c r="Q12" s="49">
        <f t="shared" si="12"/>
        <v>637.08000000001596</v>
      </c>
      <c r="R12" s="49">
        <f t="shared" si="20"/>
        <v>200218.4</v>
      </c>
      <c r="S12" s="120">
        <v>200620.3</v>
      </c>
      <c r="T12" s="49">
        <f t="shared" si="13"/>
        <v>401.89999999999401</v>
      </c>
      <c r="U12" s="49">
        <f t="shared" si="21"/>
        <v>63473.96</v>
      </c>
      <c r="V12" s="120">
        <v>63614.400000000001</v>
      </c>
      <c r="W12" s="49">
        <f t="shared" si="2"/>
        <v>140.44000000000199</v>
      </c>
      <c r="X12" s="49">
        <f t="shared" si="22"/>
        <v>82831.5</v>
      </c>
      <c r="Y12" s="120">
        <v>82917.36</v>
      </c>
      <c r="Z12" s="49">
        <f t="shared" si="3"/>
        <v>85.860000000000596</v>
      </c>
      <c r="AA12" s="49">
        <f t="shared" si="23"/>
        <v>45669.09</v>
      </c>
      <c r="AB12" s="120">
        <v>45731.26</v>
      </c>
      <c r="AC12" s="49">
        <f t="shared" si="4"/>
        <v>62.170000000005501</v>
      </c>
      <c r="AD12" s="49">
        <f t="shared" si="24"/>
        <v>41934</v>
      </c>
      <c r="AE12" s="135">
        <v>42164</v>
      </c>
      <c r="AF12" s="49">
        <f t="shared" si="5"/>
        <v>230</v>
      </c>
      <c r="AG12" s="155">
        <f t="shared" si="26"/>
        <v>0</v>
      </c>
      <c r="AH12" s="155">
        <v>0</v>
      </c>
      <c r="AI12" s="155">
        <f t="shared" si="14"/>
        <v>0</v>
      </c>
      <c r="AJ12" s="179">
        <f t="shared" si="7"/>
        <v>8016.81</v>
      </c>
      <c r="AK12" s="49">
        <f t="shared" si="25"/>
        <v>2926459.9</v>
      </c>
      <c r="AL12" s="49">
        <v>2934612.8</v>
      </c>
      <c r="AM12" s="193">
        <f t="shared" si="8"/>
        <v>8152.8999999999096</v>
      </c>
      <c r="AN12" s="204">
        <f t="shared" si="9"/>
        <v>136.08999999990201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2:66" s="3" customFormat="1" ht="24" customHeight="1">
      <c r="B13" s="205">
        <v>45330</v>
      </c>
      <c r="C13" s="49">
        <f t="shared" si="15"/>
        <v>1545511.95</v>
      </c>
      <c r="D13" s="49">
        <v>1545559.45</v>
      </c>
      <c r="E13" s="35">
        <f t="shared" si="10"/>
        <v>47.5</v>
      </c>
      <c r="F13" s="49">
        <f t="shared" si="16"/>
        <v>168112.7</v>
      </c>
      <c r="G13" s="49">
        <v>168128.64000000001</v>
      </c>
      <c r="H13" s="129">
        <f t="shared" si="0"/>
        <v>15.9400000000023</v>
      </c>
      <c r="I13" s="49">
        <f t="shared" si="17"/>
        <v>373281.6</v>
      </c>
      <c r="J13" s="49">
        <v>373316.24</v>
      </c>
      <c r="K13" s="49">
        <f t="shared" si="1"/>
        <v>34.640000000013998</v>
      </c>
      <c r="L13" s="49">
        <f t="shared" si="18"/>
        <v>141058.79999999999</v>
      </c>
      <c r="M13" s="49">
        <v>141062.79999999999</v>
      </c>
      <c r="N13" s="49">
        <f t="shared" si="11"/>
        <v>4</v>
      </c>
      <c r="O13" s="49">
        <f t="shared" si="19"/>
        <v>283899.5</v>
      </c>
      <c r="P13" s="49">
        <v>283958.40000000002</v>
      </c>
      <c r="Q13" s="49">
        <f t="shared" si="12"/>
        <v>33.340000000025597</v>
      </c>
      <c r="R13" s="49">
        <f t="shared" si="20"/>
        <v>200620.3</v>
      </c>
      <c r="S13" s="49">
        <v>200814.32</v>
      </c>
      <c r="T13" s="49">
        <f t="shared" si="13"/>
        <v>194.020000000019</v>
      </c>
      <c r="U13" s="49">
        <f t="shared" si="21"/>
        <v>63614.400000000001</v>
      </c>
      <c r="V13" s="49">
        <v>63639.96</v>
      </c>
      <c r="W13" s="49">
        <f t="shared" si="2"/>
        <v>25.5599999999977</v>
      </c>
      <c r="X13" s="49">
        <f t="shared" si="22"/>
        <v>82917.36</v>
      </c>
      <c r="Y13" s="49">
        <v>82929.179999999993</v>
      </c>
      <c r="Z13" s="49">
        <f t="shared" si="3"/>
        <v>11.819999999992399</v>
      </c>
      <c r="AA13" s="49">
        <f t="shared" si="23"/>
        <v>45731.26</v>
      </c>
      <c r="AB13" s="49">
        <v>45732.94</v>
      </c>
      <c r="AC13" s="49">
        <f t="shared" si="4"/>
        <v>1.6800000000002899</v>
      </c>
      <c r="AD13" s="49">
        <f t="shared" si="24"/>
        <v>42164</v>
      </c>
      <c r="AE13" s="148">
        <v>42226</v>
      </c>
      <c r="AF13" s="49">
        <f t="shared" si="5"/>
        <v>62</v>
      </c>
      <c r="AG13" s="155">
        <f t="shared" si="26"/>
        <v>0</v>
      </c>
      <c r="AH13" s="155">
        <v>0</v>
      </c>
      <c r="AI13" s="155">
        <f t="shared" si="14"/>
        <v>0</v>
      </c>
      <c r="AJ13" s="179">
        <f t="shared" si="7"/>
        <v>430.50000000005099</v>
      </c>
      <c r="AK13" s="49">
        <f t="shared" si="25"/>
        <v>2934612.8</v>
      </c>
      <c r="AL13" s="49">
        <v>2934940.48</v>
      </c>
      <c r="AM13" s="193">
        <f t="shared" si="8"/>
        <v>327.68000000016798</v>
      </c>
      <c r="AN13" s="204">
        <f t="shared" si="9"/>
        <v>-102.819999999883</v>
      </c>
    </row>
    <row r="14" spans="2:66" ht="24" customHeight="1">
      <c r="B14" s="205">
        <v>45331</v>
      </c>
      <c r="C14" s="49">
        <f t="shared" si="15"/>
        <v>1545559.45</v>
      </c>
      <c r="D14" s="120">
        <v>1549645.11</v>
      </c>
      <c r="E14" s="35">
        <f t="shared" si="10"/>
        <v>4085.6600000001499</v>
      </c>
      <c r="F14" s="49">
        <f t="shared" si="16"/>
        <v>168128.64000000001</v>
      </c>
      <c r="G14" s="120">
        <v>169829.7</v>
      </c>
      <c r="H14" s="129">
        <f t="shared" si="0"/>
        <v>1701.06</v>
      </c>
      <c r="I14" s="49">
        <f t="shared" si="17"/>
        <v>373316.24</v>
      </c>
      <c r="J14" s="120">
        <v>373544.72</v>
      </c>
      <c r="K14" s="49">
        <f t="shared" si="1"/>
        <v>228.479999999981</v>
      </c>
      <c r="L14" s="49">
        <f t="shared" si="18"/>
        <v>141062.79999999999</v>
      </c>
      <c r="M14" s="120">
        <v>141313.35999999999</v>
      </c>
      <c r="N14" s="49">
        <f t="shared" si="11"/>
        <v>250.55999999999801</v>
      </c>
      <c r="O14" s="49">
        <f t="shared" si="19"/>
        <v>283958.40000000002</v>
      </c>
      <c r="P14" s="120">
        <v>284842.82</v>
      </c>
      <c r="Q14" s="49">
        <f t="shared" si="12"/>
        <v>701.85999999998603</v>
      </c>
      <c r="R14" s="49">
        <f t="shared" si="20"/>
        <v>200814.32</v>
      </c>
      <c r="S14" s="120">
        <v>201275.6</v>
      </c>
      <c r="T14" s="49">
        <f t="shared" si="13"/>
        <v>461.27999999999901</v>
      </c>
      <c r="U14" s="49">
        <f t="shared" si="21"/>
        <v>63639.96</v>
      </c>
      <c r="V14" s="120">
        <v>63822.52</v>
      </c>
      <c r="W14" s="49">
        <f t="shared" si="2"/>
        <v>182.55999999999801</v>
      </c>
      <c r="X14" s="49">
        <f t="shared" si="22"/>
        <v>82929.179999999993</v>
      </c>
      <c r="Y14" s="120">
        <v>83019.360000000001</v>
      </c>
      <c r="Z14" s="49">
        <f t="shared" si="3"/>
        <v>90.180000000007595</v>
      </c>
      <c r="AA14" s="49">
        <f t="shared" si="23"/>
        <v>45732.94</v>
      </c>
      <c r="AB14" s="120">
        <v>45793.4</v>
      </c>
      <c r="AC14" s="49">
        <f t="shared" si="4"/>
        <v>60.459999999999098</v>
      </c>
      <c r="AD14" s="49">
        <f t="shared" si="24"/>
        <v>42226</v>
      </c>
      <c r="AE14" s="135">
        <v>42422</v>
      </c>
      <c r="AF14" s="49">
        <f t="shared" si="5"/>
        <v>196</v>
      </c>
      <c r="AG14" s="155">
        <f t="shared" si="26"/>
        <v>0</v>
      </c>
      <c r="AH14" s="155">
        <v>0</v>
      </c>
      <c r="AI14" s="155">
        <f t="shared" si="14"/>
        <v>0</v>
      </c>
      <c r="AJ14" s="179">
        <f t="shared" si="7"/>
        <v>7958.1000000001104</v>
      </c>
      <c r="AK14" s="49">
        <f t="shared" si="25"/>
        <v>2934940.48</v>
      </c>
      <c r="AL14" s="49">
        <v>2942980.32</v>
      </c>
      <c r="AM14" s="193">
        <f t="shared" si="8"/>
        <v>8039.8399999998501</v>
      </c>
      <c r="AN14" s="204">
        <f t="shared" si="9"/>
        <v>81.739999999736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2:66" s="3" customFormat="1" ht="24" customHeight="1">
      <c r="B15" s="205">
        <v>45332</v>
      </c>
      <c r="C15" s="49">
        <f t="shared" si="15"/>
        <v>1549645.11</v>
      </c>
      <c r="D15" s="49">
        <v>1551845.2</v>
      </c>
      <c r="E15" s="35">
        <f t="shared" si="10"/>
        <v>2200.0899999998501</v>
      </c>
      <c r="F15" s="49">
        <f t="shared" si="16"/>
        <v>169829.7</v>
      </c>
      <c r="G15" s="49">
        <v>173497.2</v>
      </c>
      <c r="H15" s="129">
        <f t="shared" si="0"/>
        <v>3667.5</v>
      </c>
      <c r="I15" s="49">
        <f t="shared" si="17"/>
        <v>373544.72</v>
      </c>
      <c r="J15" s="49">
        <v>373805.2</v>
      </c>
      <c r="K15" s="49">
        <f t="shared" si="1"/>
        <v>260.48000000003998</v>
      </c>
      <c r="L15" s="49">
        <f t="shared" si="18"/>
        <v>141313.35999999999</v>
      </c>
      <c r="M15" s="49">
        <v>141572.93</v>
      </c>
      <c r="N15" s="49">
        <f t="shared" si="11"/>
        <v>259.57000000000698</v>
      </c>
      <c r="O15" s="49">
        <f t="shared" si="19"/>
        <v>284842.82</v>
      </c>
      <c r="P15" s="49">
        <v>285646.08000000002</v>
      </c>
      <c r="Q15" s="49">
        <f t="shared" si="12"/>
        <v>671.94000000000995</v>
      </c>
      <c r="R15" s="49">
        <f t="shared" si="20"/>
        <v>201275.6</v>
      </c>
      <c r="S15" s="49">
        <v>201737.12</v>
      </c>
      <c r="T15" s="49">
        <f t="shared" si="13"/>
        <v>461.51999999998998</v>
      </c>
      <c r="U15" s="49">
        <f t="shared" si="21"/>
        <v>63822.52</v>
      </c>
      <c r="V15" s="49">
        <v>63953.84</v>
      </c>
      <c r="W15" s="49">
        <f t="shared" si="2"/>
        <v>131.32</v>
      </c>
      <c r="X15" s="49">
        <f t="shared" si="22"/>
        <v>83019.360000000001</v>
      </c>
      <c r="Y15" s="49">
        <v>83129.95</v>
      </c>
      <c r="Z15" s="49">
        <f t="shared" si="3"/>
        <v>110.589999999997</v>
      </c>
      <c r="AA15" s="49">
        <f t="shared" si="23"/>
        <v>45793.4</v>
      </c>
      <c r="AB15" s="49">
        <v>45837.52</v>
      </c>
      <c r="AC15" s="49">
        <f t="shared" si="4"/>
        <v>44.119999999995301</v>
      </c>
      <c r="AD15" s="49">
        <f t="shared" si="24"/>
        <v>42422</v>
      </c>
      <c r="AE15" s="148">
        <v>42601</v>
      </c>
      <c r="AF15" s="49">
        <f t="shared" si="5"/>
        <v>179</v>
      </c>
      <c r="AG15" s="155">
        <f t="shared" si="26"/>
        <v>0</v>
      </c>
      <c r="AH15" s="155">
        <v>0</v>
      </c>
      <c r="AI15" s="155">
        <f t="shared" si="14"/>
        <v>0</v>
      </c>
      <c r="AJ15" s="179">
        <f t="shared" si="7"/>
        <v>7986.1299999998901</v>
      </c>
      <c r="AK15" s="49">
        <f t="shared" si="25"/>
        <v>2942980.32</v>
      </c>
      <c r="AL15" s="49">
        <v>2951014.33</v>
      </c>
      <c r="AM15" s="193">
        <f t="shared" si="8"/>
        <v>8034.0100000002403</v>
      </c>
      <c r="AN15" s="204">
        <f t="shared" si="9"/>
        <v>47.880000000353903</v>
      </c>
    </row>
    <row r="16" spans="2:66" ht="24" customHeight="1">
      <c r="B16" s="205">
        <v>45333</v>
      </c>
      <c r="C16" s="49">
        <f t="shared" si="15"/>
        <v>1551845.2</v>
      </c>
      <c r="D16" s="120">
        <v>1556658.8</v>
      </c>
      <c r="E16" s="35">
        <f t="shared" si="10"/>
        <v>4813.6000000000904</v>
      </c>
      <c r="F16" s="49">
        <f t="shared" si="16"/>
        <v>173497.2</v>
      </c>
      <c r="G16" s="120">
        <v>175650.43</v>
      </c>
      <c r="H16" s="129">
        <f t="shared" si="0"/>
        <v>2153.22999999998</v>
      </c>
      <c r="I16" s="49">
        <f t="shared" si="17"/>
        <v>373805.2</v>
      </c>
      <c r="J16" s="120">
        <v>374228.32</v>
      </c>
      <c r="K16" s="49">
        <f t="shared" si="1"/>
        <v>423.119999999995</v>
      </c>
      <c r="L16" s="49">
        <f t="shared" si="18"/>
        <v>141572.93</v>
      </c>
      <c r="M16" s="120">
        <v>141833.57</v>
      </c>
      <c r="N16" s="49">
        <f t="shared" si="11"/>
        <v>260.64000000001403</v>
      </c>
      <c r="O16" s="49">
        <f t="shared" si="19"/>
        <v>285646.08000000002</v>
      </c>
      <c r="P16" s="120">
        <v>286624.3</v>
      </c>
      <c r="Q16" s="49">
        <f t="shared" si="12"/>
        <v>763.85999999997102</v>
      </c>
      <c r="R16" s="49">
        <f t="shared" si="20"/>
        <v>201737.12</v>
      </c>
      <c r="S16" s="120">
        <v>202556</v>
      </c>
      <c r="T16" s="49">
        <f t="shared" si="13"/>
        <v>818.880000000005</v>
      </c>
      <c r="U16" s="49">
        <f t="shared" si="21"/>
        <v>63953.84</v>
      </c>
      <c r="V16" s="120">
        <v>64168.2</v>
      </c>
      <c r="W16" s="49">
        <f t="shared" si="2"/>
        <v>214.36000000000101</v>
      </c>
      <c r="X16" s="49">
        <f t="shared" si="22"/>
        <v>83129.95</v>
      </c>
      <c r="Y16" s="120">
        <v>83244.570000000007</v>
      </c>
      <c r="Z16" s="49">
        <f t="shared" si="3"/>
        <v>114.62000000000999</v>
      </c>
      <c r="AA16" s="49">
        <f t="shared" si="23"/>
        <v>45837.52</v>
      </c>
      <c r="AB16" s="120">
        <v>45891.31</v>
      </c>
      <c r="AC16" s="49">
        <f t="shared" si="4"/>
        <v>53.790000000000902</v>
      </c>
      <c r="AD16" s="49">
        <f t="shared" si="24"/>
        <v>42601</v>
      </c>
      <c r="AE16" s="135">
        <v>42760</v>
      </c>
      <c r="AF16" s="49">
        <f t="shared" si="5"/>
        <v>159</v>
      </c>
      <c r="AG16" s="155">
        <f t="shared" si="26"/>
        <v>0</v>
      </c>
      <c r="AH16" s="155">
        <v>0</v>
      </c>
      <c r="AI16" s="155">
        <f t="shared" si="14"/>
        <v>0</v>
      </c>
      <c r="AJ16" s="179">
        <f t="shared" si="7"/>
        <v>9775.1000000000695</v>
      </c>
      <c r="AK16" s="49">
        <f t="shared" si="25"/>
        <v>2951014.33</v>
      </c>
      <c r="AL16" s="49">
        <v>2960854.8</v>
      </c>
      <c r="AM16" s="193">
        <f t="shared" si="8"/>
        <v>9840.4699999997392</v>
      </c>
      <c r="AN16" s="204">
        <f t="shared" si="9"/>
        <v>65.369999999667897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2:66" s="3" customFormat="1" ht="24" customHeight="1">
      <c r="B17" s="205">
        <v>45334</v>
      </c>
      <c r="C17" s="49">
        <f t="shared" si="15"/>
        <v>1556658.8</v>
      </c>
      <c r="D17" s="49">
        <v>1560280.52</v>
      </c>
      <c r="E17" s="35">
        <f t="shared" si="10"/>
        <v>3621.7199999999698</v>
      </c>
      <c r="F17" s="49">
        <f t="shared" si="16"/>
        <v>175650.43</v>
      </c>
      <c r="G17" s="49">
        <v>179825.43</v>
      </c>
      <c r="H17" s="129">
        <f t="shared" si="0"/>
        <v>4175</v>
      </c>
      <c r="I17" s="49">
        <f t="shared" si="17"/>
        <v>374228.32</v>
      </c>
      <c r="J17" s="49">
        <v>374748.88</v>
      </c>
      <c r="K17" s="49">
        <f t="shared" si="1"/>
        <v>520.55999999999801</v>
      </c>
      <c r="L17" s="49">
        <f t="shared" si="18"/>
        <v>141833.57</v>
      </c>
      <c r="M17" s="49">
        <v>142157.84</v>
      </c>
      <c r="N17" s="49">
        <f t="shared" si="11"/>
        <v>324.26999999998998</v>
      </c>
      <c r="O17" s="49">
        <f t="shared" si="19"/>
        <v>286624.3</v>
      </c>
      <c r="P17" s="49">
        <v>287646.24</v>
      </c>
      <c r="Q17" s="49">
        <f t="shared" si="12"/>
        <v>785.86000000000104</v>
      </c>
      <c r="R17" s="49">
        <f t="shared" si="20"/>
        <v>202556</v>
      </c>
      <c r="S17" s="49">
        <v>203488.08</v>
      </c>
      <c r="T17" s="49">
        <f t="shared" si="13"/>
        <v>932.07999999998697</v>
      </c>
      <c r="U17" s="49">
        <f t="shared" si="21"/>
        <v>64168.2</v>
      </c>
      <c r="V17" s="49">
        <v>64404.28</v>
      </c>
      <c r="W17" s="49">
        <f t="shared" si="2"/>
        <v>236.080000000002</v>
      </c>
      <c r="X17" s="49">
        <f t="shared" si="22"/>
        <v>83244.570000000007</v>
      </c>
      <c r="Y17" s="49">
        <v>83326.28</v>
      </c>
      <c r="Z17" s="49">
        <f t="shared" si="3"/>
        <v>81.709999999991894</v>
      </c>
      <c r="AA17" s="49">
        <f t="shared" si="23"/>
        <v>45891.31</v>
      </c>
      <c r="AB17" s="49">
        <v>45954.37</v>
      </c>
      <c r="AC17" s="49">
        <f t="shared" si="4"/>
        <v>63.060000000004898</v>
      </c>
      <c r="AD17" s="49">
        <f t="shared" si="24"/>
        <v>42760</v>
      </c>
      <c r="AE17" s="148">
        <v>42981</v>
      </c>
      <c r="AF17" s="49">
        <f t="shared" si="5"/>
        <v>221</v>
      </c>
      <c r="AG17" s="155">
        <f t="shared" si="26"/>
        <v>0</v>
      </c>
      <c r="AH17" s="155">
        <v>0</v>
      </c>
      <c r="AI17" s="155">
        <f t="shared" si="14"/>
        <v>0</v>
      </c>
      <c r="AJ17" s="179">
        <f t="shared" si="7"/>
        <v>10961.3399999999</v>
      </c>
      <c r="AK17" s="49">
        <f t="shared" si="25"/>
        <v>2960854.8</v>
      </c>
      <c r="AL17" s="49">
        <v>2971832.07</v>
      </c>
      <c r="AM17" s="193">
        <f t="shared" si="8"/>
        <v>10977.27</v>
      </c>
      <c r="AN17" s="204">
        <f t="shared" si="9"/>
        <v>15.9300000000731</v>
      </c>
    </row>
    <row r="18" spans="2:66" ht="24" customHeight="1">
      <c r="B18" s="205">
        <v>45335</v>
      </c>
      <c r="C18" s="49">
        <f t="shared" si="15"/>
        <v>1560280.52</v>
      </c>
      <c r="D18" s="120">
        <v>1563325.2</v>
      </c>
      <c r="E18" s="35">
        <f t="shared" si="10"/>
        <v>3044.6799999999298</v>
      </c>
      <c r="F18" s="49">
        <f t="shared" si="16"/>
        <v>179825.43</v>
      </c>
      <c r="G18" s="120">
        <v>183880.8</v>
      </c>
      <c r="H18" s="129">
        <f t="shared" si="0"/>
        <v>4055.37</v>
      </c>
      <c r="I18" s="49">
        <f t="shared" si="17"/>
        <v>374748.88</v>
      </c>
      <c r="J18" s="120">
        <v>375292.4</v>
      </c>
      <c r="K18" s="49">
        <f t="shared" si="1"/>
        <v>543.52000000001897</v>
      </c>
      <c r="L18" s="49">
        <f t="shared" si="18"/>
        <v>142157.84</v>
      </c>
      <c r="M18" s="120">
        <v>142465.79999999999</v>
      </c>
      <c r="N18" s="49">
        <f t="shared" si="11"/>
        <v>307.95999999999202</v>
      </c>
      <c r="O18" s="49">
        <f t="shared" si="19"/>
        <v>287646.24</v>
      </c>
      <c r="P18" s="120">
        <v>288643.20000000001</v>
      </c>
      <c r="Q18" s="49">
        <f t="shared" si="12"/>
        <v>768.74000000002002</v>
      </c>
      <c r="R18" s="49">
        <f t="shared" si="20"/>
        <v>203488.08</v>
      </c>
      <c r="S18" s="120">
        <v>204350</v>
      </c>
      <c r="T18" s="49">
        <f t="shared" si="13"/>
        <v>861.92000000001303</v>
      </c>
      <c r="U18" s="49">
        <f t="shared" si="21"/>
        <v>64404.28</v>
      </c>
      <c r="V18" s="120">
        <v>64632.5</v>
      </c>
      <c r="W18" s="49">
        <f t="shared" si="2"/>
        <v>228.22000000000099</v>
      </c>
      <c r="X18" s="49">
        <f t="shared" si="22"/>
        <v>83326.28</v>
      </c>
      <c r="Y18" s="120">
        <v>83452.800000000003</v>
      </c>
      <c r="Z18" s="49">
        <f t="shared" si="3"/>
        <v>126.520000000004</v>
      </c>
      <c r="AA18" s="49">
        <f t="shared" si="23"/>
        <v>45954.37</v>
      </c>
      <c r="AB18" s="120">
        <v>46023.3</v>
      </c>
      <c r="AC18" s="49">
        <f t="shared" si="4"/>
        <v>68.930000000000305</v>
      </c>
      <c r="AD18" s="49">
        <f t="shared" si="24"/>
        <v>42981</v>
      </c>
      <c r="AE18" s="135">
        <v>43152</v>
      </c>
      <c r="AF18" s="49">
        <f t="shared" si="5"/>
        <v>171</v>
      </c>
      <c r="AG18" s="155">
        <f t="shared" si="26"/>
        <v>0</v>
      </c>
      <c r="AH18" s="155">
        <v>0</v>
      </c>
      <c r="AI18" s="155">
        <f t="shared" si="14"/>
        <v>0</v>
      </c>
      <c r="AJ18" s="179">
        <f t="shared" si="7"/>
        <v>10176.86</v>
      </c>
      <c r="AK18" s="49">
        <f t="shared" si="25"/>
        <v>2971832.07</v>
      </c>
      <c r="AL18" s="49">
        <v>2982073.7</v>
      </c>
      <c r="AM18" s="193">
        <f t="shared" si="8"/>
        <v>10241.630000000399</v>
      </c>
      <c r="AN18" s="204">
        <f t="shared" si="9"/>
        <v>64.770000000375106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2:66" s="3" customFormat="1" ht="24" customHeight="1">
      <c r="B19" s="205">
        <v>45336</v>
      </c>
      <c r="C19" s="49">
        <f t="shared" si="15"/>
        <v>1563325.2</v>
      </c>
      <c r="D19" s="49">
        <v>1565112.13</v>
      </c>
      <c r="E19" s="35">
        <f t="shared" si="10"/>
        <v>1786.92999999993</v>
      </c>
      <c r="F19" s="49">
        <f t="shared" si="16"/>
        <v>183880.8</v>
      </c>
      <c r="G19" s="49">
        <v>187857.9</v>
      </c>
      <c r="H19" s="129">
        <f t="shared" si="0"/>
        <v>3977.1000000000099</v>
      </c>
      <c r="I19" s="49">
        <f t="shared" si="17"/>
        <v>375292.4</v>
      </c>
      <c r="J19" s="49">
        <v>375837.2</v>
      </c>
      <c r="K19" s="49">
        <f t="shared" si="1"/>
        <v>544.79999999998802</v>
      </c>
      <c r="L19" s="49">
        <f t="shared" si="18"/>
        <v>142465.79999999999</v>
      </c>
      <c r="M19" s="49">
        <v>142695.5</v>
      </c>
      <c r="N19" s="49">
        <f t="shared" si="11"/>
        <v>229.70000000001201</v>
      </c>
      <c r="O19" s="49">
        <f t="shared" si="19"/>
        <v>288643.20000000001</v>
      </c>
      <c r="P19" s="49">
        <v>289562.62</v>
      </c>
      <c r="Q19" s="49">
        <f t="shared" si="12"/>
        <v>704.99999999998499</v>
      </c>
      <c r="R19" s="49">
        <f t="shared" si="20"/>
        <v>204350</v>
      </c>
      <c r="S19" s="49">
        <v>205140.2</v>
      </c>
      <c r="T19" s="49">
        <f t="shared" si="13"/>
        <v>790.20000000001198</v>
      </c>
      <c r="U19" s="49">
        <f t="shared" si="21"/>
        <v>64632.5</v>
      </c>
      <c r="V19" s="49">
        <v>64846.92</v>
      </c>
      <c r="W19" s="49">
        <f t="shared" si="2"/>
        <v>214.419999999998</v>
      </c>
      <c r="X19" s="49">
        <f t="shared" si="22"/>
        <v>83452.800000000003</v>
      </c>
      <c r="Y19" s="49">
        <v>83575.47</v>
      </c>
      <c r="Z19" s="49">
        <f t="shared" si="3"/>
        <v>122.669999999998</v>
      </c>
      <c r="AA19" s="49">
        <f t="shared" si="23"/>
        <v>46023.3</v>
      </c>
      <c r="AB19" s="49">
        <v>46093.1</v>
      </c>
      <c r="AC19" s="49">
        <f t="shared" si="4"/>
        <v>69.799999999995606</v>
      </c>
      <c r="AD19" s="49">
        <f t="shared" si="24"/>
        <v>43152</v>
      </c>
      <c r="AE19" s="148">
        <v>43335</v>
      </c>
      <c r="AF19" s="49">
        <f t="shared" si="5"/>
        <v>183</v>
      </c>
      <c r="AG19" s="155">
        <f t="shared" si="26"/>
        <v>0</v>
      </c>
      <c r="AH19" s="155">
        <v>0</v>
      </c>
      <c r="AI19" s="155">
        <f t="shared" si="14"/>
        <v>0</v>
      </c>
      <c r="AJ19" s="179">
        <f t="shared" si="7"/>
        <v>8623.6199999999299</v>
      </c>
      <c r="AK19" s="49">
        <f t="shared" si="25"/>
        <v>2982073.7</v>
      </c>
      <c r="AL19" s="49">
        <v>2990727.9</v>
      </c>
      <c r="AM19" s="193">
        <f t="shared" si="8"/>
        <v>8654.1999999997206</v>
      </c>
      <c r="AN19" s="204">
        <f t="shared" si="9"/>
        <v>30.579999999790701</v>
      </c>
    </row>
    <row r="20" spans="2:66" ht="24" customHeight="1">
      <c r="B20" s="205">
        <v>45337</v>
      </c>
      <c r="C20" s="49">
        <f t="shared" si="15"/>
        <v>1565112.13</v>
      </c>
      <c r="D20" s="120">
        <v>1568201.4</v>
      </c>
      <c r="E20" s="35">
        <f t="shared" si="10"/>
        <v>3089.27000000002</v>
      </c>
      <c r="F20" s="49">
        <f t="shared" si="16"/>
        <v>187857.9</v>
      </c>
      <c r="G20" s="120">
        <v>192383.33</v>
      </c>
      <c r="H20" s="129">
        <f t="shared" si="0"/>
        <v>4525.4299999999903</v>
      </c>
      <c r="I20" s="49">
        <f t="shared" si="17"/>
        <v>375837.2</v>
      </c>
      <c r="J20" s="120">
        <v>376302.16</v>
      </c>
      <c r="K20" s="49">
        <f t="shared" si="1"/>
        <v>464.95999999996297</v>
      </c>
      <c r="L20" s="49">
        <f t="shared" si="18"/>
        <v>142695.5</v>
      </c>
      <c r="M20" s="120">
        <v>143026.64000000001</v>
      </c>
      <c r="N20" s="49">
        <f t="shared" si="11"/>
        <v>331.14000000001403</v>
      </c>
      <c r="O20" s="49">
        <f t="shared" si="19"/>
        <v>289562.62</v>
      </c>
      <c r="P20" s="120">
        <v>290559.84000000003</v>
      </c>
      <c r="Q20" s="49">
        <f t="shared" si="12"/>
        <v>753.10000000002799</v>
      </c>
      <c r="R20" s="49">
        <f t="shared" si="20"/>
        <v>205140.2</v>
      </c>
      <c r="S20" s="120">
        <v>206106.8</v>
      </c>
      <c r="T20" s="49">
        <f t="shared" si="13"/>
        <v>966.59999999997694</v>
      </c>
      <c r="U20" s="49">
        <f t="shared" si="21"/>
        <v>64846.92</v>
      </c>
      <c r="V20" s="120">
        <v>65091.040000000001</v>
      </c>
      <c r="W20" s="49">
        <f t="shared" si="2"/>
        <v>244.12000000000299</v>
      </c>
      <c r="X20" s="49">
        <f t="shared" si="22"/>
        <v>83575.47</v>
      </c>
      <c r="Y20" s="120">
        <v>83707.23</v>
      </c>
      <c r="Z20" s="49">
        <f t="shared" si="3"/>
        <v>131.75999999999499</v>
      </c>
      <c r="AA20" s="49">
        <f t="shared" si="23"/>
        <v>46093.1</v>
      </c>
      <c r="AB20" s="120">
        <v>46151.21</v>
      </c>
      <c r="AC20" s="49">
        <f t="shared" si="4"/>
        <v>58.110000000000603</v>
      </c>
      <c r="AD20" s="49">
        <f t="shared" si="24"/>
        <v>43335</v>
      </c>
      <c r="AE20" s="135">
        <v>43509.1</v>
      </c>
      <c r="AF20" s="49">
        <f t="shared" si="5"/>
        <v>174.099999999999</v>
      </c>
      <c r="AG20" s="155">
        <f t="shared" si="26"/>
        <v>0</v>
      </c>
      <c r="AH20" s="155">
        <v>0</v>
      </c>
      <c r="AI20" s="155">
        <f t="shared" si="14"/>
        <v>0</v>
      </c>
      <c r="AJ20" s="179">
        <f t="shared" si="7"/>
        <v>10738.59</v>
      </c>
      <c r="AK20" s="49">
        <f t="shared" si="25"/>
        <v>2990727.9</v>
      </c>
      <c r="AL20" s="49">
        <v>3001491.4</v>
      </c>
      <c r="AM20" s="193">
        <f t="shared" si="8"/>
        <v>10763.5</v>
      </c>
      <c r="AN20" s="204">
        <f t="shared" si="9"/>
        <v>24.9100000000108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2:66" s="3" customFormat="1" ht="24" customHeight="1">
      <c r="B21" s="205">
        <v>45338</v>
      </c>
      <c r="C21" s="49">
        <f t="shared" si="15"/>
        <v>1568201.4</v>
      </c>
      <c r="D21" s="49">
        <v>1571576.4</v>
      </c>
      <c r="E21" s="35">
        <f t="shared" si="10"/>
        <v>3375</v>
      </c>
      <c r="F21" s="49">
        <f t="shared" si="16"/>
        <v>192383.33</v>
      </c>
      <c r="G21" s="49">
        <v>195982.42</v>
      </c>
      <c r="H21" s="129">
        <f t="shared" si="0"/>
        <v>3599.0900000000302</v>
      </c>
      <c r="I21" s="49">
        <f t="shared" si="17"/>
        <v>376302.16</v>
      </c>
      <c r="J21" s="49">
        <v>376698.16</v>
      </c>
      <c r="K21" s="49">
        <f t="shared" si="1"/>
        <v>396</v>
      </c>
      <c r="L21" s="49">
        <f t="shared" si="18"/>
        <v>143026.64000000001</v>
      </c>
      <c r="M21" s="49">
        <v>143340.60999999999</v>
      </c>
      <c r="N21" s="49">
        <f t="shared" si="11"/>
        <v>313.969999999972</v>
      </c>
      <c r="O21" s="49">
        <f t="shared" si="19"/>
        <v>290559.84000000003</v>
      </c>
      <c r="P21" s="49">
        <v>291576.48</v>
      </c>
      <c r="Q21" s="49">
        <f t="shared" si="12"/>
        <v>781.15999999995995</v>
      </c>
      <c r="R21" s="49">
        <f t="shared" si="20"/>
        <v>206106.8</v>
      </c>
      <c r="S21" s="49">
        <v>207034.96</v>
      </c>
      <c r="T21" s="49">
        <f t="shared" si="13"/>
        <v>928.16000000000304</v>
      </c>
      <c r="U21" s="49">
        <f t="shared" si="21"/>
        <v>65091.040000000001</v>
      </c>
      <c r="V21" s="49">
        <v>65326.52</v>
      </c>
      <c r="W21" s="49">
        <f t="shared" si="2"/>
        <v>235.47999999999601</v>
      </c>
      <c r="X21" s="49">
        <f t="shared" si="22"/>
        <v>83707.23</v>
      </c>
      <c r="Y21" s="49">
        <v>83828.67</v>
      </c>
      <c r="Z21" s="49">
        <f t="shared" si="3"/>
        <v>121.440000000002</v>
      </c>
      <c r="AA21" s="49">
        <f t="shared" si="23"/>
        <v>46151.21</v>
      </c>
      <c r="AB21" s="49">
        <v>46203.06</v>
      </c>
      <c r="AC21" s="49">
        <f t="shared" si="4"/>
        <v>51.849999999998502</v>
      </c>
      <c r="AD21" s="49">
        <f t="shared" si="24"/>
        <v>43509.1</v>
      </c>
      <c r="AE21" s="148">
        <v>43693</v>
      </c>
      <c r="AF21" s="49">
        <f t="shared" si="5"/>
        <v>183.900000000001</v>
      </c>
      <c r="AG21" s="155">
        <f t="shared" si="26"/>
        <v>0</v>
      </c>
      <c r="AH21" s="155">
        <v>0</v>
      </c>
      <c r="AI21" s="155">
        <f t="shared" si="14"/>
        <v>0</v>
      </c>
      <c r="AJ21" s="179">
        <f t="shared" si="7"/>
        <v>9986.0499999999593</v>
      </c>
      <c r="AK21" s="49">
        <f t="shared" si="25"/>
        <v>3001491.4</v>
      </c>
      <c r="AL21" s="49">
        <v>3011508.9</v>
      </c>
      <c r="AM21" s="193">
        <f t="shared" si="8"/>
        <v>10017.5</v>
      </c>
      <c r="AN21" s="204">
        <f t="shared" si="9"/>
        <v>31.450000000040699</v>
      </c>
    </row>
    <row r="22" spans="2:66" ht="24" customHeight="1">
      <c r="B22" s="205">
        <v>45339</v>
      </c>
      <c r="C22" s="49">
        <f t="shared" si="15"/>
        <v>1571576.4</v>
      </c>
      <c r="D22" s="120">
        <v>1574888.74</v>
      </c>
      <c r="E22" s="35">
        <f t="shared" si="10"/>
        <v>3312.3400000000802</v>
      </c>
      <c r="F22" s="49">
        <f t="shared" si="16"/>
        <v>195982.42</v>
      </c>
      <c r="G22" s="120">
        <v>199879.1</v>
      </c>
      <c r="H22" s="129">
        <f t="shared" si="0"/>
        <v>3896.6799999999898</v>
      </c>
      <c r="I22" s="49">
        <f t="shared" si="17"/>
        <v>376698.16</v>
      </c>
      <c r="J22" s="120">
        <v>377157.6</v>
      </c>
      <c r="K22" s="49">
        <f t="shared" si="1"/>
        <v>459.44000000000199</v>
      </c>
      <c r="L22" s="49">
        <f t="shared" si="18"/>
        <v>143340.60999999999</v>
      </c>
      <c r="M22" s="120">
        <v>143659.23000000001</v>
      </c>
      <c r="N22" s="49">
        <f t="shared" si="11"/>
        <v>318.62000000002399</v>
      </c>
      <c r="O22" s="49">
        <f t="shared" si="19"/>
        <v>291576.48</v>
      </c>
      <c r="P22" s="120">
        <v>292549.09999999998</v>
      </c>
      <c r="Q22" s="49">
        <f t="shared" si="12"/>
        <v>729.97999999998899</v>
      </c>
      <c r="R22" s="49">
        <f t="shared" si="20"/>
        <v>207034.96</v>
      </c>
      <c r="S22" s="120">
        <v>207832.56</v>
      </c>
      <c r="T22" s="49">
        <f t="shared" si="13"/>
        <v>797.60000000000605</v>
      </c>
      <c r="U22" s="49">
        <f t="shared" si="21"/>
        <v>65326.52</v>
      </c>
      <c r="V22" s="120">
        <v>65569.16</v>
      </c>
      <c r="W22" s="49">
        <f t="shared" si="2"/>
        <v>242.64000000000701</v>
      </c>
      <c r="X22" s="49">
        <f t="shared" si="22"/>
        <v>83828.67</v>
      </c>
      <c r="Y22" s="120">
        <v>83937.600000000006</v>
      </c>
      <c r="Z22" s="49">
        <f t="shared" si="3"/>
        <v>108.93000000000799</v>
      </c>
      <c r="AA22" s="49">
        <f t="shared" si="23"/>
        <v>46203.06</v>
      </c>
      <c r="AB22" s="120">
        <v>46252.43</v>
      </c>
      <c r="AC22" s="49">
        <f t="shared" si="4"/>
        <v>49.370000000002598</v>
      </c>
      <c r="AD22" s="49">
        <f t="shared" si="24"/>
        <v>43693</v>
      </c>
      <c r="AE22" s="135">
        <v>43908</v>
      </c>
      <c r="AF22" s="49">
        <f t="shared" si="5"/>
        <v>215</v>
      </c>
      <c r="AG22" s="155">
        <f t="shared" si="26"/>
        <v>0</v>
      </c>
      <c r="AH22" s="155">
        <v>0</v>
      </c>
      <c r="AI22" s="155">
        <f t="shared" si="14"/>
        <v>0</v>
      </c>
      <c r="AJ22" s="179">
        <f t="shared" si="7"/>
        <v>10130.6000000001</v>
      </c>
      <c r="AK22" s="49">
        <f t="shared" si="25"/>
        <v>3011508.9</v>
      </c>
      <c r="AL22" s="49">
        <v>3021679.9</v>
      </c>
      <c r="AM22" s="193">
        <f t="shared" si="8"/>
        <v>10171</v>
      </c>
      <c r="AN22" s="204">
        <f t="shared" si="9"/>
        <v>40.399999999884997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2:66" s="3" customFormat="1" ht="24" customHeight="1">
      <c r="B23" s="205">
        <v>45340</v>
      </c>
      <c r="C23" s="49">
        <f t="shared" si="15"/>
        <v>1574888.74</v>
      </c>
      <c r="D23" s="49">
        <v>1580254.4</v>
      </c>
      <c r="E23" s="35">
        <f t="shared" si="10"/>
        <v>5365.6599999999198</v>
      </c>
      <c r="F23" s="49">
        <f t="shared" si="16"/>
        <v>199879.1</v>
      </c>
      <c r="G23" s="49">
        <v>201934.84</v>
      </c>
      <c r="H23" s="129">
        <f t="shared" si="0"/>
        <v>2055.7399999999898</v>
      </c>
      <c r="I23" s="49">
        <f t="shared" si="17"/>
        <v>377157.6</v>
      </c>
      <c r="J23" s="49">
        <v>377712.72</v>
      </c>
      <c r="K23" s="49">
        <f t="shared" si="1"/>
        <v>555.119999999995</v>
      </c>
      <c r="L23" s="49">
        <f t="shared" si="18"/>
        <v>143659.23000000001</v>
      </c>
      <c r="M23" s="49">
        <v>143992.13</v>
      </c>
      <c r="N23" s="49">
        <f t="shared" si="11"/>
        <v>332.89999999999401</v>
      </c>
      <c r="O23" s="49">
        <f t="shared" si="19"/>
        <v>292549.09999999998</v>
      </c>
      <c r="P23" s="49">
        <v>293574.3</v>
      </c>
      <c r="Q23" s="49">
        <f t="shared" si="12"/>
        <v>791.40000000000896</v>
      </c>
      <c r="R23" s="49">
        <f t="shared" si="20"/>
        <v>207832.56</v>
      </c>
      <c r="S23" s="49">
        <v>208472.48</v>
      </c>
      <c r="T23" s="49">
        <f t="shared" si="13"/>
        <v>639.92000000001303</v>
      </c>
      <c r="U23" s="49">
        <f t="shared" si="21"/>
        <v>65569.16</v>
      </c>
      <c r="V23" s="49">
        <v>65802.960000000006</v>
      </c>
      <c r="W23" s="49">
        <f t="shared" si="2"/>
        <v>233.800000000003</v>
      </c>
      <c r="X23" s="49">
        <f t="shared" si="22"/>
        <v>83937.600000000006</v>
      </c>
      <c r="Y23" s="49">
        <v>84070.96</v>
      </c>
      <c r="Z23" s="49">
        <f t="shared" si="3"/>
        <v>133.36000000000101</v>
      </c>
      <c r="AA23" s="49">
        <f t="shared" si="23"/>
        <v>46252.43</v>
      </c>
      <c r="AB23" s="49">
        <v>46301.88</v>
      </c>
      <c r="AC23" s="49">
        <f t="shared" si="4"/>
        <v>49.449999999997097</v>
      </c>
      <c r="AD23" s="49">
        <f t="shared" si="24"/>
        <v>43908</v>
      </c>
      <c r="AE23" s="148">
        <v>44045</v>
      </c>
      <c r="AF23" s="49">
        <f t="shared" si="5"/>
        <v>137</v>
      </c>
      <c r="AG23" s="155">
        <f t="shared" si="26"/>
        <v>0</v>
      </c>
      <c r="AH23" s="155">
        <v>0</v>
      </c>
      <c r="AI23" s="155">
        <f t="shared" si="14"/>
        <v>0</v>
      </c>
      <c r="AJ23" s="179">
        <f t="shared" si="7"/>
        <v>10294.3499999999</v>
      </c>
      <c r="AK23" s="49">
        <f t="shared" si="25"/>
        <v>3021679.9</v>
      </c>
      <c r="AL23" s="49">
        <v>3032068.7</v>
      </c>
      <c r="AM23" s="193">
        <f t="shared" si="8"/>
        <v>10388.800000000299</v>
      </c>
      <c r="AN23" s="204">
        <f t="shared" si="9"/>
        <v>94.450000000360902</v>
      </c>
    </row>
    <row r="24" spans="2:66" ht="24" customHeight="1">
      <c r="B24" s="205">
        <v>45341</v>
      </c>
      <c r="C24" s="49">
        <f t="shared" si="15"/>
        <v>1580254.4</v>
      </c>
      <c r="D24" s="49">
        <v>1581531.2</v>
      </c>
      <c r="E24" s="35">
        <f t="shared" si="10"/>
        <v>1276.80000000005</v>
      </c>
      <c r="F24" s="49">
        <f t="shared" si="16"/>
        <v>201934.84</v>
      </c>
      <c r="G24" s="120">
        <v>206268.26</v>
      </c>
      <c r="H24" s="129">
        <f t="shared" si="0"/>
        <v>4333.4200000000101</v>
      </c>
      <c r="I24" s="49">
        <f t="shared" si="17"/>
        <v>377712.72</v>
      </c>
      <c r="J24" s="120">
        <v>378227.36</v>
      </c>
      <c r="K24" s="49">
        <f t="shared" si="1"/>
        <v>514.64000000001397</v>
      </c>
      <c r="L24" s="49">
        <f t="shared" si="18"/>
        <v>143992.13</v>
      </c>
      <c r="M24" s="120">
        <v>144271.92000000001</v>
      </c>
      <c r="N24" s="49">
        <f t="shared" si="11"/>
        <v>279.79000000000798</v>
      </c>
      <c r="O24" s="49">
        <f t="shared" si="19"/>
        <v>293574.3</v>
      </c>
      <c r="P24" s="120">
        <v>294507.36</v>
      </c>
      <c r="Q24" s="49">
        <f t="shared" si="12"/>
        <v>734.54000000000804</v>
      </c>
      <c r="R24" s="49">
        <f t="shared" si="20"/>
        <v>208472.48</v>
      </c>
      <c r="S24" s="120">
        <v>209010</v>
      </c>
      <c r="T24" s="49">
        <f t="shared" si="13"/>
        <v>537.51999999998998</v>
      </c>
      <c r="U24" s="49">
        <f t="shared" si="21"/>
        <v>65802.960000000006</v>
      </c>
      <c r="V24" s="120">
        <v>66001.48</v>
      </c>
      <c r="W24" s="49">
        <f t="shared" si="2"/>
        <v>198.51999999999001</v>
      </c>
      <c r="X24" s="49">
        <f t="shared" si="22"/>
        <v>84070.96</v>
      </c>
      <c r="Y24" s="120">
        <v>84188.51</v>
      </c>
      <c r="Z24" s="49">
        <f t="shared" si="3"/>
        <v>117.549999999988</v>
      </c>
      <c r="AA24" s="49">
        <f t="shared" si="23"/>
        <v>46301.88</v>
      </c>
      <c r="AB24" s="120">
        <v>46348.77</v>
      </c>
      <c r="AC24" s="49">
        <f t="shared" si="4"/>
        <v>46.889999999999397</v>
      </c>
      <c r="AD24" s="49">
        <f t="shared" si="24"/>
        <v>44045</v>
      </c>
      <c r="AE24" s="135">
        <v>44291</v>
      </c>
      <c r="AF24" s="49">
        <f t="shared" si="5"/>
        <v>246</v>
      </c>
      <c r="AG24" s="155">
        <f t="shared" si="26"/>
        <v>0</v>
      </c>
      <c r="AH24" s="155">
        <v>0</v>
      </c>
      <c r="AI24" s="155">
        <f t="shared" si="14"/>
        <v>0</v>
      </c>
      <c r="AJ24" s="179">
        <f t="shared" si="7"/>
        <v>8285.6700000000601</v>
      </c>
      <c r="AK24" s="49">
        <f t="shared" si="25"/>
        <v>3032068.7</v>
      </c>
      <c r="AL24" s="49">
        <v>3040405.95</v>
      </c>
      <c r="AM24" s="193">
        <f t="shared" si="8"/>
        <v>8337.25</v>
      </c>
      <c r="AN24" s="204">
        <f t="shared" si="9"/>
        <v>51.579999999943503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2:66" s="3" customFormat="1" ht="24" customHeight="1">
      <c r="B25" s="205">
        <v>45342</v>
      </c>
      <c r="C25" s="49">
        <f t="shared" si="15"/>
        <v>1581531.2</v>
      </c>
      <c r="D25" s="120">
        <v>1585648.8</v>
      </c>
      <c r="E25" s="35">
        <f t="shared" si="10"/>
        <v>4117.6000000000904</v>
      </c>
      <c r="F25" s="49">
        <f t="shared" si="16"/>
        <v>206268.26</v>
      </c>
      <c r="G25" s="49">
        <v>208519.8</v>
      </c>
      <c r="H25" s="129">
        <f t="shared" si="0"/>
        <v>2251.53999999998</v>
      </c>
      <c r="I25" s="49">
        <f t="shared" si="17"/>
        <v>378227.36</v>
      </c>
      <c r="J25" s="49">
        <v>378644.24</v>
      </c>
      <c r="K25" s="49">
        <f t="shared" si="1"/>
        <v>416.880000000005</v>
      </c>
      <c r="L25" s="49">
        <f t="shared" si="18"/>
        <v>144271.92000000001</v>
      </c>
      <c r="M25" s="49">
        <v>144572.19</v>
      </c>
      <c r="N25" s="49">
        <f t="shared" si="11"/>
        <v>300.26999999998998</v>
      </c>
      <c r="O25" s="49">
        <f t="shared" si="19"/>
        <v>294507.36</v>
      </c>
      <c r="P25" s="49">
        <v>295459.90000000002</v>
      </c>
      <c r="Q25" s="49">
        <f t="shared" si="12"/>
        <v>762.50000000002899</v>
      </c>
      <c r="R25" s="49">
        <f t="shared" si="20"/>
        <v>209010</v>
      </c>
      <c r="S25" s="49">
        <v>209561.44</v>
      </c>
      <c r="T25" s="49">
        <f t="shared" si="13"/>
        <v>551.44000000000199</v>
      </c>
      <c r="U25" s="49">
        <f t="shared" si="21"/>
        <v>66001.48</v>
      </c>
      <c r="V25" s="49">
        <v>66191.520000000004</v>
      </c>
      <c r="W25" s="49">
        <f t="shared" si="2"/>
        <v>190.04000000000801</v>
      </c>
      <c r="X25" s="49">
        <f t="shared" si="22"/>
        <v>84188.51</v>
      </c>
      <c r="Y25" s="49">
        <v>84282.9</v>
      </c>
      <c r="Z25" s="49">
        <f t="shared" si="3"/>
        <v>94.389999999999404</v>
      </c>
      <c r="AA25" s="49">
        <f t="shared" si="23"/>
        <v>46348.77</v>
      </c>
      <c r="AB25" s="49">
        <v>46392.2</v>
      </c>
      <c r="AC25" s="49">
        <f t="shared" si="4"/>
        <v>43.430000000000298</v>
      </c>
      <c r="AD25" s="49">
        <f t="shared" si="24"/>
        <v>44291</v>
      </c>
      <c r="AE25" s="148">
        <v>44525</v>
      </c>
      <c r="AF25" s="49">
        <f t="shared" si="5"/>
        <v>234</v>
      </c>
      <c r="AG25" s="155">
        <f t="shared" si="26"/>
        <v>0</v>
      </c>
      <c r="AH25" s="155">
        <v>0</v>
      </c>
      <c r="AI25" s="155">
        <f t="shared" si="14"/>
        <v>0</v>
      </c>
      <c r="AJ25" s="179">
        <f t="shared" si="7"/>
        <v>8962.0900000001093</v>
      </c>
      <c r="AK25" s="49">
        <f t="shared" si="25"/>
        <v>3040405.95</v>
      </c>
      <c r="AL25" s="49">
        <v>3049395.9</v>
      </c>
      <c r="AM25" s="193">
        <f t="shared" si="8"/>
        <v>8989.9499999997206</v>
      </c>
      <c r="AN25" s="204">
        <f t="shared" si="9"/>
        <v>27.859999999614999</v>
      </c>
    </row>
    <row r="26" spans="2:66" ht="24" customHeight="1">
      <c r="B26" s="205">
        <v>45343</v>
      </c>
      <c r="C26" s="49">
        <f t="shared" si="15"/>
        <v>1585648.8</v>
      </c>
      <c r="D26" s="120">
        <v>1590341.88</v>
      </c>
      <c r="E26" s="35">
        <f t="shared" si="10"/>
        <v>4693.0799999998399</v>
      </c>
      <c r="F26" s="49">
        <f t="shared" si="16"/>
        <v>208519.8</v>
      </c>
      <c r="G26" s="120">
        <v>210752.71</v>
      </c>
      <c r="H26" s="129">
        <f t="shared" si="0"/>
        <v>2232.91</v>
      </c>
      <c r="I26" s="49">
        <f t="shared" si="17"/>
        <v>378644.24</v>
      </c>
      <c r="J26" s="120">
        <v>379175.52</v>
      </c>
      <c r="K26" s="49">
        <f t="shared" si="1"/>
        <v>531.28000000002805</v>
      </c>
      <c r="L26" s="49">
        <f t="shared" si="18"/>
        <v>144572.19</v>
      </c>
      <c r="M26" s="120">
        <v>144867.44</v>
      </c>
      <c r="N26" s="49">
        <f t="shared" si="11"/>
        <v>295.25</v>
      </c>
      <c r="O26" s="49">
        <f t="shared" si="19"/>
        <v>295459.90000000002</v>
      </c>
      <c r="P26" s="120">
        <v>296458.71999999997</v>
      </c>
      <c r="Q26" s="49">
        <f t="shared" si="12"/>
        <v>786.69999999995298</v>
      </c>
      <c r="R26" s="49">
        <f t="shared" si="20"/>
        <v>209561.44</v>
      </c>
      <c r="S26" s="120">
        <v>210094.96</v>
      </c>
      <c r="T26" s="49">
        <f t="shared" si="13"/>
        <v>533.51999999998998</v>
      </c>
      <c r="U26" s="49">
        <f t="shared" si="21"/>
        <v>66191.520000000004</v>
      </c>
      <c r="V26" s="120">
        <v>66403.64</v>
      </c>
      <c r="W26" s="49">
        <f t="shared" si="2"/>
        <v>212.119999999995</v>
      </c>
      <c r="X26" s="49">
        <f t="shared" si="22"/>
        <v>84282.9</v>
      </c>
      <c r="Y26" s="120">
        <v>84369.56</v>
      </c>
      <c r="Z26" s="49">
        <f t="shared" si="3"/>
        <v>86.660000000003507</v>
      </c>
      <c r="AA26" s="49">
        <f t="shared" si="23"/>
        <v>46392.2</v>
      </c>
      <c r="AB26" s="120">
        <v>46435.57</v>
      </c>
      <c r="AC26" s="49">
        <f t="shared" si="4"/>
        <v>43.370000000002598</v>
      </c>
      <c r="AD26" s="49">
        <f t="shared" si="24"/>
        <v>44525</v>
      </c>
      <c r="AE26" s="135">
        <v>44754</v>
      </c>
      <c r="AF26" s="49">
        <f t="shared" si="5"/>
        <v>229</v>
      </c>
      <c r="AG26" s="155">
        <f t="shared" si="26"/>
        <v>0</v>
      </c>
      <c r="AH26" s="155">
        <v>0</v>
      </c>
      <c r="AI26" s="155">
        <f t="shared" si="14"/>
        <v>0</v>
      </c>
      <c r="AJ26" s="179">
        <f t="shared" si="7"/>
        <v>9643.8899999998193</v>
      </c>
      <c r="AK26" s="49">
        <f t="shared" si="25"/>
        <v>3049395.9</v>
      </c>
      <c r="AL26" s="49">
        <v>3059092.68</v>
      </c>
      <c r="AM26" s="193">
        <f t="shared" si="8"/>
        <v>9696.7800000002608</v>
      </c>
      <c r="AN26" s="204">
        <f t="shared" si="9"/>
        <v>52.890000000443301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2:66" s="3" customFormat="1" ht="24" customHeight="1">
      <c r="B27" s="205">
        <v>45344</v>
      </c>
      <c r="C27" s="49">
        <f t="shared" si="15"/>
        <v>1590341.88</v>
      </c>
      <c r="D27" s="49">
        <v>1595980.98</v>
      </c>
      <c r="E27" s="35">
        <f t="shared" si="10"/>
        <v>5639.1000000000904</v>
      </c>
      <c r="F27" s="49">
        <f t="shared" si="16"/>
        <v>210752.71</v>
      </c>
      <c r="G27" s="49">
        <v>212978.64</v>
      </c>
      <c r="H27" s="129">
        <f t="shared" si="0"/>
        <v>2225.9300000000198</v>
      </c>
      <c r="I27" s="49">
        <f t="shared" si="17"/>
        <v>379175.52</v>
      </c>
      <c r="J27" s="49">
        <v>379650.4</v>
      </c>
      <c r="K27" s="49">
        <f t="shared" si="1"/>
        <v>474.880000000005</v>
      </c>
      <c r="L27" s="49">
        <f t="shared" si="18"/>
        <v>144867.44</v>
      </c>
      <c r="M27" s="49">
        <v>145166.10999999999</v>
      </c>
      <c r="N27" s="49">
        <f t="shared" si="11"/>
        <v>298.66999999998399</v>
      </c>
      <c r="O27" s="49">
        <f t="shared" si="19"/>
        <v>296458.71999999997</v>
      </c>
      <c r="P27" s="49">
        <v>297503.35999999999</v>
      </c>
      <c r="Q27" s="49">
        <f t="shared" si="12"/>
        <v>814.72000000001594</v>
      </c>
      <c r="R27" s="49">
        <f t="shared" si="20"/>
        <v>210094.96</v>
      </c>
      <c r="S27" s="49">
        <v>210862</v>
      </c>
      <c r="T27" s="49">
        <f t="shared" si="13"/>
        <v>767.04000000000804</v>
      </c>
      <c r="U27" s="49">
        <f t="shared" si="21"/>
        <v>66403.64</v>
      </c>
      <c r="V27" s="49">
        <v>66633.56</v>
      </c>
      <c r="W27" s="49">
        <f t="shared" si="2"/>
        <v>229.919999999998</v>
      </c>
      <c r="X27" s="49">
        <f t="shared" si="22"/>
        <v>84369.56</v>
      </c>
      <c r="Y27" s="49">
        <v>84458.95</v>
      </c>
      <c r="Z27" s="49">
        <f t="shared" si="3"/>
        <v>89.389999999999404</v>
      </c>
      <c r="AA27" s="49">
        <f t="shared" si="23"/>
        <v>46435.57</v>
      </c>
      <c r="AB27" s="49">
        <v>46485.66</v>
      </c>
      <c r="AC27" s="49">
        <f t="shared" si="4"/>
        <v>50.090000000003798</v>
      </c>
      <c r="AD27" s="49">
        <f t="shared" si="24"/>
        <v>44754</v>
      </c>
      <c r="AE27" s="148">
        <v>44999</v>
      </c>
      <c r="AF27" s="49">
        <f t="shared" si="5"/>
        <v>245</v>
      </c>
      <c r="AG27" s="155">
        <f t="shared" si="26"/>
        <v>0</v>
      </c>
      <c r="AH27" s="155">
        <v>0</v>
      </c>
      <c r="AI27" s="155">
        <f t="shared" si="14"/>
        <v>0</v>
      </c>
      <c r="AJ27" s="179">
        <f t="shared" si="7"/>
        <v>10834.7400000001</v>
      </c>
      <c r="AK27" s="49">
        <f t="shared" si="25"/>
        <v>3059092.68</v>
      </c>
      <c r="AL27" s="49">
        <v>3069976.93</v>
      </c>
      <c r="AM27" s="193">
        <f t="shared" si="8"/>
        <v>10884.25</v>
      </c>
      <c r="AN27" s="204">
        <f t="shared" si="9"/>
        <v>49.509999999871098</v>
      </c>
    </row>
    <row r="28" spans="2:66" ht="24" customHeight="1">
      <c r="B28" s="205">
        <v>45345</v>
      </c>
      <c r="C28" s="49">
        <f t="shared" si="15"/>
        <v>1595980.98</v>
      </c>
      <c r="D28" s="120">
        <v>1601863.92</v>
      </c>
      <c r="E28" s="35">
        <f t="shared" si="10"/>
        <v>5882.9399999999396</v>
      </c>
      <c r="F28" s="49">
        <f t="shared" si="16"/>
        <v>212978.64</v>
      </c>
      <c r="G28" s="120">
        <v>215022.82</v>
      </c>
      <c r="H28" s="129">
        <f t="shared" si="0"/>
        <v>2044.1799999999901</v>
      </c>
      <c r="I28" s="49">
        <f t="shared" si="17"/>
        <v>379650.4</v>
      </c>
      <c r="J28" s="120">
        <v>380180.8</v>
      </c>
      <c r="K28" s="49">
        <f t="shared" si="1"/>
        <v>530.39999999996496</v>
      </c>
      <c r="L28" s="49">
        <f t="shared" si="18"/>
        <v>145166.10999999999</v>
      </c>
      <c r="M28" s="120">
        <v>145555.97</v>
      </c>
      <c r="N28" s="49">
        <f t="shared" si="11"/>
        <v>389.86000000001502</v>
      </c>
      <c r="O28" s="49">
        <f t="shared" si="19"/>
        <v>297503.35999999999</v>
      </c>
      <c r="P28" s="120">
        <v>298590.78000000003</v>
      </c>
      <c r="Q28" s="49">
        <f t="shared" si="12"/>
        <v>823.02000000003295</v>
      </c>
      <c r="R28" s="49">
        <f t="shared" si="20"/>
        <v>210862</v>
      </c>
      <c r="S28" s="120">
        <v>211674.48</v>
      </c>
      <c r="T28" s="49">
        <f t="shared" si="13"/>
        <v>812.48000000001002</v>
      </c>
      <c r="U28" s="49">
        <f t="shared" si="21"/>
        <v>66633.56</v>
      </c>
      <c r="V28" s="120">
        <v>66897.960000000006</v>
      </c>
      <c r="W28" s="49">
        <f t="shared" si="2"/>
        <v>264.40000000000902</v>
      </c>
      <c r="X28" s="49">
        <f t="shared" si="22"/>
        <v>84458.95</v>
      </c>
      <c r="Y28" s="120">
        <v>84545.63</v>
      </c>
      <c r="Z28" s="49">
        <f t="shared" si="3"/>
        <v>86.680000000007595</v>
      </c>
      <c r="AA28" s="49">
        <f t="shared" si="23"/>
        <v>46485.66</v>
      </c>
      <c r="AB28" s="120">
        <v>46537.31</v>
      </c>
      <c r="AC28" s="49">
        <f t="shared" si="4"/>
        <v>51.649999999994201</v>
      </c>
      <c r="AD28" s="49">
        <f t="shared" si="24"/>
        <v>44999</v>
      </c>
      <c r="AE28" s="135">
        <v>45215</v>
      </c>
      <c r="AF28" s="49">
        <f t="shared" si="5"/>
        <v>216</v>
      </c>
      <c r="AG28" s="155">
        <f t="shared" si="26"/>
        <v>0</v>
      </c>
      <c r="AH28" s="155">
        <v>0</v>
      </c>
      <c r="AI28" s="155">
        <f t="shared" si="14"/>
        <v>0</v>
      </c>
      <c r="AJ28" s="179">
        <f t="shared" si="7"/>
        <v>11101.61</v>
      </c>
      <c r="AK28" s="49">
        <f t="shared" si="25"/>
        <v>3069976.93</v>
      </c>
      <c r="AL28" s="49">
        <v>3081115.43</v>
      </c>
      <c r="AM28" s="193">
        <f t="shared" si="8"/>
        <v>11138.5</v>
      </c>
      <c r="AN28" s="204">
        <f t="shared" si="9"/>
        <v>36.8900000000285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2:66" s="3" customFormat="1" ht="24" customHeight="1">
      <c r="B29" s="205">
        <v>45346</v>
      </c>
      <c r="C29" s="49">
        <f t="shared" si="15"/>
        <v>1601863.92</v>
      </c>
      <c r="D29" s="49">
        <v>1607821.17</v>
      </c>
      <c r="E29" s="35">
        <f t="shared" si="10"/>
        <v>5957.25</v>
      </c>
      <c r="F29" s="49">
        <f t="shared" si="16"/>
        <v>215022.82</v>
      </c>
      <c r="G29" s="49">
        <v>217313.63</v>
      </c>
      <c r="H29" s="129">
        <f t="shared" si="0"/>
        <v>2290.81</v>
      </c>
      <c r="I29" s="49">
        <f t="shared" si="17"/>
        <v>380180.8</v>
      </c>
      <c r="J29" s="49">
        <v>380658.24</v>
      </c>
      <c r="K29" s="49">
        <f t="shared" si="1"/>
        <v>477.44000000000199</v>
      </c>
      <c r="L29" s="49">
        <f t="shared" si="18"/>
        <v>145555.97</v>
      </c>
      <c r="M29" s="49">
        <v>145899.81</v>
      </c>
      <c r="N29" s="49">
        <f t="shared" si="11"/>
        <v>343.83999999999702</v>
      </c>
      <c r="O29" s="49">
        <f t="shared" si="19"/>
        <v>298590.78000000003</v>
      </c>
      <c r="P29" s="49">
        <v>299692.42</v>
      </c>
      <c r="Q29" s="49">
        <f t="shared" si="12"/>
        <v>861.43999999995901</v>
      </c>
      <c r="R29" s="49">
        <f t="shared" si="20"/>
        <v>211674.48</v>
      </c>
      <c r="S29" s="49">
        <v>212401.52</v>
      </c>
      <c r="T29" s="49">
        <f t="shared" si="13"/>
        <v>727.03999999997905</v>
      </c>
      <c r="U29" s="49">
        <f t="shared" si="21"/>
        <v>66897.960000000006</v>
      </c>
      <c r="V29" s="49">
        <v>67138.16</v>
      </c>
      <c r="W29" s="49">
        <f t="shared" si="2"/>
        <v>240.199999999997</v>
      </c>
      <c r="X29" s="49">
        <f t="shared" si="22"/>
        <v>84545.63</v>
      </c>
      <c r="Y29" s="49">
        <v>84624.62</v>
      </c>
      <c r="Z29" s="49">
        <f t="shared" si="3"/>
        <v>78.989999999990701</v>
      </c>
      <c r="AA29" s="49">
        <f t="shared" si="23"/>
        <v>46537.31</v>
      </c>
      <c r="AB29" s="49">
        <v>46579.13</v>
      </c>
      <c r="AC29" s="49">
        <f t="shared" si="4"/>
        <v>41.819999999999702</v>
      </c>
      <c r="AD29" s="49">
        <f t="shared" si="24"/>
        <v>45215</v>
      </c>
      <c r="AE29" s="135">
        <v>45440</v>
      </c>
      <c r="AF29" s="49">
        <f t="shared" si="5"/>
        <v>225</v>
      </c>
      <c r="AG29" s="155">
        <f t="shared" si="26"/>
        <v>0</v>
      </c>
      <c r="AH29" s="155">
        <v>0</v>
      </c>
      <c r="AI29" s="155">
        <f t="shared" si="14"/>
        <v>0</v>
      </c>
      <c r="AJ29" s="179">
        <f t="shared" si="7"/>
        <v>11243.8299999999</v>
      </c>
      <c r="AK29" s="49">
        <f t="shared" si="25"/>
        <v>3081115.43</v>
      </c>
      <c r="AL29" s="49">
        <v>3092411.12</v>
      </c>
      <c r="AM29" s="193">
        <f t="shared" si="8"/>
        <v>11295.6899999999</v>
      </c>
      <c r="AN29" s="204">
        <f t="shared" si="9"/>
        <v>51.860000000022403</v>
      </c>
    </row>
    <row r="30" spans="2:66" ht="24" customHeight="1">
      <c r="B30" s="205">
        <v>45347</v>
      </c>
      <c r="C30" s="49">
        <f t="shared" si="15"/>
        <v>1607821.17</v>
      </c>
      <c r="D30" s="120">
        <v>1613619.9</v>
      </c>
      <c r="E30" s="35">
        <f t="shared" si="10"/>
        <v>5798.7299999999796</v>
      </c>
      <c r="F30" s="49">
        <f t="shared" si="16"/>
        <v>217313.63</v>
      </c>
      <c r="G30" s="120">
        <v>217347.14</v>
      </c>
      <c r="H30" s="129">
        <f t="shared" si="0"/>
        <v>33.510000000009299</v>
      </c>
      <c r="I30" s="49">
        <f t="shared" si="17"/>
        <v>380658.24</v>
      </c>
      <c r="J30" s="120">
        <v>381048.16</v>
      </c>
      <c r="K30" s="49">
        <f t="shared" si="1"/>
        <v>389.91999999998399</v>
      </c>
      <c r="L30" s="49">
        <f t="shared" si="18"/>
        <v>145899.81</v>
      </c>
      <c r="M30" s="120">
        <v>146092.24</v>
      </c>
      <c r="N30" s="49">
        <f t="shared" si="11"/>
        <v>192.42999999999299</v>
      </c>
      <c r="O30" s="49">
        <f t="shared" si="19"/>
        <v>299692.42</v>
      </c>
      <c r="P30" s="120">
        <v>300662.14</v>
      </c>
      <c r="Q30" s="49">
        <f t="shared" si="12"/>
        <v>796.08000000003096</v>
      </c>
      <c r="R30" s="49">
        <f t="shared" si="20"/>
        <v>212401.52</v>
      </c>
      <c r="S30" s="120">
        <v>212952.95999999999</v>
      </c>
      <c r="T30" s="49">
        <f t="shared" si="13"/>
        <v>551.44000000000199</v>
      </c>
      <c r="U30" s="49">
        <f t="shared" si="21"/>
        <v>67138.16</v>
      </c>
      <c r="V30" s="120">
        <v>67311.8</v>
      </c>
      <c r="W30" s="49">
        <f t="shared" si="2"/>
        <v>173.63999999999899</v>
      </c>
      <c r="X30" s="49">
        <f t="shared" si="22"/>
        <v>84624.62</v>
      </c>
      <c r="Y30" s="120">
        <v>84688.45</v>
      </c>
      <c r="Z30" s="49">
        <f t="shared" si="3"/>
        <v>63.830000000001696</v>
      </c>
      <c r="AA30" s="49">
        <f t="shared" si="23"/>
        <v>46579.13</v>
      </c>
      <c r="AB30" s="120">
        <v>46626.14</v>
      </c>
      <c r="AC30" s="49">
        <f t="shared" si="4"/>
        <v>47.010000000002002</v>
      </c>
      <c r="AD30" s="49">
        <f t="shared" si="24"/>
        <v>45440</v>
      </c>
      <c r="AE30" s="135">
        <v>45602</v>
      </c>
      <c r="AF30" s="49">
        <f t="shared" si="5"/>
        <v>162</v>
      </c>
      <c r="AG30" s="155">
        <f t="shared" si="26"/>
        <v>0</v>
      </c>
      <c r="AH30" s="155">
        <v>0</v>
      </c>
      <c r="AI30" s="155">
        <f t="shared" si="14"/>
        <v>0</v>
      </c>
      <c r="AJ30" s="179">
        <f t="shared" si="7"/>
        <v>8208.59</v>
      </c>
      <c r="AK30" s="49">
        <f t="shared" si="25"/>
        <v>3092411.12</v>
      </c>
      <c r="AL30" s="49">
        <v>3100664.9</v>
      </c>
      <c r="AM30" s="193">
        <f t="shared" si="8"/>
        <v>8253.7799999998006</v>
      </c>
      <c r="AN30" s="204">
        <f t="shared" si="9"/>
        <v>45.189999999791297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2:66" s="3" customFormat="1" ht="24" customHeight="1">
      <c r="B31" s="205">
        <v>45348</v>
      </c>
      <c r="C31" s="49">
        <f t="shared" si="15"/>
        <v>1613619.9</v>
      </c>
      <c r="D31" s="49">
        <v>1618023.69</v>
      </c>
      <c r="E31" s="35">
        <f t="shared" si="10"/>
        <v>4403.79000000004</v>
      </c>
      <c r="F31" s="49">
        <f t="shared" si="16"/>
        <v>217347.14</v>
      </c>
      <c r="G31" s="49">
        <v>221205.72</v>
      </c>
      <c r="H31" s="129">
        <f t="shared" si="0"/>
        <v>3858.5799999999899</v>
      </c>
      <c r="I31" s="49">
        <f t="shared" si="17"/>
        <v>381048.16</v>
      </c>
      <c r="J31" s="49">
        <v>381518.08000000002</v>
      </c>
      <c r="K31" s="49">
        <f t="shared" si="1"/>
        <v>469.92000000004202</v>
      </c>
      <c r="L31" s="49">
        <f t="shared" si="18"/>
        <v>146092.24</v>
      </c>
      <c r="M31" s="49">
        <v>146388.99</v>
      </c>
      <c r="N31" s="49">
        <f t="shared" si="11"/>
        <v>296.75</v>
      </c>
      <c r="O31" s="49">
        <f t="shared" si="19"/>
        <v>300662.14</v>
      </c>
      <c r="P31" s="49">
        <v>301772</v>
      </c>
      <c r="Q31" s="49">
        <f t="shared" si="12"/>
        <v>866.85999999998603</v>
      </c>
      <c r="R31" s="49">
        <f t="shared" si="20"/>
        <v>212952.95999999999</v>
      </c>
      <c r="S31" s="49">
        <v>213683.6</v>
      </c>
      <c r="T31" s="49">
        <f t="shared" si="13"/>
        <v>730.64000000001397</v>
      </c>
      <c r="U31" s="49">
        <f t="shared" si="21"/>
        <v>67311.8</v>
      </c>
      <c r="V31" s="49">
        <v>67554.8</v>
      </c>
      <c r="W31" s="49">
        <f t="shared" si="2"/>
        <v>243</v>
      </c>
      <c r="X31" s="49">
        <f t="shared" si="22"/>
        <v>84688.45</v>
      </c>
      <c r="Y31" s="49">
        <v>84808.77</v>
      </c>
      <c r="Z31" s="49">
        <f t="shared" si="3"/>
        <v>120.320000000007</v>
      </c>
      <c r="AA31" s="49">
        <f t="shared" si="23"/>
        <v>46626.14</v>
      </c>
      <c r="AB31" s="49">
        <v>46683.62</v>
      </c>
      <c r="AC31" s="49">
        <f t="shared" si="4"/>
        <v>57.480000000003201</v>
      </c>
      <c r="AD31" s="49">
        <f t="shared" si="24"/>
        <v>45602</v>
      </c>
      <c r="AE31" s="148">
        <v>45782</v>
      </c>
      <c r="AF31" s="49">
        <f t="shared" si="5"/>
        <v>180</v>
      </c>
      <c r="AG31" s="155">
        <f t="shared" si="26"/>
        <v>0</v>
      </c>
      <c r="AH31" s="155">
        <v>0</v>
      </c>
      <c r="AI31" s="155">
        <f t="shared" si="14"/>
        <v>0</v>
      </c>
      <c r="AJ31" s="179">
        <f t="shared" si="7"/>
        <v>11227.3400000001</v>
      </c>
      <c r="AK31" s="49">
        <f t="shared" si="25"/>
        <v>3100664.9</v>
      </c>
      <c r="AL31" s="49">
        <v>3111938.12</v>
      </c>
      <c r="AM31" s="193">
        <f t="shared" si="8"/>
        <v>11273.220000000199</v>
      </c>
      <c r="AN31" s="204">
        <f t="shared" si="9"/>
        <v>45.880000000128298</v>
      </c>
    </row>
    <row r="32" spans="2:66" ht="24" customHeight="1">
      <c r="B32" s="205">
        <v>45349</v>
      </c>
      <c r="C32" s="49">
        <f t="shared" si="15"/>
        <v>1618023.69</v>
      </c>
      <c r="D32" s="120">
        <v>1623768.03</v>
      </c>
      <c r="E32" s="35">
        <f t="shared" si="10"/>
        <v>5744.3400000000802</v>
      </c>
      <c r="F32" s="49">
        <f t="shared" si="16"/>
        <v>221205.72</v>
      </c>
      <c r="G32" s="120">
        <v>222151.18</v>
      </c>
      <c r="H32" s="129">
        <f t="shared" si="0"/>
        <v>945.45999999999196</v>
      </c>
      <c r="I32" s="49">
        <f t="shared" si="17"/>
        <v>381518.08000000002</v>
      </c>
      <c r="J32" s="120">
        <v>381962.88</v>
      </c>
      <c r="K32" s="49">
        <f t="shared" si="1"/>
        <v>444.79999999998802</v>
      </c>
      <c r="L32" s="49">
        <f t="shared" si="18"/>
        <v>146388.99</v>
      </c>
      <c r="M32" s="120">
        <v>146629.31</v>
      </c>
      <c r="N32" s="49">
        <f t="shared" si="11"/>
        <v>240.32000000000701</v>
      </c>
      <c r="O32" s="49">
        <f t="shared" si="19"/>
        <v>301772</v>
      </c>
      <c r="P32" s="120">
        <v>302834.5</v>
      </c>
      <c r="Q32" s="49">
        <f t="shared" si="12"/>
        <v>835.10000000000605</v>
      </c>
      <c r="R32" s="49">
        <f t="shared" si="20"/>
        <v>213683.6</v>
      </c>
      <c r="S32" s="120">
        <v>214274.48</v>
      </c>
      <c r="T32" s="49">
        <f t="shared" si="13"/>
        <v>590.880000000005</v>
      </c>
      <c r="U32" s="49">
        <f t="shared" si="21"/>
        <v>67554.8</v>
      </c>
      <c r="V32" s="120">
        <v>67782.2</v>
      </c>
      <c r="W32" s="49">
        <f t="shared" si="2"/>
        <v>227.39999999999401</v>
      </c>
      <c r="X32" s="49">
        <f t="shared" si="22"/>
        <v>84808.77</v>
      </c>
      <c r="Y32" s="120">
        <v>84902.28</v>
      </c>
      <c r="Z32" s="49">
        <f t="shared" si="3"/>
        <v>93.509999999994804</v>
      </c>
      <c r="AA32" s="49">
        <f t="shared" si="23"/>
        <v>46683.62</v>
      </c>
      <c r="AB32" s="120">
        <v>46738.48</v>
      </c>
      <c r="AC32" s="49">
        <f t="shared" si="4"/>
        <v>54.860000000000603</v>
      </c>
      <c r="AD32" s="49">
        <f t="shared" si="24"/>
        <v>45782</v>
      </c>
      <c r="AE32" s="135">
        <v>45978</v>
      </c>
      <c r="AF32" s="49">
        <f t="shared" si="5"/>
        <v>196</v>
      </c>
      <c r="AG32" s="155">
        <f t="shared" si="26"/>
        <v>0</v>
      </c>
      <c r="AH32" s="155">
        <v>0</v>
      </c>
      <c r="AI32" s="155">
        <f t="shared" si="14"/>
        <v>0</v>
      </c>
      <c r="AJ32" s="179">
        <f t="shared" si="7"/>
        <v>9372.6700000000692</v>
      </c>
      <c r="AK32" s="49">
        <f t="shared" si="25"/>
        <v>3111938.12</v>
      </c>
      <c r="AL32" s="49">
        <v>3121338.95</v>
      </c>
      <c r="AM32" s="193">
        <f t="shared" si="8"/>
        <v>9400.8300000000709</v>
      </c>
      <c r="AN32" s="204">
        <f t="shared" si="9"/>
        <v>28.1600000000035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2:66" s="3" customFormat="1" ht="24" customHeight="1">
      <c r="B33" s="205">
        <v>45350</v>
      </c>
      <c r="C33" s="49">
        <f t="shared" si="15"/>
        <v>1623768.03</v>
      </c>
      <c r="D33" s="49">
        <v>1629354</v>
      </c>
      <c r="E33" s="35">
        <f t="shared" si="10"/>
        <v>5585.9699999999702</v>
      </c>
      <c r="F33" s="49">
        <f t="shared" si="16"/>
        <v>222151.18</v>
      </c>
      <c r="G33" s="49">
        <v>224009.8</v>
      </c>
      <c r="H33" s="129">
        <f t="shared" si="0"/>
        <v>1858.62</v>
      </c>
      <c r="I33" s="49">
        <f t="shared" si="17"/>
        <v>381962.88</v>
      </c>
      <c r="J33" s="49">
        <v>382404.81</v>
      </c>
      <c r="K33" s="49">
        <f t="shared" si="1"/>
        <v>441.92999999999302</v>
      </c>
      <c r="L33" s="49">
        <f t="shared" si="18"/>
        <v>146629.31</v>
      </c>
      <c r="M33" s="49">
        <v>146880.48000000001</v>
      </c>
      <c r="N33" s="49">
        <f t="shared" si="11"/>
        <v>251.170000000013</v>
      </c>
      <c r="O33" s="49">
        <f t="shared" si="19"/>
        <v>302834.5</v>
      </c>
      <c r="P33" s="49">
        <v>303934.21000000002</v>
      </c>
      <c r="Q33" s="49">
        <f t="shared" si="12"/>
        <v>871.95000000001198</v>
      </c>
      <c r="R33" s="49">
        <f t="shared" si="20"/>
        <v>214274.48</v>
      </c>
      <c r="S33" s="49">
        <v>214933.04</v>
      </c>
      <c r="T33" s="49">
        <f t="shared" si="13"/>
        <v>658.55999999999801</v>
      </c>
      <c r="U33" s="49">
        <f t="shared" si="21"/>
        <v>67782.2</v>
      </c>
      <c r="V33" s="49">
        <v>68009.960000000006</v>
      </c>
      <c r="W33" s="49">
        <f t="shared" si="2"/>
        <v>227.760000000009</v>
      </c>
      <c r="X33" s="49">
        <f t="shared" si="22"/>
        <v>84902.28</v>
      </c>
      <c r="Y33" s="49">
        <v>85003.89</v>
      </c>
      <c r="Z33" s="49">
        <f t="shared" si="3"/>
        <v>101.61000000000099</v>
      </c>
      <c r="AA33" s="49">
        <f t="shared" si="23"/>
        <v>46738.48</v>
      </c>
      <c r="AB33" s="49">
        <v>46775.78</v>
      </c>
      <c r="AC33" s="49">
        <f t="shared" si="4"/>
        <v>37.299999999995599</v>
      </c>
      <c r="AD33" s="49">
        <f t="shared" si="24"/>
        <v>45978</v>
      </c>
      <c r="AE33" s="135">
        <v>46211</v>
      </c>
      <c r="AF33" s="49">
        <f t="shared" si="5"/>
        <v>233</v>
      </c>
      <c r="AG33" s="155">
        <f t="shared" si="26"/>
        <v>0</v>
      </c>
      <c r="AH33" s="155">
        <v>0</v>
      </c>
      <c r="AI33" s="155">
        <f t="shared" si="14"/>
        <v>0</v>
      </c>
      <c r="AJ33" s="179">
        <f t="shared" si="7"/>
        <v>10267.870000000001</v>
      </c>
      <c r="AK33" s="49">
        <f t="shared" si="25"/>
        <v>3121338.95</v>
      </c>
      <c r="AL33" s="49">
        <v>3131668.9</v>
      </c>
      <c r="AM33" s="193">
        <f t="shared" si="8"/>
        <v>10329.949999999701</v>
      </c>
      <c r="AN33" s="204">
        <f t="shared" si="9"/>
        <v>62.0799999997325</v>
      </c>
    </row>
    <row r="34" spans="2:66" ht="24" customHeight="1">
      <c r="B34" s="205">
        <v>45351</v>
      </c>
      <c r="C34" s="49">
        <f t="shared" si="15"/>
        <v>1629354</v>
      </c>
      <c r="D34" s="120">
        <v>1632726.44</v>
      </c>
      <c r="E34" s="35">
        <f t="shared" si="10"/>
        <v>3372.43999999994</v>
      </c>
      <c r="F34" s="49">
        <f t="shared" si="16"/>
        <v>224009.8</v>
      </c>
      <c r="G34" s="120">
        <v>228291.03</v>
      </c>
      <c r="H34" s="129">
        <f t="shared" si="0"/>
        <v>4281.2300000000096</v>
      </c>
      <c r="I34" s="49">
        <f t="shared" si="17"/>
        <v>382404.81</v>
      </c>
      <c r="J34" s="120">
        <v>382953.44</v>
      </c>
      <c r="K34" s="49">
        <f t="shared" si="1"/>
        <v>548.630000000005</v>
      </c>
      <c r="L34" s="49">
        <f t="shared" si="18"/>
        <v>146880.48000000001</v>
      </c>
      <c r="M34" s="120">
        <v>147214.59</v>
      </c>
      <c r="N34" s="49">
        <f t="shared" si="11"/>
        <v>334.10999999998597</v>
      </c>
      <c r="O34" s="49">
        <f t="shared" si="19"/>
        <v>303934.21000000002</v>
      </c>
      <c r="P34" s="120">
        <v>305010.82</v>
      </c>
      <c r="Q34" s="49">
        <f t="shared" si="12"/>
        <v>836.12999999998999</v>
      </c>
      <c r="R34" s="49">
        <f t="shared" si="20"/>
        <v>214933.04</v>
      </c>
      <c r="S34" s="120">
        <v>215620.48000000001</v>
      </c>
      <c r="T34" s="49">
        <f t="shared" si="13"/>
        <v>687.44000000000199</v>
      </c>
      <c r="U34" s="49">
        <f t="shared" si="21"/>
        <v>68009.960000000006</v>
      </c>
      <c r="V34" s="120">
        <v>68250.44</v>
      </c>
      <c r="W34" s="49">
        <f t="shared" si="2"/>
        <v>240.47999999999601</v>
      </c>
      <c r="X34" s="49">
        <f t="shared" si="22"/>
        <v>85003.89</v>
      </c>
      <c r="Y34" s="120">
        <v>85132.92</v>
      </c>
      <c r="Z34" s="49">
        <f t="shared" si="3"/>
        <v>129.02999999999901</v>
      </c>
      <c r="AA34" s="49">
        <f t="shared" si="23"/>
        <v>46775.78</v>
      </c>
      <c r="AB34" s="120">
        <v>46826.65</v>
      </c>
      <c r="AC34" s="49">
        <f t="shared" si="4"/>
        <v>50.870000000002598</v>
      </c>
      <c r="AD34" s="49">
        <f t="shared" si="24"/>
        <v>46211</v>
      </c>
      <c r="AE34" s="135">
        <v>46473</v>
      </c>
      <c r="AF34" s="49">
        <f t="shared" si="5"/>
        <v>262</v>
      </c>
      <c r="AG34" s="155">
        <f t="shared" si="26"/>
        <v>0</v>
      </c>
      <c r="AH34" s="155">
        <v>0</v>
      </c>
      <c r="AI34" s="155">
        <f t="shared" si="14"/>
        <v>0</v>
      </c>
      <c r="AJ34" s="179">
        <f t="shared" si="7"/>
        <v>10742.359999999901</v>
      </c>
      <c r="AK34" s="49">
        <f t="shared" si="25"/>
        <v>3131668.9</v>
      </c>
      <c r="AL34" s="49">
        <v>3142452.29</v>
      </c>
      <c r="AM34" s="193">
        <f t="shared" si="8"/>
        <v>10783.390000000099</v>
      </c>
      <c r="AN34" s="204">
        <f t="shared" si="9"/>
        <v>41.030000000195301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2:66" ht="60" customHeight="1">
      <c r="B35" s="483" t="s">
        <v>58</v>
      </c>
      <c r="C35" s="483"/>
      <c r="D35" s="190"/>
      <c r="E35" s="146">
        <f>SUM(E6:E34)</f>
        <v>115039.13</v>
      </c>
      <c r="F35" s="146"/>
      <c r="G35" s="190"/>
      <c r="H35" s="146">
        <f>SUM(H6:H34)</f>
        <v>78442.84</v>
      </c>
      <c r="I35" s="190"/>
      <c r="J35" s="190"/>
      <c r="K35" s="146">
        <f>SUM(K6:K34)</f>
        <v>12735.12</v>
      </c>
      <c r="L35" s="28"/>
      <c r="M35" s="20"/>
      <c r="N35" s="146">
        <f>SUM(N6:N34)</f>
        <v>7922.94</v>
      </c>
      <c r="O35" s="28"/>
      <c r="P35" s="20"/>
      <c r="Q35" s="146">
        <f>SUM(Q6:Q34)</f>
        <v>21411.32</v>
      </c>
      <c r="R35" s="28"/>
      <c r="S35" s="20"/>
      <c r="T35" s="146">
        <f>SUM(T6:T34)</f>
        <v>18742</v>
      </c>
      <c r="U35" s="28"/>
      <c r="V35" s="20"/>
      <c r="W35" s="146">
        <f>SUM(W6:W34)</f>
        <v>6182.6000000000104</v>
      </c>
      <c r="X35" s="28"/>
      <c r="Y35" s="20"/>
      <c r="Z35" s="190">
        <f>SUM(Z6:Z34)</f>
        <v>3028.97</v>
      </c>
      <c r="AA35" s="28"/>
      <c r="AB35" s="20"/>
      <c r="AC35" s="146">
        <f>SUM(AC6:AC34)</f>
        <v>1543.78</v>
      </c>
      <c r="AD35" s="28"/>
      <c r="AE35" s="28"/>
      <c r="AF35" s="146">
        <f>SUM(AF6:AF34)</f>
        <v>5633</v>
      </c>
      <c r="AG35" s="194"/>
      <c r="AH35" s="190"/>
      <c r="AI35" s="195">
        <f>SUM(AI6:AI34)</f>
        <v>0</v>
      </c>
      <c r="AJ35" s="28"/>
      <c r="AK35" s="190"/>
      <c r="AL35" s="190"/>
      <c r="AM35" s="195">
        <f>SUM(AM6:AM34)</f>
        <v>271997.40999999997</v>
      </c>
      <c r="AN35" s="190"/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>
      <c r="B36" s="4"/>
      <c r="H36" s="7"/>
      <c r="L36" s="7"/>
      <c r="P36" s="4"/>
      <c r="Q36" s="23"/>
      <c r="R36" s="24"/>
      <c r="S36" s="24"/>
      <c r="T36" s="24"/>
      <c r="U36" s="1"/>
      <c r="V36" s="1"/>
      <c r="W36" s="1"/>
      <c r="X36" s="1"/>
      <c r="Y36" s="1"/>
      <c r="Z36" s="1"/>
      <c r="AA36" s="23"/>
      <c r="AB36" s="24"/>
      <c r="AC36" s="1"/>
      <c r="AD36" s="23"/>
      <c r="AE36" s="29"/>
      <c r="AF36" s="1"/>
      <c r="AG36" s="1"/>
      <c r="AH36" s="1"/>
      <c r="AI36" s="1"/>
      <c r="AJ36" s="1"/>
      <c r="AK36" s="1"/>
      <c r="AL36" s="1"/>
      <c r="AM36" s="1"/>
      <c r="AN36" s="1"/>
      <c r="AR36" s="1"/>
      <c r="AS36" s="1"/>
      <c r="AT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2:66" ht="27.75">
      <c r="B37" s="91"/>
      <c r="C37" s="43"/>
      <c r="D37" s="43"/>
      <c r="E37" s="43"/>
      <c r="F37" s="22"/>
      <c r="G37" s="43"/>
      <c r="H37" s="43"/>
      <c r="J37" s="1"/>
      <c r="K37" s="1"/>
      <c r="L37" s="1"/>
      <c r="N37" s="1"/>
      <c r="Q37" s="1"/>
      <c r="R37" s="1"/>
      <c r="T37" s="1"/>
      <c r="U37" s="1"/>
      <c r="W37" s="1"/>
      <c r="X37" s="1"/>
      <c r="Z37" s="1"/>
      <c r="AA37" s="1"/>
      <c r="AC37" s="1"/>
      <c r="AD37" s="1"/>
      <c r="AF37" s="1"/>
      <c r="AG37" s="1"/>
      <c r="AH37" s="1"/>
      <c r="AI37" s="1"/>
      <c r="AJ37" s="1"/>
      <c r="AK37" s="1"/>
      <c r="AL37" s="1"/>
      <c r="AM37" s="1"/>
      <c r="AN37" s="1"/>
      <c r="AR37" s="1"/>
      <c r="AS37" s="1"/>
      <c r="AT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9"/>
      <c r="AF38" s="1"/>
      <c r="AG38" s="1"/>
      <c r="AH38" s="1"/>
      <c r="AI38" s="1"/>
      <c r="AJ38" s="1"/>
      <c r="AK38" s="1"/>
      <c r="AL38" s="1"/>
      <c r="AM38" s="1"/>
      <c r="AN38" s="1"/>
      <c r="AR38" s="1"/>
      <c r="AS38" s="1"/>
      <c r="AT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>
      <c r="B39" s="4"/>
      <c r="H39" s="7"/>
      <c r="L39" s="7"/>
      <c r="P39" s="4"/>
      <c r="Q39" s="23"/>
      <c r="R39" s="24"/>
      <c r="S39" s="24"/>
      <c r="T39" s="24"/>
      <c r="U39" s="1"/>
      <c r="V39" s="1"/>
      <c r="W39" s="1"/>
      <c r="X39" s="1"/>
      <c r="Y39" s="1"/>
      <c r="Z39" s="1"/>
      <c r="AA39" s="23"/>
      <c r="AB39" s="24"/>
      <c r="AC39" s="1"/>
      <c r="AD39" s="23"/>
      <c r="AE39" s="29"/>
      <c r="AF39" s="1"/>
      <c r="AG39" s="1"/>
      <c r="AH39" s="1"/>
      <c r="AI39" s="1"/>
      <c r="AJ39" s="1"/>
      <c r="AK39" s="1"/>
      <c r="AL39" s="1"/>
      <c r="AM39" s="1"/>
      <c r="AN39" s="1"/>
      <c r="AR39" s="1"/>
      <c r="AS39" s="1"/>
      <c r="AT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3"/>
      <c r="S40" s="23"/>
      <c r="T40" s="23"/>
      <c r="U40" s="1"/>
      <c r="V40" s="1"/>
      <c r="W40" s="1"/>
      <c r="X40" s="1"/>
      <c r="Y40" s="1"/>
      <c r="Z40" s="1"/>
      <c r="AA40" s="23"/>
      <c r="AB40" s="23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3"/>
      <c r="S42" s="23"/>
      <c r="T42" s="23"/>
      <c r="U42" s="1"/>
      <c r="V42" s="1"/>
      <c r="W42" s="1"/>
      <c r="X42" s="1"/>
      <c r="Y42" s="1"/>
      <c r="Z42" s="1"/>
      <c r="AA42" s="23"/>
      <c r="AB42" s="23"/>
      <c r="AC42" s="1"/>
      <c r="AD42" s="23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S43" s="4"/>
      <c r="U43" s="1"/>
      <c r="V43" s="1"/>
      <c r="W43" s="1"/>
      <c r="X43" s="1"/>
      <c r="Y43" s="1"/>
      <c r="Z43" s="1"/>
      <c r="AB43" s="4"/>
      <c r="AC43" s="1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B44" s="4"/>
      <c r="H44" s="7"/>
      <c r="L44" s="7"/>
      <c r="P44" s="4"/>
      <c r="S44" s="4"/>
      <c r="U44" s="1"/>
      <c r="V44" s="1"/>
      <c r="W44" s="1"/>
      <c r="X44" s="1"/>
      <c r="Y44" s="1"/>
      <c r="Z44" s="1"/>
      <c r="AB44" s="4"/>
      <c r="AC44" s="1"/>
      <c r="AF44" s="1"/>
      <c r="AG44" s="1"/>
      <c r="AH44" s="1"/>
      <c r="AI44" s="1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B45" s="4"/>
      <c r="H45" s="7"/>
      <c r="L45" s="7"/>
      <c r="P45" s="4"/>
      <c r="S45" s="4"/>
      <c r="U45" s="1"/>
      <c r="V45" s="1"/>
      <c r="W45" s="1"/>
      <c r="X45" s="1"/>
      <c r="Y45" s="1"/>
      <c r="Z45" s="1"/>
      <c r="AB45" s="4"/>
      <c r="AC45" s="1"/>
      <c r="AF45" s="1"/>
      <c r="AG45" s="1"/>
      <c r="AH45" s="1"/>
      <c r="AI45" s="1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B46" s="4"/>
      <c r="H46" s="7"/>
      <c r="L46" s="7"/>
      <c r="P46" s="4"/>
      <c r="S46" s="4"/>
      <c r="U46" s="1"/>
      <c r="V46" s="1"/>
      <c r="W46" s="1"/>
      <c r="X46" s="1"/>
      <c r="Y46" s="1"/>
      <c r="Z46" s="1"/>
      <c r="AB46" s="4"/>
      <c r="AC46" s="1"/>
      <c r="AF46" s="1"/>
      <c r="AG46" s="1"/>
      <c r="AH46" s="1"/>
      <c r="AI46" s="1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F47" s="1"/>
      <c r="AG47" s="1"/>
      <c r="AH47" s="1"/>
      <c r="AI47" s="1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F48" s="1"/>
      <c r="AG48" s="1"/>
      <c r="AH48" s="1"/>
      <c r="AI48" s="1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:66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F49" s="1"/>
      <c r="AG49" s="1"/>
      <c r="AH49" s="1"/>
      <c r="AI49" s="1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:66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F50" s="1"/>
      <c r="AG50" s="1"/>
      <c r="AH50" s="1"/>
      <c r="AI50" s="1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:66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F51" s="1"/>
      <c r="AG51" s="1"/>
      <c r="AH51" s="1"/>
      <c r="AI51" s="1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:66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F52" s="1"/>
      <c r="AG52" s="1"/>
      <c r="AH52" s="1"/>
      <c r="AI52" s="1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:66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F53" s="1"/>
      <c r="AG53" s="1"/>
      <c r="AH53" s="1"/>
      <c r="AI53" s="1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:66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F54" s="1"/>
      <c r="AG54" s="7"/>
      <c r="AH54" s="1"/>
      <c r="AI54" s="1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:66">
      <c r="AC55" s="7"/>
      <c r="AF55" s="7"/>
      <c r="AG55" s="7"/>
      <c r="AH55" s="7"/>
      <c r="AI55" s="7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:66">
      <c r="AC56" s="7"/>
      <c r="AF56" s="7"/>
      <c r="AG56" s="24"/>
      <c r="AH56" s="7"/>
      <c r="AI56" s="7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:66">
      <c r="B57" s="191"/>
      <c r="L57" s="29"/>
      <c r="AC57" s="24"/>
      <c r="AF57" s="24"/>
      <c r="AG57" s="7"/>
      <c r="AH57" s="24"/>
      <c r="AI57" s="24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:66">
      <c r="AC58" s="7"/>
      <c r="AF58" s="7"/>
      <c r="AG58" s="7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G77" s="7"/>
      <c r="AH77" s="7"/>
      <c r="AI77" s="7"/>
      <c r="AJ77" s="1"/>
      <c r="AK77" s="1"/>
      <c r="AL77" s="1"/>
      <c r="AM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29:66">
      <c r="AC78" s="7"/>
      <c r="AF78" s="7"/>
      <c r="AG78" s="7"/>
      <c r="AH78" s="7"/>
      <c r="AI78" s="7"/>
      <c r="AJ78" s="1"/>
      <c r="AK78" s="1"/>
      <c r="AL78" s="1"/>
      <c r="AM78" s="1"/>
      <c r="AN78" s="1"/>
      <c r="AR78" s="1"/>
      <c r="AS78" s="1"/>
      <c r="AT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29:66">
      <c r="AC79" s="7"/>
      <c r="AF79" s="7"/>
      <c r="AG79" s="7"/>
      <c r="AH79" s="7"/>
      <c r="AI79" s="7"/>
      <c r="AJ79" s="1"/>
      <c r="AK79" s="1"/>
      <c r="AL79" s="1"/>
      <c r="AM79" s="1"/>
      <c r="AN79" s="1"/>
      <c r="AR79" s="1"/>
      <c r="AS79" s="1"/>
      <c r="AT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29:66">
      <c r="AC80" s="7"/>
      <c r="AF80" s="7"/>
      <c r="AG80" s="7"/>
      <c r="AH80" s="7"/>
      <c r="AI80" s="7"/>
      <c r="AJ80" s="1"/>
      <c r="AK80" s="1"/>
      <c r="AL80" s="1"/>
      <c r="AM80" s="1"/>
      <c r="AN80" s="1"/>
      <c r="AR80" s="1"/>
      <c r="AS80" s="1"/>
      <c r="AT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9:66">
      <c r="AC81" s="7"/>
      <c r="AF81" s="7"/>
      <c r="AG81" s="7"/>
      <c r="AH81" s="7"/>
      <c r="AI81" s="7"/>
      <c r="AJ81" s="1"/>
      <c r="AK81" s="1"/>
      <c r="AL81" s="1"/>
      <c r="AM81" s="1"/>
      <c r="AN81" s="1"/>
      <c r="AR81" s="1"/>
      <c r="AS81" s="1"/>
      <c r="AT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9:66">
      <c r="AC82" s="7"/>
      <c r="AF82" s="7"/>
      <c r="AG82" s="7"/>
      <c r="AH82" s="7"/>
      <c r="AI82" s="7"/>
      <c r="AJ82" s="1"/>
      <c r="AK82" s="1"/>
      <c r="AL82" s="1"/>
      <c r="AM82" s="1"/>
      <c r="AN82" s="1"/>
      <c r="AR82" s="1"/>
      <c r="AS82" s="1"/>
      <c r="AT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9:66">
      <c r="AC83" s="7"/>
      <c r="AF83" s="7"/>
      <c r="AG83" s="7"/>
      <c r="AH83" s="7"/>
      <c r="AI83" s="7"/>
      <c r="AJ83" s="1"/>
      <c r="AK83" s="1"/>
      <c r="AL83" s="1"/>
      <c r="AM83" s="1"/>
      <c r="AN83" s="1"/>
      <c r="AR83" s="1"/>
      <c r="AS83" s="1"/>
      <c r="AT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9:66">
      <c r="AC84" s="7"/>
      <c r="AF84" s="7"/>
      <c r="AG84" s="7"/>
      <c r="AH84" s="7"/>
      <c r="AI84" s="7"/>
      <c r="AJ84" s="1"/>
      <c r="AK84" s="1"/>
      <c r="AL84" s="1"/>
      <c r="AM84" s="1"/>
      <c r="AN84" s="1"/>
      <c r="AR84" s="1"/>
      <c r="AS84" s="1"/>
      <c r="AT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9:66">
      <c r="AC85" s="7"/>
      <c r="AF85" s="7"/>
      <c r="AG85" s="7"/>
      <c r="AH85" s="7"/>
      <c r="AI85" s="7"/>
      <c r="AJ85" s="1"/>
      <c r="AK85" s="1"/>
      <c r="AL85" s="1"/>
      <c r="AM85" s="1"/>
      <c r="AN85" s="1"/>
      <c r="AR85" s="1"/>
      <c r="AS85" s="1"/>
      <c r="AT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9:66">
      <c r="AC86" s="7"/>
      <c r="AF86" s="7"/>
      <c r="AG86" s="7"/>
      <c r="AH86" s="7"/>
      <c r="AI86" s="7"/>
      <c r="AJ86" s="1"/>
      <c r="AK86" s="1"/>
      <c r="AL86" s="1"/>
      <c r="AM86" s="1"/>
      <c r="AN86" s="1"/>
      <c r="AR86" s="1"/>
      <c r="AS86" s="1"/>
      <c r="AT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9:66">
      <c r="AC87" s="7"/>
      <c r="AF87" s="7"/>
      <c r="AG87" s="7"/>
      <c r="AH87" s="7"/>
      <c r="AI87" s="7"/>
      <c r="AJ87" s="1"/>
      <c r="AK87" s="1"/>
      <c r="AL87" s="1"/>
      <c r="AM87" s="1"/>
      <c r="AN87" s="1"/>
      <c r="AR87" s="1"/>
      <c r="AS87" s="1"/>
      <c r="AT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9:66">
      <c r="AC88" s="7"/>
      <c r="AF88" s="7"/>
      <c r="AG88" s="7"/>
      <c r="AH88" s="7"/>
      <c r="AI88" s="7"/>
      <c r="AJ88" s="1"/>
      <c r="AK88" s="1"/>
      <c r="AL88" s="1"/>
      <c r="AM88" s="1"/>
      <c r="AN88" s="1"/>
      <c r="AR88" s="1"/>
      <c r="AS88" s="1"/>
      <c r="AT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9:66">
      <c r="AC89" s="7"/>
      <c r="AF89" s="7"/>
      <c r="AG89" s="7"/>
      <c r="AH89" s="7"/>
      <c r="AI89" s="7"/>
      <c r="AJ89" s="1"/>
      <c r="AK89" s="1"/>
      <c r="AL89" s="1"/>
      <c r="AM89" s="1"/>
      <c r="AN89" s="1"/>
      <c r="AR89" s="1"/>
      <c r="AS89" s="1"/>
      <c r="AT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9:66">
      <c r="AC90" s="7"/>
      <c r="AF90" s="7"/>
      <c r="AG90" s="7"/>
      <c r="AH90" s="7"/>
      <c r="AI90" s="7"/>
      <c r="AJ90" s="1"/>
      <c r="AK90" s="1"/>
      <c r="AL90" s="1"/>
      <c r="AM90" s="1"/>
      <c r="AN90" s="1"/>
      <c r="AR90" s="1"/>
      <c r="AS90" s="1"/>
      <c r="AT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29:66">
      <c r="AC91" s="7"/>
      <c r="AF91" s="7"/>
      <c r="AG91" s="7"/>
      <c r="AH91" s="7"/>
      <c r="AI91" s="7"/>
      <c r="AJ91" s="1"/>
      <c r="AK91" s="1"/>
      <c r="AL91" s="1"/>
      <c r="AM91" s="1"/>
      <c r="AN91" s="1"/>
      <c r="AR91" s="1"/>
      <c r="AS91" s="1"/>
      <c r="AT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29:66">
      <c r="AC92" s="7"/>
      <c r="AF92" s="7"/>
      <c r="AH92" s="7"/>
      <c r="AI92" s="7"/>
      <c r="AJ92" s="1"/>
      <c r="AN92" s="1"/>
      <c r="AR92" s="1"/>
      <c r="AS92" s="1"/>
      <c r="AT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</sheetData>
  <mergeCells count="19">
    <mergeCell ref="AK4:AM4"/>
    <mergeCell ref="B5:AJ5"/>
    <mergeCell ref="B35:C35"/>
    <mergeCell ref="B3:B4"/>
    <mergeCell ref="AN4:AN5"/>
    <mergeCell ref="B2:N2"/>
    <mergeCell ref="O2:AN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N3"/>
  </mergeCells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94"/>
  <sheetViews>
    <sheetView topLeftCell="A16" zoomScale="78" zoomScaleNormal="78" workbookViewId="0">
      <selection activeCell="AL45" sqref="AL45"/>
    </sheetView>
  </sheetViews>
  <sheetFormatPr defaultColWidth="9.140625" defaultRowHeight="12.75"/>
  <cols>
    <col min="1" max="1" width="3.42578125" style="1" customWidth="1"/>
    <col min="2" max="2" width="14.42578125" style="1" customWidth="1"/>
    <col min="3" max="4" width="16.7109375" style="4" customWidth="1"/>
    <col min="5" max="5" width="20.14062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40" width="16.710937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75">
      <c r="B1" s="91"/>
      <c r="C1" s="43"/>
      <c r="D1" s="43"/>
      <c r="E1" s="43"/>
      <c r="F1" s="22"/>
      <c r="G1" s="43"/>
      <c r="H1" s="43"/>
      <c r="J1" s="1"/>
      <c r="K1" s="1"/>
      <c r="L1" s="1"/>
      <c r="N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H1" s="1"/>
      <c r="AI1" s="1"/>
      <c r="AJ1" s="1"/>
      <c r="AK1" s="1"/>
      <c r="AL1" s="1"/>
      <c r="AM1" s="1"/>
      <c r="AN1" s="1"/>
      <c r="AR1" s="1"/>
      <c r="AS1" s="1"/>
      <c r="AT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2:66" ht="66" customHeight="1">
      <c r="B2" s="460" t="s">
        <v>59</v>
      </c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75" t="s">
        <v>59</v>
      </c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  <c r="AB2" s="475"/>
      <c r="AC2" s="475"/>
      <c r="AD2" s="475"/>
      <c r="AE2" s="475"/>
      <c r="AF2" s="475"/>
      <c r="AG2" s="475"/>
      <c r="AH2" s="475"/>
      <c r="AI2" s="475"/>
      <c r="AJ2" s="475"/>
      <c r="AK2" s="475"/>
      <c r="AL2" s="475"/>
      <c r="AM2" s="475"/>
      <c r="AN2" s="475"/>
      <c r="AO2" s="3"/>
      <c r="AP2" s="3"/>
      <c r="AQ2" s="3"/>
      <c r="AR2" s="3"/>
      <c r="AS2" s="3"/>
      <c r="AT2" s="3"/>
      <c r="AU2" s="3"/>
      <c r="AV2" s="3"/>
      <c r="AW2" s="3"/>
      <c r="AX2" s="3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2:66" s="2" customFormat="1" ht="98.25" customHeight="1">
      <c r="B3" s="484" t="s">
        <v>22</v>
      </c>
      <c r="C3" s="476" t="s">
        <v>25</v>
      </c>
      <c r="D3" s="476"/>
      <c r="E3" s="476"/>
      <c r="F3" s="476" t="s">
        <v>26</v>
      </c>
      <c r="G3" s="477"/>
      <c r="H3" s="477"/>
      <c r="I3" s="478" t="s">
        <v>27</v>
      </c>
      <c r="J3" s="478"/>
      <c r="K3" s="478"/>
      <c r="L3" s="479" t="s">
        <v>28</v>
      </c>
      <c r="M3" s="479"/>
      <c r="N3" s="479"/>
      <c r="O3" s="479" t="s">
        <v>29</v>
      </c>
      <c r="P3" s="479"/>
      <c r="Q3" s="479"/>
      <c r="R3" s="477" t="s">
        <v>30</v>
      </c>
      <c r="S3" s="477"/>
      <c r="T3" s="477"/>
      <c r="U3" s="480" t="s">
        <v>31</v>
      </c>
      <c r="V3" s="480"/>
      <c r="W3" s="480"/>
      <c r="X3" s="481" t="s">
        <v>32</v>
      </c>
      <c r="Y3" s="481"/>
      <c r="Z3" s="481"/>
      <c r="AA3" s="476" t="s">
        <v>33</v>
      </c>
      <c r="AB3" s="476"/>
      <c r="AC3" s="476"/>
      <c r="AD3" s="478" t="s">
        <v>20</v>
      </c>
      <c r="AE3" s="478"/>
      <c r="AF3" s="478"/>
      <c r="AG3" s="478" t="s">
        <v>54</v>
      </c>
      <c r="AH3" s="478"/>
      <c r="AI3" s="478"/>
      <c r="AJ3" s="480"/>
      <c r="AK3" s="480"/>
      <c r="AL3" s="480"/>
      <c r="AM3" s="480"/>
      <c r="AN3" s="480"/>
      <c r="AO3" s="174"/>
      <c r="AP3" s="174"/>
      <c r="AQ3" s="174"/>
      <c r="AR3" s="174"/>
      <c r="AS3" s="174"/>
      <c r="AT3" s="174"/>
      <c r="AU3" s="174"/>
      <c r="AV3" s="174"/>
      <c r="AW3" s="174"/>
      <c r="AX3" s="174"/>
    </row>
    <row r="4" spans="2:66" ht="54" customHeight="1">
      <c r="B4" s="484"/>
      <c r="C4" s="197" t="s">
        <v>12</v>
      </c>
      <c r="D4" s="197" t="s">
        <v>13</v>
      </c>
      <c r="E4" s="198" t="s">
        <v>55</v>
      </c>
      <c r="F4" s="199" t="s">
        <v>12</v>
      </c>
      <c r="G4" s="197" t="s">
        <v>13</v>
      </c>
      <c r="H4" s="198" t="s">
        <v>55</v>
      </c>
      <c r="I4" s="199" t="s">
        <v>12</v>
      </c>
      <c r="J4" s="197" t="s">
        <v>13</v>
      </c>
      <c r="K4" s="198" t="s">
        <v>55</v>
      </c>
      <c r="L4" s="197" t="s">
        <v>12</v>
      </c>
      <c r="M4" s="197" t="s">
        <v>13</v>
      </c>
      <c r="N4" s="198" t="s">
        <v>55</v>
      </c>
      <c r="O4" s="197" t="s">
        <v>12</v>
      </c>
      <c r="P4" s="197" t="s">
        <v>13</v>
      </c>
      <c r="Q4" s="198" t="s">
        <v>55</v>
      </c>
      <c r="R4" s="197" t="s">
        <v>12</v>
      </c>
      <c r="S4" s="197" t="s">
        <v>13</v>
      </c>
      <c r="T4" s="198" t="s">
        <v>55</v>
      </c>
      <c r="U4" s="197" t="s">
        <v>12</v>
      </c>
      <c r="V4" s="197" t="s">
        <v>13</v>
      </c>
      <c r="W4" s="198" t="s">
        <v>55</v>
      </c>
      <c r="X4" s="197" t="s">
        <v>12</v>
      </c>
      <c r="Y4" s="197" t="s">
        <v>13</v>
      </c>
      <c r="Z4" s="198" t="s">
        <v>55</v>
      </c>
      <c r="AA4" s="197" t="s">
        <v>12</v>
      </c>
      <c r="AB4" s="197" t="s">
        <v>13</v>
      </c>
      <c r="AC4" s="198" t="s">
        <v>55</v>
      </c>
      <c r="AD4" s="197" t="s">
        <v>12</v>
      </c>
      <c r="AE4" s="201" t="s">
        <v>13</v>
      </c>
      <c r="AF4" s="198" t="s">
        <v>55</v>
      </c>
      <c r="AG4" s="197" t="s">
        <v>12</v>
      </c>
      <c r="AH4" s="197" t="s">
        <v>13</v>
      </c>
      <c r="AI4" s="198" t="s">
        <v>55</v>
      </c>
      <c r="AJ4" s="197" t="s">
        <v>36</v>
      </c>
      <c r="AK4" s="482" t="s">
        <v>37</v>
      </c>
      <c r="AL4" s="482"/>
      <c r="AM4" s="482"/>
      <c r="AN4" s="485" t="s">
        <v>38</v>
      </c>
      <c r="AO4" s="3"/>
      <c r="AP4" s="3"/>
      <c r="AQ4" s="3"/>
      <c r="AR4" s="3"/>
      <c r="AS4" s="3"/>
      <c r="AT4" s="3"/>
      <c r="AU4" s="3"/>
      <c r="AV4" s="3"/>
      <c r="AW4" s="3"/>
      <c r="AX4" s="3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2:66" ht="36.75" customHeight="1">
      <c r="B5" s="470"/>
      <c r="C5" s="470"/>
      <c r="D5" s="470"/>
      <c r="E5" s="470"/>
      <c r="F5" s="470"/>
      <c r="G5" s="470"/>
      <c r="H5" s="470"/>
      <c r="I5" s="470"/>
      <c r="J5" s="470"/>
      <c r="K5" s="470"/>
      <c r="L5" s="470"/>
      <c r="M5" s="470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0"/>
      <c r="AA5" s="470"/>
      <c r="AB5" s="470"/>
      <c r="AC5" s="470"/>
      <c r="AD5" s="470"/>
      <c r="AE5" s="470"/>
      <c r="AF5" s="470"/>
      <c r="AG5" s="470"/>
      <c r="AH5" s="470"/>
      <c r="AI5" s="470"/>
      <c r="AJ5" s="470"/>
      <c r="AK5" s="202" t="s">
        <v>12</v>
      </c>
      <c r="AL5" s="202" t="s">
        <v>13</v>
      </c>
      <c r="AM5" s="203" t="s">
        <v>56</v>
      </c>
      <c r="AN5" s="486"/>
      <c r="AO5" s="3"/>
      <c r="AP5" s="3"/>
      <c r="AQ5" s="3"/>
      <c r="AR5" s="3"/>
      <c r="AS5" s="3"/>
      <c r="AT5" s="3"/>
      <c r="AU5" s="3"/>
      <c r="AV5" s="3"/>
      <c r="AW5" s="3"/>
      <c r="AX5" s="3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2:66" ht="27.95" customHeight="1">
      <c r="B6" s="187">
        <v>45352</v>
      </c>
      <c r="C6" s="120">
        <v>1632726.44</v>
      </c>
      <c r="D6" s="120">
        <v>1638485.78</v>
      </c>
      <c r="E6" s="35">
        <f>SUM(D6-C6)</f>
        <v>5759.3400000000802</v>
      </c>
      <c r="F6" s="120">
        <v>228291.03</v>
      </c>
      <c r="G6" s="176">
        <v>230400.03</v>
      </c>
      <c r="H6" s="129">
        <f t="shared" ref="H6" si="0">SUM(G6-F6)</f>
        <v>2109</v>
      </c>
      <c r="I6" s="49">
        <v>382953.44</v>
      </c>
      <c r="J6" s="120">
        <v>383473.28</v>
      </c>
      <c r="K6" s="49">
        <f t="shared" ref="K6" si="1">SUM(J6-I6)</f>
        <v>519.84000000002595</v>
      </c>
      <c r="L6" s="120">
        <v>147214.59</v>
      </c>
      <c r="M6" s="120">
        <v>147517.25</v>
      </c>
      <c r="N6" s="49">
        <f t="shared" ref="N6:N36" si="2">SUM(M6-L6)</f>
        <v>302.66000000000298</v>
      </c>
      <c r="O6" s="120">
        <v>305010.82</v>
      </c>
      <c r="P6" s="120">
        <v>306043.58</v>
      </c>
      <c r="Q6" s="49">
        <f>+SUM(P6-O6-W6)</f>
        <v>794.560000000012</v>
      </c>
      <c r="R6" s="120">
        <v>215620.48000000001</v>
      </c>
      <c r="S6" s="120">
        <v>216244.24</v>
      </c>
      <c r="T6" s="49">
        <f>SUM(S6-R6)</f>
        <v>623.75999999997998</v>
      </c>
      <c r="U6" s="120">
        <v>68250.44</v>
      </c>
      <c r="V6" s="120">
        <v>68488.639999999999</v>
      </c>
      <c r="W6" s="49">
        <f t="shared" ref="W6:W36" si="3">SUM(V6-U6)</f>
        <v>238.199999999997</v>
      </c>
      <c r="X6" s="120">
        <v>85132.92</v>
      </c>
      <c r="Y6" s="120">
        <v>85253.52</v>
      </c>
      <c r="Z6" s="49">
        <f t="shared" ref="Z6:Z36" si="4">SUM(Y6-X6)</f>
        <v>120.60000000000601</v>
      </c>
      <c r="AA6" s="120">
        <v>46826.65</v>
      </c>
      <c r="AB6" s="120">
        <v>46881.14</v>
      </c>
      <c r="AC6" s="49">
        <f t="shared" ref="AC6:AC36" si="5">SUM(AB6-AA6)</f>
        <v>54.489999999997998</v>
      </c>
      <c r="AD6" s="135">
        <v>46473</v>
      </c>
      <c r="AE6" s="135">
        <v>46671</v>
      </c>
      <c r="AF6" s="49">
        <f t="shared" ref="AF6:AF36" si="6">SUM(AE6-AD6)</f>
        <v>198</v>
      </c>
      <c r="AG6" s="155">
        <v>0</v>
      </c>
      <c r="AH6" s="155">
        <v>0</v>
      </c>
      <c r="AI6" s="155">
        <f t="shared" ref="AI6:AI11" si="7">SUM(AH6-AG6)</f>
        <v>0</v>
      </c>
      <c r="AJ6" s="179">
        <f t="shared" ref="AJ6:AJ36" si="8">SUM(AC6+Z6+W6+T6+Q6+N6+K6+E6+AF6+H6)</f>
        <v>10720.450000000101</v>
      </c>
      <c r="AK6" s="49">
        <f>'Feb-2024'!AL34</f>
        <v>3142452.29</v>
      </c>
      <c r="AL6" s="49">
        <v>3153281.82</v>
      </c>
      <c r="AM6" s="193">
        <f t="shared" ref="AM6:AM36" si="9">SUM(AL6-AK6)</f>
        <v>10829.529999999801</v>
      </c>
      <c r="AN6" s="204">
        <f t="shared" ref="AN6:AN36" si="10">SUM(AM6-AJ6)</f>
        <v>109.07999999968899</v>
      </c>
      <c r="AO6" s="3"/>
      <c r="AP6" s="3"/>
      <c r="AQ6" s="3"/>
      <c r="AR6" s="3"/>
      <c r="AS6" s="3"/>
      <c r="AT6" s="3"/>
      <c r="AU6" s="3"/>
      <c r="AV6" s="3"/>
      <c r="AW6" s="3"/>
      <c r="AX6" s="3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2:66" s="3" customFormat="1" ht="24" customHeight="1">
      <c r="B7" s="188">
        <v>45353</v>
      </c>
      <c r="C7" s="49">
        <f>+D6</f>
        <v>1638485.78</v>
      </c>
      <c r="D7" s="49">
        <v>1644272.13</v>
      </c>
      <c r="E7" s="35">
        <f t="shared" ref="E7:E36" si="11">SUM(D7-C7)</f>
        <v>5786.3499999998603</v>
      </c>
      <c r="F7" s="49">
        <f>+G6</f>
        <v>230400.03</v>
      </c>
      <c r="G7" s="49">
        <v>231877.29</v>
      </c>
      <c r="H7" s="129">
        <f t="shared" ref="H7:H36" si="12">SUM(G7-F7)</f>
        <v>1477.26000000001</v>
      </c>
      <c r="I7" s="49">
        <f>+J6</f>
        <v>383473.28</v>
      </c>
      <c r="J7" s="49">
        <v>383855.76</v>
      </c>
      <c r="K7" s="49">
        <f t="shared" ref="K7:K36" si="13">SUM(J7-I7)</f>
        <v>382.47999999998098</v>
      </c>
      <c r="L7" s="49">
        <f>+M6</f>
        <v>147517.25</v>
      </c>
      <c r="M7" s="49">
        <v>147762.56</v>
      </c>
      <c r="N7" s="49">
        <f t="shared" si="2"/>
        <v>245.30999999999801</v>
      </c>
      <c r="O7" s="49">
        <f>+P6</f>
        <v>306043.58</v>
      </c>
      <c r="P7" s="49">
        <v>307010.08</v>
      </c>
      <c r="Q7" s="49">
        <f t="shared" ref="Q7:Q36" si="14">+SUM(P7-O7-W7)</f>
        <v>730.41999999999803</v>
      </c>
      <c r="R7" s="49">
        <f>+S6</f>
        <v>216244.24</v>
      </c>
      <c r="S7" s="49">
        <v>216877.92</v>
      </c>
      <c r="T7" s="49">
        <f t="shared" ref="T7:T36" si="15">SUM(S7-R7)</f>
        <v>633.68000000002201</v>
      </c>
      <c r="U7" s="49">
        <f>+V6</f>
        <v>68488.639999999999</v>
      </c>
      <c r="V7" s="49">
        <v>68724.72</v>
      </c>
      <c r="W7" s="49">
        <f t="shared" si="3"/>
        <v>236.080000000002</v>
      </c>
      <c r="X7" s="49">
        <f>+Y6</f>
        <v>85253.52</v>
      </c>
      <c r="Y7" s="49">
        <v>85377.7</v>
      </c>
      <c r="Z7" s="49">
        <f t="shared" si="4"/>
        <v>124.179999999993</v>
      </c>
      <c r="AA7" s="49">
        <f>+AB6</f>
        <v>46881.14</v>
      </c>
      <c r="AB7" s="49">
        <v>46932.55</v>
      </c>
      <c r="AC7" s="49">
        <f t="shared" si="5"/>
        <v>51.4100000000035</v>
      </c>
      <c r="AD7" s="49">
        <f>+AE6</f>
        <v>46671</v>
      </c>
      <c r="AE7" s="148">
        <v>46868</v>
      </c>
      <c r="AF7" s="49">
        <f t="shared" si="6"/>
        <v>197</v>
      </c>
      <c r="AG7" s="155">
        <f>+AH6</f>
        <v>0</v>
      </c>
      <c r="AH7" s="155">
        <v>0</v>
      </c>
      <c r="AI7" s="155">
        <f t="shared" si="7"/>
        <v>0</v>
      </c>
      <c r="AJ7" s="179">
        <f t="shared" si="8"/>
        <v>9864.1699999998691</v>
      </c>
      <c r="AK7" s="49">
        <f>+AL6</f>
        <v>3153281.82</v>
      </c>
      <c r="AL7" s="49">
        <v>3163186.62</v>
      </c>
      <c r="AM7" s="193">
        <f t="shared" si="9"/>
        <v>9904.8000000002794</v>
      </c>
      <c r="AN7" s="204">
        <f t="shared" si="10"/>
        <v>40.630000000412103</v>
      </c>
    </row>
    <row r="8" spans="2:66" ht="24" customHeight="1">
      <c r="B8" s="188">
        <v>45354</v>
      </c>
      <c r="C8" s="49">
        <f t="shared" ref="C8:C36" si="16">+D7</f>
        <v>1644272.13</v>
      </c>
      <c r="D8" s="120">
        <v>1648364.81</v>
      </c>
      <c r="E8" s="35">
        <f t="shared" si="11"/>
        <v>4092.6800000001699</v>
      </c>
      <c r="F8" s="49">
        <f t="shared" ref="F8:F36" si="17">+G7</f>
        <v>231877.29</v>
      </c>
      <c r="G8" s="120">
        <v>233141.52</v>
      </c>
      <c r="H8" s="129">
        <f t="shared" si="12"/>
        <v>1264.22999999998</v>
      </c>
      <c r="I8" s="49">
        <f t="shared" ref="I8:I36" si="18">+J7</f>
        <v>383855.76</v>
      </c>
      <c r="J8" s="120">
        <v>384182.16</v>
      </c>
      <c r="K8" s="49">
        <f t="shared" si="13"/>
        <v>326.39999999996502</v>
      </c>
      <c r="L8" s="49">
        <f t="shared" ref="L8:L36" si="19">+M7</f>
        <v>147762.56</v>
      </c>
      <c r="M8" s="120">
        <v>147956.67000000001</v>
      </c>
      <c r="N8" s="49">
        <f t="shared" si="2"/>
        <v>194.11000000001499</v>
      </c>
      <c r="O8" s="49">
        <f t="shared" ref="O8:O36" si="20">+P7</f>
        <v>307010.08</v>
      </c>
      <c r="P8" s="120">
        <v>307804.74</v>
      </c>
      <c r="Q8" s="49">
        <f t="shared" si="14"/>
        <v>622.939999999973</v>
      </c>
      <c r="R8" s="49">
        <f t="shared" ref="R8:R36" si="21">+S7</f>
        <v>216877.92</v>
      </c>
      <c r="S8" s="120">
        <v>217427.92</v>
      </c>
      <c r="T8" s="49">
        <f t="shared" si="15"/>
        <v>550</v>
      </c>
      <c r="U8" s="49">
        <f t="shared" ref="U8:U36" si="22">+V7</f>
        <v>68724.72</v>
      </c>
      <c r="V8" s="120">
        <v>68896.44</v>
      </c>
      <c r="W8" s="49">
        <f t="shared" si="3"/>
        <v>171.72000000000099</v>
      </c>
      <c r="X8" s="49">
        <f t="shared" ref="X8:X36" si="23">+Y7</f>
        <v>85377.7</v>
      </c>
      <c r="Y8" s="120">
        <v>85466.71</v>
      </c>
      <c r="Z8" s="49">
        <f t="shared" si="4"/>
        <v>89.010000000009299</v>
      </c>
      <c r="AA8" s="49">
        <f t="shared" ref="AA8:AA36" si="24">+AB7</f>
        <v>46932.55</v>
      </c>
      <c r="AB8" s="120">
        <v>46981.88</v>
      </c>
      <c r="AC8" s="49">
        <f t="shared" si="5"/>
        <v>49.329999999994499</v>
      </c>
      <c r="AD8" s="49">
        <f t="shared" ref="AD8:AD36" si="25">+AE7</f>
        <v>46868</v>
      </c>
      <c r="AE8" s="135">
        <v>46989</v>
      </c>
      <c r="AF8" s="49">
        <f t="shared" si="6"/>
        <v>121</v>
      </c>
      <c r="AG8" s="155">
        <f t="shared" ref="AG8:AG11" si="26">+AH7</f>
        <v>0</v>
      </c>
      <c r="AH8" s="155">
        <v>0</v>
      </c>
      <c r="AI8" s="155">
        <f t="shared" si="7"/>
        <v>0</v>
      </c>
      <c r="AJ8" s="179">
        <f t="shared" si="8"/>
        <v>7481.4200000001101</v>
      </c>
      <c r="AK8" s="49">
        <f t="shared" ref="AK8:AK36" si="27">+AL7</f>
        <v>3163186.62</v>
      </c>
      <c r="AL8" s="49">
        <v>3170699.25</v>
      </c>
      <c r="AM8" s="193">
        <f t="shared" si="9"/>
        <v>7512.6299999998901</v>
      </c>
      <c r="AN8" s="204">
        <f t="shared" si="10"/>
        <v>31.209999999780798</v>
      </c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s="3" customFormat="1" ht="24" customHeight="1">
      <c r="B9" s="188">
        <v>45355</v>
      </c>
      <c r="C9" s="49">
        <f t="shared" si="16"/>
        <v>1648364.81</v>
      </c>
      <c r="D9" s="49">
        <v>1653460</v>
      </c>
      <c r="E9" s="35">
        <f t="shared" si="11"/>
        <v>5095.1899999999396</v>
      </c>
      <c r="F9" s="49">
        <f t="shared" si="17"/>
        <v>233141.52</v>
      </c>
      <c r="G9" s="49">
        <v>235051.43</v>
      </c>
      <c r="H9" s="129">
        <f t="shared" si="12"/>
        <v>1909.91</v>
      </c>
      <c r="I9" s="49">
        <f t="shared" si="18"/>
        <v>384182.16</v>
      </c>
      <c r="J9" s="49">
        <v>384584.64</v>
      </c>
      <c r="K9" s="49">
        <f t="shared" si="13"/>
        <v>402.48000000003998</v>
      </c>
      <c r="L9" s="49">
        <f t="shared" si="19"/>
        <v>147956.67000000001</v>
      </c>
      <c r="M9" s="49">
        <v>148201.89000000001</v>
      </c>
      <c r="N9" s="49">
        <f t="shared" si="2"/>
        <v>245.22000000000099</v>
      </c>
      <c r="O9" s="49">
        <f t="shared" si="20"/>
        <v>307804.74</v>
      </c>
      <c r="P9" s="49">
        <v>308773.59999999998</v>
      </c>
      <c r="Q9" s="49">
        <f t="shared" si="14"/>
        <v>740.65999999998905</v>
      </c>
      <c r="R9" s="49">
        <f t="shared" si="21"/>
        <v>217427.92</v>
      </c>
      <c r="S9" s="49">
        <v>218174.96</v>
      </c>
      <c r="T9" s="49">
        <f t="shared" si="15"/>
        <v>747.03999999997905</v>
      </c>
      <c r="U9" s="49">
        <f t="shared" si="22"/>
        <v>68896.44</v>
      </c>
      <c r="V9" s="49">
        <v>69124.639999999999</v>
      </c>
      <c r="W9" s="49">
        <f t="shared" si="3"/>
        <v>228.199999999997</v>
      </c>
      <c r="X9" s="49">
        <f t="shared" si="23"/>
        <v>85466.71</v>
      </c>
      <c r="Y9" s="49">
        <v>85572.19</v>
      </c>
      <c r="Z9" s="49">
        <f t="shared" si="4"/>
        <v>105.479999999996</v>
      </c>
      <c r="AA9" s="49">
        <f t="shared" si="24"/>
        <v>46981.88</v>
      </c>
      <c r="AB9" s="49">
        <v>47041.5</v>
      </c>
      <c r="AC9" s="49">
        <f t="shared" si="5"/>
        <v>59.620000000002598</v>
      </c>
      <c r="AD9" s="49">
        <f t="shared" si="25"/>
        <v>46989</v>
      </c>
      <c r="AE9" s="148">
        <v>47168</v>
      </c>
      <c r="AF9" s="49">
        <f t="shared" si="6"/>
        <v>179</v>
      </c>
      <c r="AG9" s="155">
        <f t="shared" si="26"/>
        <v>0</v>
      </c>
      <c r="AH9" s="155">
        <v>0</v>
      </c>
      <c r="AI9" s="155">
        <f t="shared" si="7"/>
        <v>0</v>
      </c>
      <c r="AJ9" s="179">
        <f t="shared" si="8"/>
        <v>9712.7999999999502</v>
      </c>
      <c r="AK9" s="49">
        <f t="shared" si="27"/>
        <v>3170699.25</v>
      </c>
      <c r="AL9" s="49">
        <v>3180463.39</v>
      </c>
      <c r="AM9" s="193">
        <f t="shared" si="9"/>
        <v>9764.1400000001304</v>
      </c>
      <c r="AN9" s="204">
        <f t="shared" si="10"/>
        <v>51.340000000178399</v>
      </c>
    </row>
    <row r="10" spans="2:66" ht="24" customHeight="1">
      <c r="B10" s="188">
        <v>45356</v>
      </c>
      <c r="C10" s="49">
        <f t="shared" si="16"/>
        <v>1653460</v>
      </c>
      <c r="D10" s="120">
        <v>1659201.42</v>
      </c>
      <c r="E10" s="35">
        <f t="shared" si="11"/>
        <v>5741.41999999993</v>
      </c>
      <c r="F10" s="49">
        <f t="shared" si="17"/>
        <v>235051.43</v>
      </c>
      <c r="G10" s="120">
        <v>236860.18</v>
      </c>
      <c r="H10" s="129">
        <f t="shared" si="12"/>
        <v>1808.75</v>
      </c>
      <c r="I10" s="49">
        <f t="shared" si="18"/>
        <v>384584.64</v>
      </c>
      <c r="J10" s="120">
        <v>384974.96</v>
      </c>
      <c r="K10" s="49">
        <f t="shared" si="13"/>
        <v>390.32000000000698</v>
      </c>
      <c r="L10" s="49">
        <f t="shared" si="19"/>
        <v>148201.89000000001</v>
      </c>
      <c r="M10" s="120">
        <v>148453.76000000001</v>
      </c>
      <c r="N10" s="49">
        <f t="shared" si="2"/>
        <v>251.869999999995</v>
      </c>
      <c r="O10" s="49">
        <f t="shared" si="20"/>
        <v>308773.59999999998</v>
      </c>
      <c r="P10" s="120">
        <v>309688.58</v>
      </c>
      <c r="Q10" s="49">
        <f t="shared" si="14"/>
        <v>686.58000000004495</v>
      </c>
      <c r="R10" s="49">
        <f t="shared" si="21"/>
        <v>218174.96</v>
      </c>
      <c r="S10" s="120">
        <v>218803.68</v>
      </c>
      <c r="T10" s="49">
        <f t="shared" si="15"/>
        <v>628.72000000000105</v>
      </c>
      <c r="U10" s="49">
        <f t="shared" si="22"/>
        <v>69124.639999999999</v>
      </c>
      <c r="V10" s="120">
        <v>69353.039999999994</v>
      </c>
      <c r="W10" s="49">
        <f t="shared" si="3"/>
        <v>228.39999999999401</v>
      </c>
      <c r="X10" s="49">
        <f t="shared" si="23"/>
        <v>85572.19</v>
      </c>
      <c r="Y10" s="120">
        <v>85695.44</v>
      </c>
      <c r="Z10" s="49">
        <f t="shared" si="4"/>
        <v>123.25</v>
      </c>
      <c r="AA10" s="49">
        <f t="shared" si="24"/>
        <v>47041.5</v>
      </c>
      <c r="AB10" s="120">
        <v>47097.38</v>
      </c>
      <c r="AC10" s="49">
        <f t="shared" si="5"/>
        <v>55.879999999997402</v>
      </c>
      <c r="AD10" s="49">
        <f t="shared" si="25"/>
        <v>47168</v>
      </c>
      <c r="AE10" s="135">
        <v>47411</v>
      </c>
      <c r="AF10" s="49">
        <f t="shared" si="6"/>
        <v>243</v>
      </c>
      <c r="AG10" s="155">
        <f t="shared" si="26"/>
        <v>0</v>
      </c>
      <c r="AH10" s="155">
        <v>0</v>
      </c>
      <c r="AI10" s="155">
        <f t="shared" si="7"/>
        <v>0</v>
      </c>
      <c r="AJ10" s="179">
        <f t="shared" si="8"/>
        <v>10158.19</v>
      </c>
      <c r="AK10" s="49">
        <f t="shared" si="27"/>
        <v>3180463.39</v>
      </c>
      <c r="AL10" s="49">
        <v>3190674.45</v>
      </c>
      <c r="AM10" s="193">
        <f t="shared" si="9"/>
        <v>10211.0600000001</v>
      </c>
      <c r="AN10" s="204">
        <f t="shared" si="10"/>
        <v>52.870000000089902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2:66" s="3" customFormat="1" ht="24" customHeight="1">
      <c r="B11" s="188">
        <v>45357</v>
      </c>
      <c r="C11" s="49">
        <f t="shared" si="16"/>
        <v>1659201.42</v>
      </c>
      <c r="D11" s="49">
        <v>1662930.5</v>
      </c>
      <c r="E11" s="35">
        <f t="shared" si="11"/>
        <v>3729.08000000007</v>
      </c>
      <c r="F11" s="49">
        <f t="shared" si="17"/>
        <v>236860.18</v>
      </c>
      <c r="G11" s="49">
        <v>240623.4</v>
      </c>
      <c r="H11" s="129">
        <f t="shared" si="12"/>
        <v>3763.22</v>
      </c>
      <c r="I11" s="49">
        <f t="shared" si="18"/>
        <v>384974.96</v>
      </c>
      <c r="J11" s="49">
        <v>385448.08</v>
      </c>
      <c r="K11" s="49">
        <f t="shared" si="13"/>
        <v>473.119999999995</v>
      </c>
      <c r="L11" s="49">
        <f t="shared" si="19"/>
        <v>148453.76000000001</v>
      </c>
      <c r="M11" s="49">
        <v>148680.82999999999</v>
      </c>
      <c r="N11" s="49">
        <f t="shared" si="2"/>
        <v>227.06999999997799</v>
      </c>
      <c r="O11" s="49">
        <f t="shared" si="20"/>
        <v>309688.58</v>
      </c>
      <c r="P11" s="49">
        <v>310625.18</v>
      </c>
      <c r="Q11" s="49">
        <f t="shared" si="14"/>
        <v>709.31999999996299</v>
      </c>
      <c r="R11" s="49">
        <f t="shared" si="21"/>
        <v>218803.68</v>
      </c>
      <c r="S11" s="49">
        <v>219404.5</v>
      </c>
      <c r="T11" s="49">
        <f t="shared" si="15"/>
        <v>600.82000000000698</v>
      </c>
      <c r="U11" s="49">
        <f t="shared" si="22"/>
        <v>69353.039999999994</v>
      </c>
      <c r="V11" s="49">
        <v>69580.320000000007</v>
      </c>
      <c r="W11" s="49">
        <f t="shared" si="3"/>
        <v>227.28000000001299</v>
      </c>
      <c r="X11" s="49">
        <f t="shared" si="23"/>
        <v>85695.44</v>
      </c>
      <c r="Y11" s="49">
        <v>85812.03</v>
      </c>
      <c r="Z11" s="49">
        <f t="shared" si="4"/>
        <v>116.589999999997</v>
      </c>
      <c r="AA11" s="49">
        <f t="shared" si="24"/>
        <v>47097.38</v>
      </c>
      <c r="AB11" s="49">
        <v>47201.53</v>
      </c>
      <c r="AC11" s="49">
        <f t="shared" si="5"/>
        <v>104.150000000001</v>
      </c>
      <c r="AD11" s="49">
        <f t="shared" si="25"/>
        <v>47411</v>
      </c>
      <c r="AE11" s="148">
        <v>47624</v>
      </c>
      <c r="AF11" s="49">
        <f t="shared" si="6"/>
        <v>213</v>
      </c>
      <c r="AG11" s="155">
        <f t="shared" si="26"/>
        <v>0</v>
      </c>
      <c r="AH11" s="155">
        <v>0</v>
      </c>
      <c r="AI11" s="155">
        <f t="shared" si="7"/>
        <v>0</v>
      </c>
      <c r="AJ11" s="179">
        <f t="shared" si="8"/>
        <v>10163.65</v>
      </c>
      <c r="AK11" s="49">
        <f t="shared" si="27"/>
        <v>3190674.45</v>
      </c>
      <c r="AL11" s="49">
        <v>3200914.7</v>
      </c>
      <c r="AM11" s="193">
        <f t="shared" si="9"/>
        <v>10240.25</v>
      </c>
      <c r="AN11" s="204">
        <f t="shared" si="10"/>
        <v>76.599999999969398</v>
      </c>
    </row>
    <row r="12" spans="2:66" ht="24" customHeight="1">
      <c r="B12" s="188">
        <v>45358</v>
      </c>
      <c r="C12" s="49">
        <f t="shared" si="16"/>
        <v>1662930.5</v>
      </c>
      <c r="D12" s="120">
        <v>1664501.73</v>
      </c>
      <c r="E12" s="35">
        <f t="shared" si="11"/>
        <v>1571.22999999998</v>
      </c>
      <c r="F12" s="49">
        <f t="shared" si="17"/>
        <v>240623.4</v>
      </c>
      <c r="G12" s="120">
        <v>244605.67</v>
      </c>
      <c r="H12" s="129">
        <f t="shared" si="12"/>
        <v>3982.27000000002</v>
      </c>
      <c r="I12" s="49">
        <f t="shared" si="18"/>
        <v>385448.08</v>
      </c>
      <c r="J12" s="120">
        <v>385803.44</v>
      </c>
      <c r="K12" s="49">
        <f t="shared" si="13"/>
        <v>355.35999999998597</v>
      </c>
      <c r="L12" s="49">
        <f t="shared" si="19"/>
        <v>148680.82999999999</v>
      </c>
      <c r="M12" s="120">
        <v>148871.51999999999</v>
      </c>
      <c r="N12" s="49">
        <f t="shared" si="2"/>
        <v>190.69000000000199</v>
      </c>
      <c r="O12" s="49">
        <f t="shared" si="20"/>
        <v>310625.18</v>
      </c>
      <c r="P12" s="120">
        <v>311411.90000000002</v>
      </c>
      <c r="Q12" s="49">
        <f t="shared" si="14"/>
        <v>2605.7200000000298</v>
      </c>
      <c r="R12" s="49">
        <f t="shared" si="21"/>
        <v>219404.5</v>
      </c>
      <c r="S12" s="120">
        <v>219967.92</v>
      </c>
      <c r="T12" s="49">
        <f t="shared" si="15"/>
        <v>563.42000000001303</v>
      </c>
      <c r="U12" s="49">
        <f t="shared" si="22"/>
        <v>69580.320000000007</v>
      </c>
      <c r="V12" s="120">
        <v>67761.320000000007</v>
      </c>
      <c r="W12" s="49">
        <f t="shared" si="3"/>
        <v>-1819</v>
      </c>
      <c r="X12" s="49">
        <f t="shared" si="23"/>
        <v>85812.03</v>
      </c>
      <c r="Y12" s="120">
        <v>85901.17</v>
      </c>
      <c r="Z12" s="49">
        <f t="shared" si="4"/>
        <v>89.139999999999404</v>
      </c>
      <c r="AA12" s="49">
        <f t="shared" si="24"/>
        <v>47201.53</v>
      </c>
      <c r="AB12" s="120">
        <v>47206.28</v>
      </c>
      <c r="AC12" s="49">
        <f t="shared" si="5"/>
        <v>4.75</v>
      </c>
      <c r="AD12" s="49">
        <f t="shared" si="25"/>
        <v>47624</v>
      </c>
      <c r="AE12" s="135">
        <v>47805</v>
      </c>
      <c r="AF12" s="49">
        <f t="shared" si="6"/>
        <v>181</v>
      </c>
      <c r="AG12" s="155">
        <v>0</v>
      </c>
      <c r="AH12" s="155">
        <v>0</v>
      </c>
      <c r="AI12" s="155">
        <v>0</v>
      </c>
      <c r="AJ12" s="179">
        <f t="shared" si="8"/>
        <v>7724.5800000000299</v>
      </c>
      <c r="AK12" s="49">
        <f t="shared" si="27"/>
        <v>3200914.7</v>
      </c>
      <c r="AL12" s="49">
        <v>3208708.74</v>
      </c>
      <c r="AM12" s="193">
        <f t="shared" si="9"/>
        <v>7794.04000000004</v>
      </c>
      <c r="AN12" s="204">
        <f t="shared" si="10"/>
        <v>69.460000000006403</v>
      </c>
      <c r="AO12" s="3"/>
      <c r="AP12" s="3"/>
      <c r="AQ12" s="3"/>
      <c r="AR12" s="3"/>
      <c r="AS12" s="3"/>
      <c r="AT12" s="3"/>
      <c r="AU12" s="3"/>
      <c r="AV12" s="3"/>
      <c r="AW12" s="3"/>
      <c r="AX12" s="3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2:66" s="3" customFormat="1" ht="24" customHeight="1">
      <c r="B13" s="188">
        <v>45359</v>
      </c>
      <c r="C13" s="49">
        <f t="shared" si="16"/>
        <v>1664501.73</v>
      </c>
      <c r="D13" s="49">
        <v>1667104.07</v>
      </c>
      <c r="E13" s="35">
        <f t="shared" si="11"/>
        <v>2602.3400000000802</v>
      </c>
      <c r="F13" s="49">
        <f t="shared" si="17"/>
        <v>244605.67</v>
      </c>
      <c r="G13" s="49">
        <v>249279.39</v>
      </c>
      <c r="H13" s="129">
        <f t="shared" si="12"/>
        <v>4673.72</v>
      </c>
      <c r="I13" s="49">
        <f t="shared" si="18"/>
        <v>385803.44</v>
      </c>
      <c r="J13" s="49">
        <v>386245.92</v>
      </c>
      <c r="K13" s="49">
        <f t="shared" si="13"/>
        <v>442.47999999998098</v>
      </c>
      <c r="L13" s="49">
        <f t="shared" si="19"/>
        <v>148871.51999999999</v>
      </c>
      <c r="M13" s="49">
        <v>149127.29999999999</v>
      </c>
      <c r="N13" s="49">
        <f t="shared" si="2"/>
        <v>255.77999999999901</v>
      </c>
      <c r="O13" s="49">
        <f t="shared" si="20"/>
        <v>311411.90000000002</v>
      </c>
      <c r="P13" s="49">
        <v>312447.09999999998</v>
      </c>
      <c r="Q13" s="49">
        <f t="shared" si="14"/>
        <v>-1209.4000000000401</v>
      </c>
      <c r="R13" s="49">
        <f t="shared" si="21"/>
        <v>219967.92</v>
      </c>
      <c r="S13" s="49">
        <v>220693.12</v>
      </c>
      <c r="T13" s="49">
        <f t="shared" si="15"/>
        <v>725.19999999998299</v>
      </c>
      <c r="U13" s="49">
        <f t="shared" si="22"/>
        <v>67761.320000000007</v>
      </c>
      <c r="V13" s="49">
        <v>70005.919999999998</v>
      </c>
      <c r="W13" s="49">
        <f t="shared" si="3"/>
        <v>2244.5999999999899</v>
      </c>
      <c r="X13" s="49">
        <f t="shared" si="23"/>
        <v>85901.17</v>
      </c>
      <c r="Y13" s="49">
        <v>86055.52</v>
      </c>
      <c r="Z13" s="49">
        <f t="shared" si="4"/>
        <v>154.35000000000599</v>
      </c>
      <c r="AA13" s="49">
        <f t="shared" si="24"/>
        <v>47206.28</v>
      </c>
      <c r="AB13" s="49">
        <v>47274.87</v>
      </c>
      <c r="AC13" s="49">
        <f t="shared" si="5"/>
        <v>68.590000000003798</v>
      </c>
      <c r="AD13" s="49">
        <f t="shared" si="25"/>
        <v>47805</v>
      </c>
      <c r="AE13" s="148">
        <v>48047</v>
      </c>
      <c r="AF13" s="49">
        <f t="shared" si="6"/>
        <v>242</v>
      </c>
      <c r="AG13" s="155">
        <v>0</v>
      </c>
      <c r="AH13" s="155">
        <v>0</v>
      </c>
      <c r="AI13" s="155">
        <v>0</v>
      </c>
      <c r="AJ13" s="179">
        <f t="shared" si="8"/>
        <v>10199.66</v>
      </c>
      <c r="AK13" s="49">
        <f t="shared" si="27"/>
        <v>3208708.74</v>
      </c>
      <c r="AL13" s="49">
        <v>3218965.6</v>
      </c>
      <c r="AM13" s="193">
        <f t="shared" si="9"/>
        <v>10256.859999999901</v>
      </c>
      <c r="AN13" s="204">
        <f t="shared" si="10"/>
        <v>57.199999999858797</v>
      </c>
    </row>
    <row r="14" spans="2:66" ht="24" customHeight="1">
      <c r="B14" s="188">
        <v>45360</v>
      </c>
      <c r="C14" s="49">
        <f t="shared" si="16"/>
        <v>1667104.07</v>
      </c>
      <c r="D14" s="120">
        <v>1670217.86</v>
      </c>
      <c r="E14" s="35">
        <f t="shared" si="11"/>
        <v>3113.79000000004</v>
      </c>
      <c r="F14" s="49">
        <f t="shared" si="17"/>
        <v>249279.39</v>
      </c>
      <c r="G14" s="120">
        <v>253747.97</v>
      </c>
      <c r="H14" s="129">
        <f t="shared" si="12"/>
        <v>4468.5799999999899</v>
      </c>
      <c r="I14" s="49">
        <f t="shared" si="18"/>
        <v>386245.92</v>
      </c>
      <c r="J14" s="120">
        <v>386765.76</v>
      </c>
      <c r="K14" s="49">
        <f t="shared" si="13"/>
        <v>519.84000000002595</v>
      </c>
      <c r="L14" s="49">
        <f t="shared" si="19"/>
        <v>149127.29999999999</v>
      </c>
      <c r="M14" s="120">
        <v>149398.24</v>
      </c>
      <c r="N14" s="49">
        <f t="shared" si="2"/>
        <v>270.94000000000199</v>
      </c>
      <c r="O14" s="49">
        <f t="shared" si="20"/>
        <v>312447.09999999998</v>
      </c>
      <c r="P14" s="120">
        <v>313455.62</v>
      </c>
      <c r="Q14" s="49">
        <f t="shared" si="14"/>
        <v>779.00000000001501</v>
      </c>
      <c r="R14" s="49">
        <f t="shared" si="21"/>
        <v>220693.12</v>
      </c>
      <c r="S14" s="120">
        <v>221409.68</v>
      </c>
      <c r="T14" s="49">
        <f t="shared" si="15"/>
        <v>716.55999999999801</v>
      </c>
      <c r="U14" s="49">
        <f t="shared" si="22"/>
        <v>70005.919999999998</v>
      </c>
      <c r="V14" s="120">
        <v>70235.44</v>
      </c>
      <c r="W14" s="49">
        <f t="shared" si="3"/>
        <v>229.52000000000399</v>
      </c>
      <c r="X14" s="49">
        <f t="shared" si="23"/>
        <v>86055.52</v>
      </c>
      <c r="Y14" s="120">
        <v>86199.19</v>
      </c>
      <c r="Z14" s="49">
        <f t="shared" si="4"/>
        <v>143.669999999998</v>
      </c>
      <c r="AA14" s="49">
        <f t="shared" si="24"/>
        <v>47274.87</v>
      </c>
      <c r="AB14" s="120">
        <v>47337.2</v>
      </c>
      <c r="AC14" s="49">
        <f t="shared" si="5"/>
        <v>62.329999999994499</v>
      </c>
      <c r="AD14" s="49">
        <f t="shared" si="25"/>
        <v>48047</v>
      </c>
      <c r="AE14" s="135">
        <v>48302</v>
      </c>
      <c r="AF14" s="49">
        <f t="shared" si="6"/>
        <v>255</v>
      </c>
      <c r="AG14" s="155">
        <v>0</v>
      </c>
      <c r="AH14" s="155">
        <v>0</v>
      </c>
      <c r="AI14" s="155">
        <v>0</v>
      </c>
      <c r="AJ14" s="179">
        <f t="shared" si="8"/>
        <v>10559.2300000001</v>
      </c>
      <c r="AK14" s="49">
        <f t="shared" si="27"/>
        <v>3218965.6</v>
      </c>
      <c r="AL14" s="49">
        <v>3229585.28</v>
      </c>
      <c r="AM14" s="193">
        <f t="shared" si="9"/>
        <v>10619.6799999997</v>
      </c>
      <c r="AN14" s="204">
        <f t="shared" si="10"/>
        <v>60.449999999640603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2:66" s="3" customFormat="1" ht="24" customHeight="1">
      <c r="B15" s="188">
        <v>45361</v>
      </c>
      <c r="C15" s="49">
        <f t="shared" si="16"/>
        <v>1670217.86</v>
      </c>
      <c r="D15" s="49">
        <v>1671077.23</v>
      </c>
      <c r="E15" s="35">
        <f t="shared" si="11"/>
        <v>859.36999999987904</v>
      </c>
      <c r="F15" s="49">
        <f t="shared" si="17"/>
        <v>253747.97</v>
      </c>
      <c r="G15" s="49">
        <v>258186.03</v>
      </c>
      <c r="H15" s="129">
        <f t="shared" si="12"/>
        <v>4438.0600000000004</v>
      </c>
      <c r="I15" s="49">
        <f t="shared" si="18"/>
        <v>386765.76</v>
      </c>
      <c r="J15" s="49">
        <v>387182.88</v>
      </c>
      <c r="K15" s="49">
        <f t="shared" si="13"/>
        <v>417.119999999995</v>
      </c>
      <c r="L15" s="49">
        <f t="shared" si="19"/>
        <v>149398.24</v>
      </c>
      <c r="M15" s="49">
        <v>149591.97</v>
      </c>
      <c r="N15" s="49">
        <f t="shared" si="2"/>
        <v>193.73000000000999</v>
      </c>
      <c r="O15" s="49">
        <f t="shared" si="20"/>
        <v>313455.62</v>
      </c>
      <c r="P15" s="49">
        <v>314292.74</v>
      </c>
      <c r="Q15" s="49">
        <f t="shared" si="14"/>
        <v>664.52000000000396</v>
      </c>
      <c r="R15" s="49">
        <f t="shared" si="21"/>
        <v>221409.68</v>
      </c>
      <c r="S15" s="49">
        <v>221975.2</v>
      </c>
      <c r="T15" s="49">
        <f t="shared" si="15"/>
        <v>565.52000000001897</v>
      </c>
      <c r="U15" s="49">
        <f t="shared" si="22"/>
        <v>70235.44</v>
      </c>
      <c r="V15" s="49">
        <v>70408.039999999994</v>
      </c>
      <c r="W15" s="49">
        <f t="shared" si="3"/>
        <v>172.59999999999101</v>
      </c>
      <c r="X15" s="49">
        <f t="shared" si="23"/>
        <v>86199.19</v>
      </c>
      <c r="Y15" s="49">
        <v>86291.11</v>
      </c>
      <c r="Z15" s="49">
        <f t="shared" si="4"/>
        <v>91.919999999998296</v>
      </c>
      <c r="AA15" s="49">
        <f t="shared" si="24"/>
        <v>47337.2</v>
      </c>
      <c r="AB15" s="49">
        <v>47406.52</v>
      </c>
      <c r="AC15" s="49">
        <f t="shared" si="5"/>
        <v>69.319999999999695</v>
      </c>
      <c r="AD15" s="49">
        <f t="shared" si="25"/>
        <v>48302</v>
      </c>
      <c r="AE15" s="148">
        <v>48481</v>
      </c>
      <c r="AF15" s="49">
        <f t="shared" si="6"/>
        <v>179</v>
      </c>
      <c r="AG15" s="155">
        <v>0</v>
      </c>
      <c r="AH15" s="155">
        <v>0</v>
      </c>
      <c r="AI15" s="155">
        <v>0</v>
      </c>
      <c r="AJ15" s="179">
        <f t="shared" si="8"/>
        <v>7651.1599999998898</v>
      </c>
      <c r="AK15" s="49">
        <f t="shared" si="27"/>
        <v>3229585.28</v>
      </c>
      <c r="AL15" s="49">
        <v>3237275.95</v>
      </c>
      <c r="AM15" s="193">
        <f t="shared" si="9"/>
        <v>7690.6700000003902</v>
      </c>
      <c r="AN15" s="204">
        <f t="shared" si="10"/>
        <v>39.510000000496802</v>
      </c>
    </row>
    <row r="16" spans="2:66" ht="24" customHeight="1">
      <c r="B16" s="188">
        <v>45362</v>
      </c>
      <c r="C16" s="49">
        <f t="shared" si="16"/>
        <v>1671077.23</v>
      </c>
      <c r="D16" s="120">
        <v>1675143.41</v>
      </c>
      <c r="E16" s="35">
        <f t="shared" si="11"/>
        <v>4066.1799999999298</v>
      </c>
      <c r="F16" s="49">
        <f t="shared" si="17"/>
        <v>258186.03</v>
      </c>
      <c r="G16" s="120">
        <v>262438.05</v>
      </c>
      <c r="H16" s="129">
        <f t="shared" si="12"/>
        <v>4252.0199999999904</v>
      </c>
      <c r="I16" s="49">
        <f t="shared" si="18"/>
        <v>387182.88</v>
      </c>
      <c r="J16" s="120">
        <v>387713.04</v>
      </c>
      <c r="K16" s="49">
        <f t="shared" si="13"/>
        <v>530.15999999997405</v>
      </c>
      <c r="L16" s="49">
        <f t="shared" si="19"/>
        <v>149591.97</v>
      </c>
      <c r="M16" s="120">
        <v>149856.35</v>
      </c>
      <c r="N16" s="49">
        <f t="shared" si="2"/>
        <v>264.380000000005</v>
      </c>
      <c r="O16" s="49">
        <f t="shared" si="20"/>
        <v>314292.74</v>
      </c>
      <c r="P16" s="120">
        <v>315427.46000000002</v>
      </c>
      <c r="Q16" s="49">
        <f t="shared" si="14"/>
        <v>876.88000000001898</v>
      </c>
      <c r="R16" s="49">
        <f t="shared" si="21"/>
        <v>221975.2</v>
      </c>
      <c r="S16" s="120">
        <v>222695.2</v>
      </c>
      <c r="T16" s="49">
        <f t="shared" si="15"/>
        <v>720</v>
      </c>
      <c r="U16" s="49">
        <f t="shared" si="22"/>
        <v>70408.039999999994</v>
      </c>
      <c r="V16" s="120">
        <v>70665.88</v>
      </c>
      <c r="W16" s="49">
        <f t="shared" si="3"/>
        <v>257.840000000011</v>
      </c>
      <c r="X16" s="49">
        <f t="shared" si="23"/>
        <v>86291.11</v>
      </c>
      <c r="Y16" s="120">
        <v>86438.01</v>
      </c>
      <c r="Z16" s="49">
        <f t="shared" si="4"/>
        <v>146.89999999999401</v>
      </c>
      <c r="AA16" s="49">
        <f t="shared" si="24"/>
        <v>47406.52</v>
      </c>
      <c r="AB16" s="120">
        <v>47479.59</v>
      </c>
      <c r="AC16" s="49">
        <f t="shared" si="5"/>
        <v>73.069999999999695</v>
      </c>
      <c r="AD16" s="49">
        <f t="shared" si="25"/>
        <v>48481</v>
      </c>
      <c r="AE16" s="135">
        <v>48722</v>
      </c>
      <c r="AF16" s="49">
        <f t="shared" si="6"/>
        <v>241</v>
      </c>
      <c r="AG16" s="155">
        <v>0</v>
      </c>
      <c r="AH16" s="155">
        <v>0</v>
      </c>
      <c r="AI16" s="155">
        <v>0</v>
      </c>
      <c r="AJ16" s="179">
        <f t="shared" si="8"/>
        <v>11428.4299999999</v>
      </c>
      <c r="AK16" s="49">
        <f t="shared" si="27"/>
        <v>3237275.95</v>
      </c>
      <c r="AL16" s="49">
        <v>3248761.92</v>
      </c>
      <c r="AM16" s="193">
        <f t="shared" si="9"/>
        <v>11485.969999999699</v>
      </c>
      <c r="AN16" s="204">
        <f t="shared" si="10"/>
        <v>57.539999999811698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2:66" s="3" customFormat="1" ht="24" customHeight="1">
      <c r="B17" s="188">
        <v>45363</v>
      </c>
      <c r="C17" s="49">
        <f t="shared" si="16"/>
        <v>1675143.41</v>
      </c>
      <c r="D17" s="49">
        <v>1680123.9</v>
      </c>
      <c r="E17" s="35">
        <f t="shared" si="11"/>
        <v>4980.4899999999898</v>
      </c>
      <c r="F17" s="49">
        <f t="shared" si="17"/>
        <v>262438.05</v>
      </c>
      <c r="G17" s="49">
        <v>265037.31</v>
      </c>
      <c r="H17" s="129">
        <f t="shared" si="12"/>
        <v>2599.2600000000102</v>
      </c>
      <c r="I17" s="49">
        <f t="shared" si="18"/>
        <v>387713.04</v>
      </c>
      <c r="J17" s="49">
        <v>388377.44</v>
      </c>
      <c r="K17" s="49">
        <f t="shared" si="13"/>
        <v>664.40000000002306</v>
      </c>
      <c r="L17" s="49">
        <f t="shared" si="19"/>
        <v>149856.35</v>
      </c>
      <c r="M17" s="49">
        <v>150090.21</v>
      </c>
      <c r="N17" s="49">
        <f t="shared" si="2"/>
        <v>233.859999999986</v>
      </c>
      <c r="O17" s="49">
        <f t="shared" si="20"/>
        <v>315427.46000000002</v>
      </c>
      <c r="P17" s="49">
        <v>316506.40000000002</v>
      </c>
      <c r="Q17" s="49">
        <f t="shared" si="14"/>
        <v>835.98000000001002</v>
      </c>
      <c r="R17" s="49">
        <f t="shared" si="21"/>
        <v>222695.2</v>
      </c>
      <c r="S17" s="49">
        <v>223362.64</v>
      </c>
      <c r="T17" s="49">
        <f t="shared" si="15"/>
        <v>667.44000000000199</v>
      </c>
      <c r="U17" s="49">
        <f t="shared" si="22"/>
        <v>70665.88</v>
      </c>
      <c r="V17" s="49">
        <v>70908.84</v>
      </c>
      <c r="W17" s="49">
        <f t="shared" si="3"/>
        <v>242.95999999999199</v>
      </c>
      <c r="X17" s="49">
        <f t="shared" si="23"/>
        <v>86438.01</v>
      </c>
      <c r="Y17" s="49">
        <v>86581.18</v>
      </c>
      <c r="Z17" s="49">
        <f t="shared" si="4"/>
        <v>143.169999999998</v>
      </c>
      <c r="AA17" s="49">
        <f t="shared" si="24"/>
        <v>47479.59</v>
      </c>
      <c r="AB17" s="49">
        <v>47540.43</v>
      </c>
      <c r="AC17" s="49">
        <f t="shared" si="5"/>
        <v>60.840000000003798</v>
      </c>
      <c r="AD17" s="49">
        <f t="shared" si="25"/>
        <v>48722</v>
      </c>
      <c r="AE17" s="148">
        <v>48935</v>
      </c>
      <c r="AF17" s="49">
        <f t="shared" si="6"/>
        <v>213</v>
      </c>
      <c r="AG17" s="155">
        <v>0</v>
      </c>
      <c r="AH17" s="155">
        <v>0</v>
      </c>
      <c r="AI17" s="155">
        <v>0</v>
      </c>
      <c r="AJ17" s="179">
        <f t="shared" si="8"/>
        <v>10641.4</v>
      </c>
      <c r="AK17" s="49">
        <f t="shared" si="27"/>
        <v>3248761.92</v>
      </c>
      <c r="AL17" s="49">
        <v>3259438.9</v>
      </c>
      <c r="AM17" s="193">
        <f t="shared" si="9"/>
        <v>10676.98</v>
      </c>
      <c r="AN17" s="204">
        <f t="shared" si="10"/>
        <v>35.579999999965402</v>
      </c>
    </row>
    <row r="18" spans="2:66" ht="24" customHeight="1">
      <c r="B18" s="188">
        <v>45364</v>
      </c>
      <c r="C18" s="49">
        <f t="shared" si="16"/>
        <v>1680123.9</v>
      </c>
      <c r="D18" s="120">
        <v>1685631.62</v>
      </c>
      <c r="E18" s="35">
        <f t="shared" si="11"/>
        <v>5507.7200000002003</v>
      </c>
      <c r="F18" s="49">
        <f t="shared" si="17"/>
        <v>265037.31</v>
      </c>
      <c r="G18" s="120">
        <v>267200.90000000002</v>
      </c>
      <c r="H18" s="129">
        <f t="shared" si="12"/>
        <v>2163.5900000000302</v>
      </c>
      <c r="I18" s="49">
        <f t="shared" si="18"/>
        <v>388377.44</v>
      </c>
      <c r="J18" s="120">
        <v>388997.28</v>
      </c>
      <c r="K18" s="49">
        <f t="shared" si="13"/>
        <v>619.84000000002595</v>
      </c>
      <c r="L18" s="49">
        <f t="shared" si="19"/>
        <v>150090.21</v>
      </c>
      <c r="M18" s="120">
        <v>150342.16</v>
      </c>
      <c r="N18" s="49">
        <f t="shared" si="2"/>
        <v>251.95000000001201</v>
      </c>
      <c r="O18" s="49">
        <f t="shared" si="20"/>
        <v>316506.40000000002</v>
      </c>
      <c r="P18" s="120">
        <v>317572.59999999998</v>
      </c>
      <c r="Q18" s="49">
        <f t="shared" si="14"/>
        <v>827.39999999995098</v>
      </c>
      <c r="R18" s="49">
        <f t="shared" si="21"/>
        <v>223362.64</v>
      </c>
      <c r="S18" s="120">
        <v>224048.9</v>
      </c>
      <c r="T18" s="49">
        <f t="shared" si="15"/>
        <v>686.25999999997998</v>
      </c>
      <c r="U18" s="49">
        <f t="shared" si="22"/>
        <v>70908.84</v>
      </c>
      <c r="V18" s="120">
        <v>71147.64</v>
      </c>
      <c r="W18" s="49">
        <f t="shared" si="3"/>
        <v>238.800000000003</v>
      </c>
      <c r="X18" s="49">
        <f t="shared" si="23"/>
        <v>86581.18</v>
      </c>
      <c r="Y18" s="120">
        <v>86720.84</v>
      </c>
      <c r="Z18" s="49">
        <f t="shared" si="4"/>
        <v>139.66000000000301</v>
      </c>
      <c r="AA18" s="49">
        <f t="shared" si="24"/>
        <v>47540.43</v>
      </c>
      <c r="AB18" s="120">
        <v>47588.05</v>
      </c>
      <c r="AC18" s="49">
        <f t="shared" si="5"/>
        <v>47.620000000002598</v>
      </c>
      <c r="AD18" s="49">
        <f t="shared" si="25"/>
        <v>48935</v>
      </c>
      <c r="AE18" s="135">
        <v>49186</v>
      </c>
      <c r="AF18" s="49">
        <f t="shared" si="6"/>
        <v>251</v>
      </c>
      <c r="AG18" s="155">
        <v>0</v>
      </c>
      <c r="AH18" s="155">
        <v>0</v>
      </c>
      <c r="AI18" s="155">
        <v>0</v>
      </c>
      <c r="AJ18" s="179">
        <f t="shared" si="8"/>
        <v>10733.8400000002</v>
      </c>
      <c r="AK18" s="49">
        <f t="shared" si="27"/>
        <v>3259438.9</v>
      </c>
      <c r="AL18" s="49">
        <v>3270228.1</v>
      </c>
      <c r="AM18" s="193">
        <f t="shared" si="9"/>
        <v>10789.200000000201</v>
      </c>
      <c r="AN18" s="204">
        <f t="shared" si="10"/>
        <v>55.359999999978797</v>
      </c>
      <c r="AO18" s="3"/>
      <c r="AP18" s="3"/>
      <c r="AQ18" s="3"/>
      <c r="AR18" s="3"/>
      <c r="AS18" s="3"/>
      <c r="AT18" s="3"/>
      <c r="AU18" s="3"/>
      <c r="AV18" s="3"/>
      <c r="AW18" s="3"/>
      <c r="AX18" s="3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2:66" s="3" customFormat="1" ht="24" customHeight="1">
      <c r="B19" s="188">
        <v>45365</v>
      </c>
      <c r="C19" s="49">
        <f t="shared" si="16"/>
        <v>1685631.62</v>
      </c>
      <c r="D19" s="49">
        <v>1689544.2</v>
      </c>
      <c r="E19" s="35">
        <f t="shared" si="11"/>
        <v>3912.5799999998399</v>
      </c>
      <c r="F19" s="49">
        <f t="shared" si="17"/>
        <v>267200.90000000002</v>
      </c>
      <c r="G19" s="49">
        <v>270400.90000000002</v>
      </c>
      <c r="H19" s="129">
        <f t="shared" si="12"/>
        <v>3200</v>
      </c>
      <c r="I19" s="49">
        <f t="shared" si="18"/>
        <v>388997.28</v>
      </c>
      <c r="J19" s="49">
        <v>389619.6</v>
      </c>
      <c r="K19" s="49">
        <f t="shared" si="13"/>
        <v>622.319999999949</v>
      </c>
      <c r="L19" s="49">
        <f t="shared" si="19"/>
        <v>150342.16</v>
      </c>
      <c r="M19" s="49">
        <v>150620.59</v>
      </c>
      <c r="N19" s="49">
        <f t="shared" si="2"/>
        <v>278.42999999999302</v>
      </c>
      <c r="O19" s="49">
        <f t="shared" si="20"/>
        <v>317572.59999999998</v>
      </c>
      <c r="P19" s="49">
        <v>318577.76</v>
      </c>
      <c r="Q19" s="49">
        <f t="shared" si="14"/>
        <v>758.64000000002898</v>
      </c>
      <c r="R19" s="49">
        <f t="shared" si="21"/>
        <v>224048.9</v>
      </c>
      <c r="S19" s="49">
        <v>224779.28</v>
      </c>
      <c r="T19" s="49">
        <f t="shared" si="15"/>
        <v>730.380000000005</v>
      </c>
      <c r="U19" s="49">
        <f t="shared" si="22"/>
        <v>71147.64</v>
      </c>
      <c r="V19" s="49">
        <v>71394.16</v>
      </c>
      <c r="W19" s="49">
        <f t="shared" si="3"/>
        <v>246.52000000000399</v>
      </c>
      <c r="X19" s="49">
        <f t="shared" si="23"/>
        <v>86720.84</v>
      </c>
      <c r="Y19" s="49">
        <v>86891.05</v>
      </c>
      <c r="Z19" s="49">
        <f t="shared" si="4"/>
        <v>170.210000000006</v>
      </c>
      <c r="AA19" s="49">
        <f t="shared" si="24"/>
        <v>47588.05</v>
      </c>
      <c r="AB19" s="49">
        <v>47645.13</v>
      </c>
      <c r="AC19" s="49">
        <f t="shared" si="5"/>
        <v>57.079999999994499</v>
      </c>
      <c r="AD19" s="49">
        <f t="shared" si="25"/>
        <v>49186</v>
      </c>
      <c r="AE19" s="148">
        <v>49420</v>
      </c>
      <c r="AF19" s="49">
        <f t="shared" si="6"/>
        <v>234</v>
      </c>
      <c r="AG19" s="155">
        <v>0</v>
      </c>
      <c r="AH19" s="155">
        <v>0</v>
      </c>
      <c r="AI19" s="155">
        <v>0</v>
      </c>
      <c r="AJ19" s="179">
        <f t="shared" si="8"/>
        <v>10210.1599999998</v>
      </c>
      <c r="AK19" s="49">
        <f t="shared" si="27"/>
        <v>3270228.1</v>
      </c>
      <c r="AL19" s="49">
        <v>3280487</v>
      </c>
      <c r="AM19" s="193">
        <f t="shared" si="9"/>
        <v>10258.8999999999</v>
      </c>
      <c r="AN19" s="204">
        <f t="shared" si="10"/>
        <v>48.740000000085303</v>
      </c>
    </row>
    <row r="20" spans="2:66" ht="24" customHeight="1">
      <c r="B20" s="188">
        <v>45366</v>
      </c>
      <c r="C20" s="49">
        <f t="shared" si="16"/>
        <v>1689544.2</v>
      </c>
      <c r="D20" s="120">
        <v>1693228.9</v>
      </c>
      <c r="E20" s="35">
        <f t="shared" si="11"/>
        <v>3684.6999999999498</v>
      </c>
      <c r="F20" s="49">
        <f t="shared" si="17"/>
        <v>270400.90000000002</v>
      </c>
      <c r="G20" s="120">
        <v>274060.90999999997</v>
      </c>
      <c r="H20" s="129">
        <f t="shared" si="12"/>
        <v>3660.0099999999502</v>
      </c>
      <c r="I20" s="49">
        <f t="shared" si="18"/>
        <v>389619.6</v>
      </c>
      <c r="J20" s="120">
        <v>390278.24</v>
      </c>
      <c r="K20" s="49">
        <f t="shared" si="13"/>
        <v>658.64000000001397</v>
      </c>
      <c r="L20" s="49">
        <f t="shared" si="19"/>
        <v>150620.59</v>
      </c>
      <c r="M20" s="120">
        <v>150878.32</v>
      </c>
      <c r="N20" s="49">
        <f t="shared" si="2"/>
        <v>257.73000000001002</v>
      </c>
      <c r="O20" s="49">
        <f t="shared" si="20"/>
        <v>318577.76</v>
      </c>
      <c r="P20" s="120">
        <v>319564.90000000002</v>
      </c>
      <c r="Q20" s="49">
        <f t="shared" si="14"/>
        <v>787.14000000001397</v>
      </c>
      <c r="R20" s="49">
        <f t="shared" si="21"/>
        <v>224779.28</v>
      </c>
      <c r="S20" s="120">
        <v>225483.12</v>
      </c>
      <c r="T20" s="49">
        <f t="shared" si="15"/>
        <v>703.83999999999696</v>
      </c>
      <c r="U20" s="49">
        <f t="shared" si="22"/>
        <v>71394.16</v>
      </c>
      <c r="V20" s="120">
        <v>71594.16</v>
      </c>
      <c r="W20" s="49">
        <f t="shared" si="3"/>
        <v>200</v>
      </c>
      <c r="X20" s="49">
        <f t="shared" si="23"/>
        <v>86891.05</v>
      </c>
      <c r="Y20" s="120">
        <v>87067.7</v>
      </c>
      <c r="Z20" s="49">
        <f t="shared" si="4"/>
        <v>176.64999999999401</v>
      </c>
      <c r="AA20" s="49">
        <f t="shared" si="24"/>
        <v>47645.13</v>
      </c>
      <c r="AB20" s="120">
        <v>47715.98</v>
      </c>
      <c r="AC20" s="49">
        <f t="shared" si="5"/>
        <v>70.850000000005807</v>
      </c>
      <c r="AD20" s="49">
        <f t="shared" si="25"/>
        <v>49420</v>
      </c>
      <c r="AE20" s="135">
        <v>49603</v>
      </c>
      <c r="AF20" s="49">
        <f t="shared" si="6"/>
        <v>183</v>
      </c>
      <c r="AG20" s="155">
        <v>0</v>
      </c>
      <c r="AH20" s="155">
        <v>0</v>
      </c>
      <c r="AI20" s="155">
        <v>0</v>
      </c>
      <c r="AJ20" s="179">
        <f t="shared" si="8"/>
        <v>10382.559999999899</v>
      </c>
      <c r="AK20" s="49">
        <f t="shared" si="27"/>
        <v>3280487</v>
      </c>
      <c r="AL20" s="49">
        <v>3290923.6</v>
      </c>
      <c r="AM20" s="193">
        <f t="shared" si="9"/>
        <v>10436.6000000001</v>
      </c>
      <c r="AN20" s="204">
        <f t="shared" si="10"/>
        <v>54.040000000153697</v>
      </c>
      <c r="AO20" s="3"/>
      <c r="AP20" s="3"/>
      <c r="AQ20" s="3"/>
      <c r="AR20" s="3"/>
      <c r="AS20" s="3"/>
      <c r="AT20" s="3"/>
      <c r="AU20" s="3"/>
      <c r="AV20" s="3"/>
      <c r="AW20" s="3"/>
      <c r="AX20" s="3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2:66" s="3" customFormat="1" ht="24" customHeight="1">
      <c r="B21" s="188">
        <v>45367</v>
      </c>
      <c r="C21" s="49">
        <f t="shared" si="16"/>
        <v>1693228.9</v>
      </c>
      <c r="D21" s="49">
        <v>1697620.8</v>
      </c>
      <c r="E21" s="35">
        <f t="shared" si="11"/>
        <v>4391.9000000001397</v>
      </c>
      <c r="F21" s="49">
        <f t="shared" si="17"/>
        <v>274060.90999999997</v>
      </c>
      <c r="G21" s="49">
        <v>276558.90000000002</v>
      </c>
      <c r="H21" s="129">
        <f t="shared" si="12"/>
        <v>2497.9900000000498</v>
      </c>
      <c r="I21" s="49">
        <f t="shared" si="18"/>
        <v>390278.24</v>
      </c>
      <c r="J21" s="49">
        <v>390940.5</v>
      </c>
      <c r="K21" s="49">
        <f t="shared" si="13"/>
        <v>662.26000000000897</v>
      </c>
      <c r="L21" s="49">
        <f t="shared" si="19"/>
        <v>150878.32</v>
      </c>
      <c r="M21" s="49">
        <v>151098.64000000001</v>
      </c>
      <c r="N21" s="49">
        <f t="shared" si="2"/>
        <v>220.32000000000701</v>
      </c>
      <c r="O21" s="49">
        <f t="shared" si="20"/>
        <v>319564.90000000002</v>
      </c>
      <c r="P21" s="49">
        <v>320512.7</v>
      </c>
      <c r="Q21" s="49">
        <f t="shared" si="14"/>
        <v>745.99999999998499</v>
      </c>
      <c r="R21" s="49">
        <f t="shared" si="21"/>
        <v>225483.12</v>
      </c>
      <c r="S21" s="49">
        <v>226124.6</v>
      </c>
      <c r="T21" s="49">
        <f t="shared" si="15"/>
        <v>641.48000000001002</v>
      </c>
      <c r="U21" s="49">
        <f t="shared" si="22"/>
        <v>71594.16</v>
      </c>
      <c r="V21" s="49">
        <v>71795.960000000006</v>
      </c>
      <c r="W21" s="49">
        <f t="shared" si="3"/>
        <v>201.800000000003</v>
      </c>
      <c r="X21" s="49">
        <f t="shared" si="23"/>
        <v>87067.7</v>
      </c>
      <c r="Y21" s="49">
        <v>87225.9</v>
      </c>
      <c r="Z21" s="49">
        <f t="shared" si="4"/>
        <v>158.199999999997</v>
      </c>
      <c r="AA21" s="49">
        <f t="shared" si="24"/>
        <v>47715.98</v>
      </c>
      <c r="AB21" s="49">
        <v>47795.7</v>
      </c>
      <c r="AC21" s="49">
        <f t="shared" si="5"/>
        <v>79.719999999993902</v>
      </c>
      <c r="AD21" s="49">
        <f t="shared" si="25"/>
        <v>49603</v>
      </c>
      <c r="AE21" s="148">
        <v>49838</v>
      </c>
      <c r="AF21" s="49">
        <f t="shared" si="6"/>
        <v>235</v>
      </c>
      <c r="AG21" s="155">
        <v>0</v>
      </c>
      <c r="AH21" s="155">
        <v>0</v>
      </c>
      <c r="AI21" s="155">
        <v>0</v>
      </c>
      <c r="AJ21" s="179">
        <f t="shared" si="8"/>
        <v>9834.6700000001892</v>
      </c>
      <c r="AK21" s="49">
        <f t="shared" si="27"/>
        <v>3290923.6</v>
      </c>
      <c r="AL21" s="49">
        <v>3300798.4</v>
      </c>
      <c r="AM21" s="193">
        <f t="shared" si="9"/>
        <v>9874.7999999998101</v>
      </c>
      <c r="AN21" s="204">
        <f t="shared" si="10"/>
        <v>40.129999999619002</v>
      </c>
    </row>
    <row r="22" spans="2:66" ht="24" customHeight="1">
      <c r="B22" s="188">
        <v>45368</v>
      </c>
      <c r="C22" s="49">
        <f t="shared" si="16"/>
        <v>1697620.8</v>
      </c>
      <c r="D22" s="120">
        <v>1702652.9</v>
      </c>
      <c r="E22" s="35">
        <f t="shared" si="11"/>
        <v>5032.0999999998603</v>
      </c>
      <c r="F22" s="49">
        <f t="shared" si="17"/>
        <v>276558.90000000002</v>
      </c>
      <c r="G22" s="120">
        <v>278401.96000000002</v>
      </c>
      <c r="H22" s="129">
        <f t="shared" si="12"/>
        <v>1843.06</v>
      </c>
      <c r="I22" s="49">
        <f t="shared" si="18"/>
        <v>390940.5</v>
      </c>
      <c r="J22" s="120">
        <v>391654.08</v>
      </c>
      <c r="K22" s="49">
        <f t="shared" si="13"/>
        <v>713.58000000001596</v>
      </c>
      <c r="L22" s="49">
        <f t="shared" si="19"/>
        <v>151098.64000000001</v>
      </c>
      <c r="M22" s="120">
        <v>151320.07999999999</v>
      </c>
      <c r="N22" s="49">
        <f t="shared" si="2"/>
        <v>221.439999999973</v>
      </c>
      <c r="O22" s="49">
        <f t="shared" si="20"/>
        <v>320512.7</v>
      </c>
      <c r="P22" s="120">
        <v>321538.40000000002</v>
      </c>
      <c r="Q22" s="49">
        <f t="shared" si="14"/>
        <v>813.34000000001095</v>
      </c>
      <c r="R22" s="49">
        <f t="shared" si="21"/>
        <v>226124.6</v>
      </c>
      <c r="S22" s="120">
        <v>226796.79999999999</v>
      </c>
      <c r="T22" s="49">
        <f t="shared" si="15"/>
        <v>672.19999999998299</v>
      </c>
      <c r="U22" s="49">
        <f t="shared" si="22"/>
        <v>71795.960000000006</v>
      </c>
      <c r="V22" s="120">
        <v>72008.320000000007</v>
      </c>
      <c r="W22" s="49">
        <f t="shared" si="3"/>
        <v>212.36000000000101</v>
      </c>
      <c r="X22" s="49">
        <f t="shared" si="23"/>
        <v>87225.9</v>
      </c>
      <c r="Y22" s="120">
        <v>87357.11</v>
      </c>
      <c r="Z22" s="49">
        <f t="shared" si="4"/>
        <v>131.210000000006</v>
      </c>
      <c r="AA22" s="49">
        <f t="shared" si="24"/>
        <v>47795.7</v>
      </c>
      <c r="AB22" s="120">
        <v>47851.38</v>
      </c>
      <c r="AC22" s="49">
        <f t="shared" si="5"/>
        <v>55.680000000000298</v>
      </c>
      <c r="AD22" s="49">
        <f t="shared" si="25"/>
        <v>49838</v>
      </c>
      <c r="AE22" s="135">
        <v>50055</v>
      </c>
      <c r="AF22" s="49">
        <f t="shared" si="6"/>
        <v>217</v>
      </c>
      <c r="AG22" s="155">
        <v>0</v>
      </c>
      <c r="AH22" s="155">
        <v>0</v>
      </c>
      <c r="AI22" s="155">
        <v>0</v>
      </c>
      <c r="AJ22" s="179">
        <f t="shared" si="8"/>
        <v>9911.9699999998502</v>
      </c>
      <c r="AK22" s="49">
        <f t="shared" si="27"/>
        <v>3300798.4</v>
      </c>
      <c r="AL22" s="49">
        <v>3310771.9</v>
      </c>
      <c r="AM22" s="193">
        <f t="shared" si="9"/>
        <v>9973.5</v>
      </c>
      <c r="AN22" s="204">
        <f t="shared" si="10"/>
        <v>61.530000000151603</v>
      </c>
      <c r="AO22" s="3"/>
      <c r="AP22" s="3"/>
      <c r="AQ22" s="3"/>
      <c r="AR22" s="3"/>
      <c r="AS22" s="3"/>
      <c r="AT22" s="3"/>
      <c r="AU22" s="3"/>
      <c r="AV22" s="3"/>
      <c r="AW22" s="3"/>
      <c r="AX22" s="3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2:66" s="3" customFormat="1" ht="24" customHeight="1">
      <c r="B23" s="188">
        <v>45369</v>
      </c>
      <c r="C23" s="49">
        <f t="shared" si="16"/>
        <v>1702652.9</v>
      </c>
      <c r="D23" s="49">
        <v>1707314.17</v>
      </c>
      <c r="E23" s="35">
        <f t="shared" si="11"/>
        <v>4661.2700000000204</v>
      </c>
      <c r="F23" s="49">
        <f t="shared" si="17"/>
        <v>278401.96000000002</v>
      </c>
      <c r="G23" s="49">
        <v>281413.3</v>
      </c>
      <c r="H23" s="129">
        <f t="shared" si="12"/>
        <v>3011.3399999999701</v>
      </c>
      <c r="I23" s="49">
        <f t="shared" si="18"/>
        <v>391654.08</v>
      </c>
      <c r="J23" s="49">
        <v>392375.76</v>
      </c>
      <c r="K23" s="49">
        <f t="shared" si="13"/>
        <v>721.67999999999302</v>
      </c>
      <c r="L23" s="49">
        <f t="shared" si="19"/>
        <v>151320.07999999999</v>
      </c>
      <c r="M23" s="49">
        <v>151576.07999999999</v>
      </c>
      <c r="N23" s="49">
        <f t="shared" si="2"/>
        <v>256</v>
      </c>
      <c r="O23" s="49">
        <f t="shared" si="20"/>
        <v>321538.40000000002</v>
      </c>
      <c r="P23" s="49">
        <v>322560.58</v>
      </c>
      <c r="Q23" s="49">
        <f t="shared" si="14"/>
        <v>799.53999999999405</v>
      </c>
      <c r="R23" s="49">
        <f t="shared" si="21"/>
        <v>226796.79999999999</v>
      </c>
      <c r="S23" s="49">
        <v>227549.12</v>
      </c>
      <c r="T23" s="49">
        <f t="shared" si="15"/>
        <v>752.32000000000698</v>
      </c>
      <c r="U23" s="49">
        <f t="shared" si="22"/>
        <v>72008.320000000007</v>
      </c>
      <c r="V23" s="49">
        <v>72230.960000000006</v>
      </c>
      <c r="W23" s="49">
        <f t="shared" si="3"/>
        <v>222.63999999999899</v>
      </c>
      <c r="X23" s="49">
        <f t="shared" si="23"/>
        <v>87357.11</v>
      </c>
      <c r="Y23" s="49">
        <v>87534.66</v>
      </c>
      <c r="Z23" s="49">
        <f t="shared" si="4"/>
        <v>177.550000000003</v>
      </c>
      <c r="AA23" s="49">
        <f t="shared" si="24"/>
        <v>47851.38</v>
      </c>
      <c r="AB23" s="49">
        <v>47909.56</v>
      </c>
      <c r="AC23" s="49">
        <f t="shared" si="5"/>
        <v>58.180000000000298</v>
      </c>
      <c r="AD23" s="49">
        <f t="shared" si="25"/>
        <v>50055</v>
      </c>
      <c r="AE23" s="148">
        <v>50289</v>
      </c>
      <c r="AF23" s="49">
        <f t="shared" si="6"/>
        <v>234</v>
      </c>
      <c r="AG23" s="155">
        <v>0</v>
      </c>
      <c r="AH23" s="155">
        <v>0</v>
      </c>
      <c r="AI23" s="155">
        <v>0</v>
      </c>
      <c r="AJ23" s="179">
        <f t="shared" si="8"/>
        <v>10894.52</v>
      </c>
      <c r="AK23" s="49">
        <f t="shared" si="27"/>
        <v>3310771.9</v>
      </c>
      <c r="AL23" s="49">
        <v>3321709.98</v>
      </c>
      <c r="AM23" s="193">
        <f t="shared" si="9"/>
        <v>10938.0800000001</v>
      </c>
      <c r="AN23" s="204">
        <f t="shared" si="10"/>
        <v>43.560000000092302</v>
      </c>
    </row>
    <row r="24" spans="2:66" ht="24" customHeight="1">
      <c r="B24" s="188">
        <v>45370</v>
      </c>
      <c r="C24" s="49">
        <f t="shared" si="16"/>
        <v>1707314.17</v>
      </c>
      <c r="D24" s="49">
        <v>1712569.45</v>
      </c>
      <c r="E24" s="35">
        <f t="shared" si="11"/>
        <v>5255.2800000000298</v>
      </c>
      <c r="F24" s="49">
        <f t="shared" si="17"/>
        <v>281413.3</v>
      </c>
      <c r="G24" s="120">
        <v>284068.71999999997</v>
      </c>
      <c r="H24" s="129">
        <f t="shared" si="12"/>
        <v>2655.4199999999801</v>
      </c>
      <c r="I24" s="49">
        <f t="shared" si="18"/>
        <v>392375.76</v>
      </c>
      <c r="J24" s="120">
        <v>393077.12</v>
      </c>
      <c r="K24" s="49">
        <f t="shared" si="13"/>
        <v>701.35999999998603</v>
      </c>
      <c r="L24" s="49">
        <f t="shared" si="19"/>
        <v>151576.07999999999</v>
      </c>
      <c r="M24" s="120">
        <v>151860</v>
      </c>
      <c r="N24" s="49">
        <f t="shared" si="2"/>
        <v>283.92000000001298</v>
      </c>
      <c r="O24" s="49">
        <f t="shared" si="20"/>
        <v>322560.58</v>
      </c>
      <c r="P24" s="120">
        <v>323634.82</v>
      </c>
      <c r="Q24" s="49">
        <f t="shared" si="14"/>
        <v>851.39999999999395</v>
      </c>
      <c r="R24" s="49">
        <f t="shared" si="21"/>
        <v>227549.12</v>
      </c>
      <c r="S24" s="120">
        <v>228315.2</v>
      </c>
      <c r="T24" s="49">
        <f t="shared" si="15"/>
        <v>766.08000000001596</v>
      </c>
      <c r="U24" s="49">
        <f t="shared" si="22"/>
        <v>72230.960000000006</v>
      </c>
      <c r="V24" s="120">
        <v>72453.8</v>
      </c>
      <c r="W24" s="49">
        <f t="shared" si="3"/>
        <v>222.83999999999699</v>
      </c>
      <c r="X24" s="49">
        <f t="shared" si="23"/>
        <v>87534.66</v>
      </c>
      <c r="Y24" s="120">
        <v>87693.4</v>
      </c>
      <c r="Z24" s="49">
        <f t="shared" si="4"/>
        <v>158.739999999991</v>
      </c>
      <c r="AA24" s="49">
        <f t="shared" si="24"/>
        <v>47909.56</v>
      </c>
      <c r="AB24" s="120">
        <v>47984.6</v>
      </c>
      <c r="AC24" s="49">
        <f t="shared" si="5"/>
        <v>75.040000000000902</v>
      </c>
      <c r="AD24" s="49">
        <f t="shared" si="25"/>
        <v>50289</v>
      </c>
      <c r="AE24" s="135">
        <v>50600</v>
      </c>
      <c r="AF24" s="49">
        <f t="shared" si="6"/>
        <v>311</v>
      </c>
      <c r="AG24" s="155">
        <v>0</v>
      </c>
      <c r="AH24" s="155">
        <v>0</v>
      </c>
      <c r="AI24" s="155">
        <v>0</v>
      </c>
      <c r="AJ24" s="179">
        <f t="shared" si="8"/>
        <v>11281.08</v>
      </c>
      <c r="AK24" s="49">
        <f t="shared" si="27"/>
        <v>3321709.98</v>
      </c>
      <c r="AL24" s="49">
        <v>3333027.54</v>
      </c>
      <c r="AM24" s="193">
        <f t="shared" si="9"/>
        <v>11317.5600000001</v>
      </c>
      <c r="AN24" s="204">
        <f t="shared" si="10"/>
        <v>36.4800000000469</v>
      </c>
      <c r="AO24" s="3"/>
      <c r="AP24" s="3"/>
      <c r="AQ24" s="3"/>
      <c r="AR24" s="3"/>
      <c r="AS24" s="3"/>
      <c r="AT24" s="3"/>
      <c r="AU24" s="3"/>
      <c r="AV24" s="3"/>
      <c r="AW24" s="3"/>
      <c r="AX24" s="3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2:66" s="3" customFormat="1" ht="24" customHeight="1">
      <c r="B25" s="188">
        <v>45371</v>
      </c>
      <c r="C25" s="49">
        <f t="shared" si="16"/>
        <v>1712569.45</v>
      </c>
      <c r="D25" s="120">
        <v>1717404.25</v>
      </c>
      <c r="E25" s="35">
        <f t="shared" si="11"/>
        <v>4834.8000000000502</v>
      </c>
      <c r="F25" s="49">
        <f t="shared" si="17"/>
        <v>284068.71999999997</v>
      </c>
      <c r="G25" s="49">
        <v>286625.78000000003</v>
      </c>
      <c r="H25" s="129">
        <f t="shared" si="12"/>
        <v>2557.06000000006</v>
      </c>
      <c r="I25" s="49">
        <f t="shared" si="18"/>
        <v>393077.12</v>
      </c>
      <c r="J25" s="49">
        <v>393818.96</v>
      </c>
      <c r="K25" s="49">
        <f t="shared" si="13"/>
        <v>741.84000000002595</v>
      </c>
      <c r="L25" s="49">
        <f t="shared" si="19"/>
        <v>151860</v>
      </c>
      <c r="M25" s="49">
        <v>152133.47</v>
      </c>
      <c r="N25" s="49">
        <f t="shared" si="2"/>
        <v>273.47000000000099</v>
      </c>
      <c r="O25" s="49">
        <f t="shared" si="20"/>
        <v>323634.82</v>
      </c>
      <c r="P25" s="49">
        <v>324692.86</v>
      </c>
      <c r="Q25" s="49">
        <f t="shared" si="14"/>
        <v>831.75999999997998</v>
      </c>
      <c r="R25" s="49">
        <f t="shared" si="21"/>
        <v>228315.2</v>
      </c>
      <c r="S25" s="49">
        <v>229050.88</v>
      </c>
      <c r="T25" s="49">
        <f t="shared" si="15"/>
        <v>735.67999999999302</v>
      </c>
      <c r="U25" s="49">
        <f t="shared" si="22"/>
        <v>72453.8</v>
      </c>
      <c r="V25" s="49">
        <v>72680.08</v>
      </c>
      <c r="W25" s="49">
        <f t="shared" si="3"/>
        <v>226.27999999999901</v>
      </c>
      <c r="X25" s="49">
        <f t="shared" si="23"/>
        <v>87693.4</v>
      </c>
      <c r="Y25" s="49">
        <v>87852.13</v>
      </c>
      <c r="Z25" s="49">
        <f t="shared" si="4"/>
        <v>158.73000000000999</v>
      </c>
      <c r="AA25" s="49">
        <f t="shared" si="24"/>
        <v>47984.6</v>
      </c>
      <c r="AB25" s="49">
        <v>48050.99</v>
      </c>
      <c r="AC25" s="49">
        <f t="shared" si="5"/>
        <v>66.389999999999404</v>
      </c>
      <c r="AD25" s="49">
        <f t="shared" si="25"/>
        <v>50600</v>
      </c>
      <c r="AE25" s="148">
        <v>50882</v>
      </c>
      <c r="AF25" s="49">
        <f t="shared" si="6"/>
        <v>282</v>
      </c>
      <c r="AG25" s="155">
        <v>0</v>
      </c>
      <c r="AH25" s="155">
        <v>0</v>
      </c>
      <c r="AI25" s="155">
        <v>0</v>
      </c>
      <c r="AJ25" s="179">
        <f t="shared" si="8"/>
        <v>10708.0100000001</v>
      </c>
      <c r="AK25" s="49">
        <f t="shared" si="27"/>
        <v>3333027.54</v>
      </c>
      <c r="AL25" s="49">
        <v>3343789.96</v>
      </c>
      <c r="AM25" s="193">
        <f t="shared" si="9"/>
        <v>10762.4199999999</v>
      </c>
      <c r="AN25" s="204">
        <f t="shared" si="10"/>
        <v>54.409999999814303</v>
      </c>
    </row>
    <row r="26" spans="2:66" ht="24" customHeight="1">
      <c r="B26" s="188">
        <v>45372</v>
      </c>
      <c r="C26" s="49">
        <f t="shared" si="16"/>
        <v>1717404.25</v>
      </c>
      <c r="D26" s="120">
        <v>1720205.56</v>
      </c>
      <c r="E26" s="35">
        <f t="shared" si="11"/>
        <v>2801.31000000006</v>
      </c>
      <c r="F26" s="49">
        <f t="shared" si="17"/>
        <v>286625.78000000003</v>
      </c>
      <c r="G26" s="120">
        <v>291125.84000000003</v>
      </c>
      <c r="H26" s="129">
        <f t="shared" si="12"/>
        <v>4500.0600000000004</v>
      </c>
      <c r="I26" s="49">
        <f t="shared" si="18"/>
        <v>393818.96</v>
      </c>
      <c r="J26" s="120">
        <v>394549.04</v>
      </c>
      <c r="K26" s="49">
        <f t="shared" si="13"/>
        <v>730.07999999995798</v>
      </c>
      <c r="L26" s="49">
        <f t="shared" si="19"/>
        <v>152133.47</v>
      </c>
      <c r="M26" s="120">
        <v>152415.87</v>
      </c>
      <c r="N26" s="49">
        <f t="shared" si="2"/>
        <v>282.39999999999401</v>
      </c>
      <c r="O26" s="49">
        <f t="shared" si="20"/>
        <v>324692.86</v>
      </c>
      <c r="P26" s="120">
        <v>325792.06</v>
      </c>
      <c r="Q26" s="49">
        <f t="shared" si="14"/>
        <v>869.08000000001596</v>
      </c>
      <c r="R26" s="49">
        <f t="shared" si="21"/>
        <v>229050.88</v>
      </c>
      <c r="S26" s="120">
        <v>229792.8</v>
      </c>
      <c r="T26" s="49">
        <f t="shared" si="15"/>
        <v>741.91999999998404</v>
      </c>
      <c r="U26" s="49">
        <f t="shared" si="22"/>
        <v>72680.08</v>
      </c>
      <c r="V26" s="120">
        <v>72910.2</v>
      </c>
      <c r="W26" s="49">
        <f t="shared" si="3"/>
        <v>230.119999999995</v>
      </c>
      <c r="X26" s="49">
        <f t="shared" si="23"/>
        <v>87852.13</v>
      </c>
      <c r="Y26" s="120">
        <v>88026.87</v>
      </c>
      <c r="Z26" s="49">
        <f t="shared" si="4"/>
        <v>174.739999999991</v>
      </c>
      <c r="AA26" s="49">
        <f t="shared" si="24"/>
        <v>48050.99</v>
      </c>
      <c r="AB26" s="120">
        <v>48130.26</v>
      </c>
      <c r="AC26" s="49">
        <f t="shared" si="5"/>
        <v>79.270000000004103</v>
      </c>
      <c r="AD26" s="49">
        <f t="shared" si="25"/>
        <v>50882</v>
      </c>
      <c r="AE26" s="135">
        <v>51135</v>
      </c>
      <c r="AF26" s="49">
        <f t="shared" si="6"/>
        <v>253</v>
      </c>
      <c r="AG26" s="155">
        <v>0</v>
      </c>
      <c r="AH26" s="155">
        <v>0</v>
      </c>
      <c r="AI26" s="155">
        <v>0</v>
      </c>
      <c r="AJ26" s="179">
        <f t="shared" si="8"/>
        <v>10661.98</v>
      </c>
      <c r="AK26" s="49">
        <f t="shared" si="27"/>
        <v>3343789.96</v>
      </c>
      <c r="AL26" s="49">
        <v>3354506.32</v>
      </c>
      <c r="AM26" s="193">
        <f t="shared" si="9"/>
        <v>10716.359999999901</v>
      </c>
      <c r="AN26" s="204">
        <f t="shared" si="10"/>
        <v>54.379999999873696</v>
      </c>
      <c r="AO26" s="3"/>
      <c r="AP26" s="3"/>
      <c r="AQ26" s="3"/>
      <c r="AR26" s="3"/>
      <c r="AS26" s="3"/>
      <c r="AT26" s="3"/>
      <c r="AU26" s="3"/>
      <c r="AV26" s="3"/>
      <c r="AW26" s="3"/>
      <c r="AX26" s="3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2:66" s="3" customFormat="1" ht="24" customHeight="1">
      <c r="B27" s="188">
        <v>45373</v>
      </c>
      <c r="C27" s="49">
        <f t="shared" si="16"/>
        <v>1720205.56</v>
      </c>
      <c r="D27" s="49">
        <v>1723830.13</v>
      </c>
      <c r="E27" s="35">
        <f t="shared" si="11"/>
        <v>3624.5699999998301</v>
      </c>
      <c r="F27" s="49">
        <f t="shared" si="17"/>
        <v>291125.84000000003</v>
      </c>
      <c r="G27" s="49">
        <v>294354.55</v>
      </c>
      <c r="H27" s="129">
        <f t="shared" si="12"/>
        <v>3228.70999999996</v>
      </c>
      <c r="I27" s="49">
        <f t="shared" si="18"/>
        <v>394549.04</v>
      </c>
      <c r="J27" s="49">
        <v>395219.68</v>
      </c>
      <c r="K27" s="49">
        <f t="shared" si="13"/>
        <v>670.64000000001397</v>
      </c>
      <c r="L27" s="49">
        <f t="shared" si="19"/>
        <v>152415.87</v>
      </c>
      <c r="M27" s="49">
        <v>152644.79999999999</v>
      </c>
      <c r="N27" s="49">
        <f t="shared" si="2"/>
        <v>228.92999999999299</v>
      </c>
      <c r="O27" s="49">
        <f t="shared" si="20"/>
        <v>325792.06</v>
      </c>
      <c r="P27" s="49">
        <v>326815.03999999998</v>
      </c>
      <c r="Q27" s="49">
        <f t="shared" si="14"/>
        <v>803.69999999998299</v>
      </c>
      <c r="R27" s="49">
        <f t="shared" si="21"/>
        <v>229792.8</v>
      </c>
      <c r="S27" s="49">
        <v>230449.44</v>
      </c>
      <c r="T27" s="49">
        <f t="shared" si="15"/>
        <v>656.64000000001397</v>
      </c>
      <c r="U27" s="49">
        <f t="shared" si="22"/>
        <v>72910.2</v>
      </c>
      <c r="V27" s="49">
        <v>73129.48</v>
      </c>
      <c r="W27" s="49">
        <f t="shared" si="3"/>
        <v>219.27999999999901</v>
      </c>
      <c r="X27" s="49">
        <f t="shared" si="23"/>
        <v>88026.87</v>
      </c>
      <c r="Y27" s="49">
        <v>88188.27</v>
      </c>
      <c r="Z27" s="49">
        <f t="shared" si="4"/>
        <v>161.40000000000899</v>
      </c>
      <c r="AA27" s="49">
        <f t="shared" si="24"/>
        <v>48130.26</v>
      </c>
      <c r="AB27" s="49">
        <v>48175.43</v>
      </c>
      <c r="AC27" s="49">
        <f t="shared" si="5"/>
        <v>45.169999999998304</v>
      </c>
      <c r="AD27" s="49">
        <f t="shared" si="25"/>
        <v>51135</v>
      </c>
      <c r="AE27" s="148">
        <v>51422</v>
      </c>
      <c r="AF27" s="49">
        <f t="shared" si="6"/>
        <v>287</v>
      </c>
      <c r="AG27" s="155">
        <v>0</v>
      </c>
      <c r="AH27" s="155">
        <v>0</v>
      </c>
      <c r="AI27" s="155">
        <v>0</v>
      </c>
      <c r="AJ27" s="179">
        <f t="shared" si="8"/>
        <v>9926.0399999998008</v>
      </c>
      <c r="AK27" s="49">
        <f t="shared" si="27"/>
        <v>3354506.32</v>
      </c>
      <c r="AL27" s="49">
        <v>3364475.14</v>
      </c>
      <c r="AM27" s="193">
        <f t="shared" si="9"/>
        <v>9968.8200000002998</v>
      </c>
      <c r="AN27" s="204">
        <f t="shared" si="10"/>
        <v>42.780000000493601</v>
      </c>
    </row>
    <row r="28" spans="2:66" ht="24" customHeight="1">
      <c r="B28" s="188">
        <v>45374</v>
      </c>
      <c r="C28" s="49">
        <f t="shared" si="16"/>
        <v>1723830.13</v>
      </c>
      <c r="D28" s="120">
        <v>1723947.4</v>
      </c>
      <c r="E28" s="35">
        <f t="shared" si="11"/>
        <v>117.270000000019</v>
      </c>
      <c r="F28" s="49">
        <f t="shared" si="17"/>
        <v>294354.55</v>
      </c>
      <c r="G28" s="120">
        <v>294390.75</v>
      </c>
      <c r="H28" s="129">
        <f t="shared" si="12"/>
        <v>36.200000000011599</v>
      </c>
      <c r="I28" s="49">
        <f t="shared" si="18"/>
        <v>395219.68</v>
      </c>
      <c r="J28" s="120">
        <v>395251.68</v>
      </c>
      <c r="K28" s="49">
        <f t="shared" si="13"/>
        <v>32</v>
      </c>
      <c r="L28" s="49">
        <f t="shared" si="19"/>
        <v>152644.79999999999</v>
      </c>
      <c r="M28" s="120">
        <v>152696.79999999999</v>
      </c>
      <c r="N28" s="49">
        <f t="shared" si="2"/>
        <v>52</v>
      </c>
      <c r="O28" s="49">
        <f t="shared" si="20"/>
        <v>326815.03999999998</v>
      </c>
      <c r="P28" s="120">
        <v>326905.76</v>
      </c>
      <c r="Q28" s="49">
        <f t="shared" si="14"/>
        <v>48.720000000030304</v>
      </c>
      <c r="R28" s="49">
        <f t="shared" si="21"/>
        <v>230449.44</v>
      </c>
      <c r="S28" s="120">
        <v>230567.2</v>
      </c>
      <c r="T28" s="49">
        <f t="shared" si="15"/>
        <v>117.760000000009</v>
      </c>
      <c r="U28" s="49">
        <f t="shared" si="22"/>
        <v>73129.48</v>
      </c>
      <c r="V28" s="120">
        <v>73171.48</v>
      </c>
      <c r="W28" s="49">
        <f t="shared" si="3"/>
        <v>42</v>
      </c>
      <c r="X28" s="49">
        <f t="shared" si="23"/>
        <v>88188.27</v>
      </c>
      <c r="Y28" s="120">
        <v>88207.26</v>
      </c>
      <c r="Z28" s="49">
        <f t="shared" si="4"/>
        <v>18.989999999990701</v>
      </c>
      <c r="AA28" s="49">
        <f t="shared" si="24"/>
        <v>48175.43</v>
      </c>
      <c r="AB28" s="120">
        <v>48177.35</v>
      </c>
      <c r="AC28" s="49">
        <f t="shared" si="5"/>
        <v>1.91999999999825</v>
      </c>
      <c r="AD28" s="49">
        <f t="shared" si="25"/>
        <v>51422</v>
      </c>
      <c r="AE28" s="135">
        <v>51493</v>
      </c>
      <c r="AF28" s="49">
        <f t="shared" si="6"/>
        <v>71</v>
      </c>
      <c r="AG28" s="155">
        <v>0</v>
      </c>
      <c r="AH28" s="155">
        <v>0</v>
      </c>
      <c r="AI28" s="155">
        <v>0</v>
      </c>
      <c r="AJ28" s="179">
        <f t="shared" si="8"/>
        <v>537.86000000005902</v>
      </c>
      <c r="AK28" s="49">
        <f t="shared" si="27"/>
        <v>3364475.14</v>
      </c>
      <c r="AL28" s="49">
        <v>3365026.8</v>
      </c>
      <c r="AM28" s="193">
        <f t="shared" si="9"/>
        <v>551.65999999968301</v>
      </c>
      <c r="AN28" s="204">
        <f t="shared" si="10"/>
        <v>13.7999999996246</v>
      </c>
      <c r="AO28" s="3"/>
      <c r="AP28" s="3"/>
      <c r="AQ28" s="3"/>
      <c r="AR28" s="3"/>
      <c r="AS28" s="3"/>
      <c r="AT28" s="3"/>
      <c r="AU28" s="3"/>
      <c r="AV28" s="3"/>
      <c r="AW28" s="3"/>
      <c r="AX28" s="3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2:66" s="3" customFormat="1" ht="24" customHeight="1">
      <c r="B29" s="188">
        <v>45375</v>
      </c>
      <c r="C29" s="49">
        <f t="shared" si="16"/>
        <v>1723947.4</v>
      </c>
      <c r="D29" s="49">
        <v>1729536.41</v>
      </c>
      <c r="E29" s="35">
        <f t="shared" si="11"/>
        <v>5589.0100000000102</v>
      </c>
      <c r="F29" s="49">
        <f t="shared" si="17"/>
        <v>294390.75</v>
      </c>
      <c r="G29" s="49">
        <v>296575.74</v>
      </c>
      <c r="H29" s="129">
        <f t="shared" si="12"/>
        <v>2184.9899999999898</v>
      </c>
      <c r="I29" s="49">
        <f t="shared" si="18"/>
        <v>395251.68</v>
      </c>
      <c r="J29" s="49">
        <v>395969.5</v>
      </c>
      <c r="K29" s="49">
        <f t="shared" si="13"/>
        <v>717.82000000000698</v>
      </c>
      <c r="L29" s="49">
        <f t="shared" si="19"/>
        <v>152696.79999999999</v>
      </c>
      <c r="M29" s="49">
        <v>152921.47</v>
      </c>
      <c r="N29" s="49">
        <f t="shared" si="2"/>
        <v>224.670000000013</v>
      </c>
      <c r="O29" s="49">
        <f t="shared" si="20"/>
        <v>326905.76</v>
      </c>
      <c r="P29" s="49">
        <v>327994.82</v>
      </c>
      <c r="Q29" s="49">
        <f t="shared" si="14"/>
        <v>874.73999999999103</v>
      </c>
      <c r="R29" s="49">
        <f t="shared" si="21"/>
        <v>230567.2</v>
      </c>
      <c r="S29" s="49">
        <v>231211.44</v>
      </c>
      <c r="T29" s="49">
        <f t="shared" si="15"/>
        <v>644.23999999999103</v>
      </c>
      <c r="U29" s="49">
        <f t="shared" si="22"/>
        <v>73171.48</v>
      </c>
      <c r="V29" s="49">
        <v>73385.8</v>
      </c>
      <c r="W29" s="49">
        <f t="shared" si="3"/>
        <v>214.32000000000701</v>
      </c>
      <c r="X29" s="49">
        <f t="shared" si="23"/>
        <v>88207.26</v>
      </c>
      <c r="Y29" s="49">
        <v>88387.74</v>
      </c>
      <c r="Z29" s="49">
        <f t="shared" si="4"/>
        <v>180.48000000000999</v>
      </c>
      <c r="AA29" s="49">
        <f t="shared" si="24"/>
        <v>48177.35</v>
      </c>
      <c r="AB29" s="49">
        <v>48235.85</v>
      </c>
      <c r="AC29" s="49">
        <f t="shared" si="5"/>
        <v>58.5</v>
      </c>
      <c r="AD29" s="49">
        <f t="shared" si="25"/>
        <v>51493</v>
      </c>
      <c r="AE29" s="135">
        <v>51700</v>
      </c>
      <c r="AF29" s="49">
        <f t="shared" si="6"/>
        <v>207</v>
      </c>
      <c r="AG29" s="155">
        <v>0</v>
      </c>
      <c r="AH29" s="155">
        <v>0</v>
      </c>
      <c r="AI29" s="155">
        <v>0</v>
      </c>
      <c r="AJ29" s="179">
        <f t="shared" si="8"/>
        <v>10895.77</v>
      </c>
      <c r="AK29" s="49">
        <f t="shared" si="27"/>
        <v>3365026.8</v>
      </c>
      <c r="AL29" s="49">
        <v>3375960.55</v>
      </c>
      <c r="AM29" s="193">
        <f t="shared" si="9"/>
        <v>10933.75</v>
      </c>
      <c r="AN29" s="204">
        <f t="shared" si="10"/>
        <v>37.979999999981402</v>
      </c>
    </row>
    <row r="30" spans="2:66" ht="24" customHeight="1">
      <c r="B30" s="188">
        <v>45376</v>
      </c>
      <c r="C30" s="49">
        <f t="shared" si="16"/>
        <v>1729536.41</v>
      </c>
      <c r="D30" s="120">
        <v>1735160.9</v>
      </c>
      <c r="E30" s="35">
        <f t="shared" si="11"/>
        <v>5624.4899999999898</v>
      </c>
      <c r="F30" s="49">
        <f t="shared" si="17"/>
        <v>296575.74</v>
      </c>
      <c r="G30" s="120">
        <v>299005.89</v>
      </c>
      <c r="H30" s="129">
        <f t="shared" si="12"/>
        <v>2430.1500000000201</v>
      </c>
      <c r="I30" s="49">
        <f t="shared" si="18"/>
        <v>395969.5</v>
      </c>
      <c r="J30" s="120">
        <v>396733.68</v>
      </c>
      <c r="K30" s="49">
        <f t="shared" si="13"/>
        <v>764.17999999999302</v>
      </c>
      <c r="L30" s="49">
        <f t="shared" si="19"/>
        <v>152921.47</v>
      </c>
      <c r="M30" s="120">
        <v>153169.60000000001</v>
      </c>
      <c r="N30" s="49">
        <f t="shared" si="2"/>
        <v>248.130000000005</v>
      </c>
      <c r="O30" s="49">
        <f t="shared" si="20"/>
        <v>327994.82</v>
      </c>
      <c r="P30" s="120">
        <v>329104.90000000002</v>
      </c>
      <c r="Q30" s="49">
        <f t="shared" si="14"/>
        <v>876.36000000001502</v>
      </c>
      <c r="R30" s="49">
        <f t="shared" si="21"/>
        <v>231211.44</v>
      </c>
      <c r="S30" s="120">
        <v>231894.16</v>
      </c>
      <c r="T30" s="49">
        <f t="shared" si="15"/>
        <v>682.72000000000105</v>
      </c>
      <c r="U30" s="49">
        <f t="shared" si="22"/>
        <v>73385.8</v>
      </c>
      <c r="V30" s="120">
        <v>73619.520000000004</v>
      </c>
      <c r="W30" s="49">
        <f t="shared" si="3"/>
        <v>233.72000000000099</v>
      </c>
      <c r="X30" s="49">
        <f t="shared" si="23"/>
        <v>88387.74</v>
      </c>
      <c r="Y30" s="120">
        <v>88597.45</v>
      </c>
      <c r="Z30" s="49">
        <f t="shared" si="4"/>
        <v>209.70999999999199</v>
      </c>
      <c r="AA30" s="49">
        <f t="shared" si="24"/>
        <v>48235.85</v>
      </c>
      <c r="AB30" s="120">
        <v>48304.74</v>
      </c>
      <c r="AC30" s="49">
        <f t="shared" si="5"/>
        <v>68.889999999999404</v>
      </c>
      <c r="AD30" s="49">
        <f t="shared" si="25"/>
        <v>51700</v>
      </c>
      <c r="AE30" s="135">
        <v>51960</v>
      </c>
      <c r="AF30" s="49">
        <f t="shared" si="6"/>
        <v>260</v>
      </c>
      <c r="AG30" s="155">
        <v>0</v>
      </c>
      <c r="AH30" s="155">
        <v>0</v>
      </c>
      <c r="AI30" s="155">
        <v>0</v>
      </c>
      <c r="AJ30" s="179">
        <f t="shared" si="8"/>
        <v>11398.35</v>
      </c>
      <c r="AK30" s="49">
        <f t="shared" si="27"/>
        <v>3375960.55</v>
      </c>
      <c r="AL30" s="49">
        <v>3387419.52</v>
      </c>
      <c r="AM30" s="193">
        <f t="shared" si="9"/>
        <v>11458.970000000199</v>
      </c>
      <c r="AN30" s="204">
        <f t="shared" si="10"/>
        <v>60.620000000184497</v>
      </c>
      <c r="AO30" s="3"/>
      <c r="AP30" s="3"/>
      <c r="AQ30" s="3"/>
      <c r="AR30" s="3"/>
      <c r="AS30" s="3"/>
      <c r="AT30" s="3"/>
      <c r="AU30" s="3"/>
      <c r="AV30" s="3"/>
      <c r="AW30" s="3"/>
      <c r="AX30" s="3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2:66" s="3" customFormat="1" ht="24" customHeight="1">
      <c r="B31" s="188">
        <v>45377</v>
      </c>
      <c r="C31" s="49">
        <f t="shared" si="16"/>
        <v>1735160.9</v>
      </c>
      <c r="D31" s="49">
        <v>1741247.27</v>
      </c>
      <c r="E31" s="35">
        <f t="shared" si="11"/>
        <v>6086.3700000001099</v>
      </c>
      <c r="F31" s="49">
        <f t="shared" si="17"/>
        <v>299005.89</v>
      </c>
      <c r="G31" s="49">
        <v>301168.49</v>
      </c>
      <c r="H31" s="129">
        <f t="shared" si="12"/>
        <v>2162.5999999999799</v>
      </c>
      <c r="I31" s="49">
        <f t="shared" si="18"/>
        <v>396733.68</v>
      </c>
      <c r="J31" s="49">
        <v>397511.36</v>
      </c>
      <c r="K31" s="49">
        <f t="shared" si="13"/>
        <v>777.67999999999302</v>
      </c>
      <c r="L31" s="49">
        <f t="shared" si="19"/>
        <v>153169.60000000001</v>
      </c>
      <c r="M31" s="49">
        <v>153422.07999999999</v>
      </c>
      <c r="N31" s="49">
        <f t="shared" si="2"/>
        <v>252.479999999981</v>
      </c>
      <c r="O31" s="49">
        <f t="shared" si="20"/>
        <v>329104.90000000002</v>
      </c>
      <c r="P31" s="49">
        <v>330199.36</v>
      </c>
      <c r="Q31" s="49">
        <f t="shared" si="14"/>
        <v>866.29999999997403</v>
      </c>
      <c r="R31" s="49">
        <f t="shared" si="21"/>
        <v>231894.16</v>
      </c>
      <c r="S31" s="49">
        <v>232542.07999999999</v>
      </c>
      <c r="T31" s="49">
        <f t="shared" si="15"/>
        <v>647.91999999998404</v>
      </c>
      <c r="U31" s="49">
        <f t="shared" si="22"/>
        <v>73619.520000000004</v>
      </c>
      <c r="V31" s="49">
        <v>73847.679999999993</v>
      </c>
      <c r="W31" s="49">
        <f t="shared" si="3"/>
        <v>228.159999999989</v>
      </c>
      <c r="X31" s="49">
        <f t="shared" si="23"/>
        <v>88597.45</v>
      </c>
      <c r="Y31" s="49">
        <v>88790.51</v>
      </c>
      <c r="Z31" s="49">
        <f t="shared" si="4"/>
        <v>193.05999999999801</v>
      </c>
      <c r="AA31" s="49">
        <f t="shared" si="24"/>
        <v>48304.74</v>
      </c>
      <c r="AB31" s="49">
        <v>48370.720000000001</v>
      </c>
      <c r="AC31" s="49">
        <f t="shared" si="5"/>
        <v>65.980000000003201</v>
      </c>
      <c r="AD31" s="49">
        <f t="shared" si="25"/>
        <v>51960</v>
      </c>
      <c r="AE31" s="148">
        <v>52292</v>
      </c>
      <c r="AF31" s="49">
        <f t="shared" si="6"/>
        <v>332</v>
      </c>
      <c r="AG31" s="155">
        <v>0</v>
      </c>
      <c r="AH31" s="155">
        <v>0</v>
      </c>
      <c r="AI31" s="155">
        <v>0</v>
      </c>
      <c r="AJ31" s="179">
        <f t="shared" si="8"/>
        <v>11612.55</v>
      </c>
      <c r="AK31" s="49">
        <f t="shared" si="27"/>
        <v>3387419.52</v>
      </c>
      <c r="AL31" s="49">
        <v>3399084.33</v>
      </c>
      <c r="AM31" s="193">
        <f t="shared" si="9"/>
        <v>11664.8100000001</v>
      </c>
      <c r="AN31" s="204">
        <f t="shared" si="10"/>
        <v>52.2600000000457</v>
      </c>
    </row>
    <row r="32" spans="2:66" ht="24" customHeight="1">
      <c r="B32" s="188">
        <v>45378</v>
      </c>
      <c r="C32" s="49">
        <f t="shared" si="16"/>
        <v>1741247.27</v>
      </c>
      <c r="D32" s="120">
        <v>1746226.6</v>
      </c>
      <c r="E32" s="35">
        <f t="shared" si="11"/>
        <v>4979.33000000007</v>
      </c>
      <c r="F32" s="49">
        <f t="shared" si="17"/>
        <v>301168.49</v>
      </c>
      <c r="G32" s="120">
        <v>303827.21000000002</v>
      </c>
      <c r="H32" s="129">
        <f t="shared" si="12"/>
        <v>2658.7200000000298</v>
      </c>
      <c r="I32" s="49">
        <f t="shared" si="18"/>
        <v>397511.36</v>
      </c>
      <c r="J32" s="120">
        <v>398257.44</v>
      </c>
      <c r="K32" s="49">
        <f t="shared" si="13"/>
        <v>746.08000000001596</v>
      </c>
      <c r="L32" s="49">
        <f t="shared" si="19"/>
        <v>153422.07999999999</v>
      </c>
      <c r="M32" s="120">
        <v>153659.71</v>
      </c>
      <c r="N32" s="49">
        <f t="shared" si="2"/>
        <v>237.630000000005</v>
      </c>
      <c r="O32" s="49">
        <f t="shared" si="20"/>
        <v>330199.36</v>
      </c>
      <c r="P32" s="120">
        <v>331222.98</v>
      </c>
      <c r="Q32" s="49">
        <f t="shared" si="14"/>
        <v>798.41999999998404</v>
      </c>
      <c r="R32" s="49">
        <f t="shared" si="21"/>
        <v>232542.07999999999</v>
      </c>
      <c r="S32" s="120">
        <v>233209.36</v>
      </c>
      <c r="T32" s="49">
        <f t="shared" si="15"/>
        <v>667.27999999999895</v>
      </c>
      <c r="U32" s="49">
        <f t="shared" si="22"/>
        <v>73847.679999999993</v>
      </c>
      <c r="V32" s="120">
        <v>74072.88</v>
      </c>
      <c r="W32" s="49">
        <f t="shared" si="3"/>
        <v>225.20000000001201</v>
      </c>
      <c r="X32" s="49">
        <f t="shared" si="23"/>
        <v>88790.51</v>
      </c>
      <c r="Y32" s="120">
        <v>88979.03</v>
      </c>
      <c r="Z32" s="49">
        <f t="shared" si="4"/>
        <v>188.52000000000399</v>
      </c>
      <c r="AA32" s="49">
        <f t="shared" si="24"/>
        <v>48370.720000000001</v>
      </c>
      <c r="AB32" s="120">
        <v>48435.519999999997</v>
      </c>
      <c r="AC32" s="49">
        <f t="shared" si="5"/>
        <v>64.799999999995606</v>
      </c>
      <c r="AD32" s="49">
        <f t="shared" si="25"/>
        <v>52292</v>
      </c>
      <c r="AE32" s="135">
        <v>52600</v>
      </c>
      <c r="AF32" s="49">
        <f t="shared" si="6"/>
        <v>308</v>
      </c>
      <c r="AG32" s="155">
        <v>0</v>
      </c>
      <c r="AH32" s="155">
        <v>0</v>
      </c>
      <c r="AI32" s="155">
        <v>0</v>
      </c>
      <c r="AJ32" s="179">
        <f t="shared" si="8"/>
        <v>10873.9800000001</v>
      </c>
      <c r="AK32" s="49">
        <f t="shared" si="27"/>
        <v>3399084.33</v>
      </c>
      <c r="AL32" s="49">
        <v>3410023.6</v>
      </c>
      <c r="AM32" s="193">
        <f t="shared" si="9"/>
        <v>10939.27</v>
      </c>
      <c r="AN32" s="204">
        <f t="shared" si="10"/>
        <v>65.289999999898995</v>
      </c>
      <c r="AO32" s="3"/>
      <c r="AP32" s="3"/>
      <c r="AQ32" s="3"/>
      <c r="AR32" s="3"/>
      <c r="AS32" s="3"/>
      <c r="AT32" s="3"/>
      <c r="AU32" s="3"/>
      <c r="AV32" s="3"/>
      <c r="AW32" s="3"/>
      <c r="AX32" s="3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2:66" s="3" customFormat="1" ht="24" customHeight="1">
      <c r="B33" s="188">
        <v>45379</v>
      </c>
      <c r="C33" s="49">
        <f t="shared" si="16"/>
        <v>1746226.6</v>
      </c>
      <c r="D33" s="49">
        <v>1749813.44</v>
      </c>
      <c r="E33" s="35">
        <f t="shared" si="11"/>
        <v>3586.8399999998501</v>
      </c>
      <c r="F33" s="49">
        <f t="shared" si="17"/>
        <v>303827.21000000002</v>
      </c>
      <c r="G33" s="49">
        <v>308890.18</v>
      </c>
      <c r="H33" s="129">
        <f t="shared" si="12"/>
        <v>5062.9699999999702</v>
      </c>
      <c r="I33" s="49">
        <f t="shared" si="18"/>
        <v>398257.44</v>
      </c>
      <c r="J33" s="49">
        <v>399023.28</v>
      </c>
      <c r="K33" s="49">
        <f t="shared" si="13"/>
        <v>765.84000000002595</v>
      </c>
      <c r="L33" s="49">
        <f t="shared" si="19"/>
        <v>153659.71</v>
      </c>
      <c r="M33" s="49">
        <v>153998.91</v>
      </c>
      <c r="N33" s="49">
        <f t="shared" si="2"/>
        <v>339.20000000001198</v>
      </c>
      <c r="O33" s="49">
        <f t="shared" si="20"/>
        <v>331222.98</v>
      </c>
      <c r="P33" s="49">
        <v>332272.90000000002</v>
      </c>
      <c r="Q33" s="49">
        <f t="shared" si="14"/>
        <v>814.12000000005401</v>
      </c>
      <c r="R33" s="49">
        <f t="shared" si="21"/>
        <v>233209.36</v>
      </c>
      <c r="S33" s="49">
        <v>233981.68</v>
      </c>
      <c r="T33" s="49">
        <f t="shared" si="15"/>
        <v>772.32000000000698</v>
      </c>
      <c r="U33" s="49">
        <f t="shared" si="22"/>
        <v>74072.88</v>
      </c>
      <c r="V33" s="49">
        <v>74308.679999999993</v>
      </c>
      <c r="W33" s="49">
        <f t="shared" si="3"/>
        <v>235.79999999998799</v>
      </c>
      <c r="X33" s="49">
        <f t="shared" si="23"/>
        <v>88979.03</v>
      </c>
      <c r="Y33" s="49">
        <v>89189.25</v>
      </c>
      <c r="Z33" s="49">
        <f t="shared" si="4"/>
        <v>210.22000000000099</v>
      </c>
      <c r="AA33" s="49">
        <f t="shared" si="24"/>
        <v>48435.519999999997</v>
      </c>
      <c r="AB33" s="49">
        <v>48499.94</v>
      </c>
      <c r="AC33" s="49">
        <f t="shared" si="5"/>
        <v>64.420000000005501</v>
      </c>
      <c r="AD33" s="49">
        <f t="shared" si="25"/>
        <v>52600</v>
      </c>
      <c r="AE33" s="135">
        <v>52904</v>
      </c>
      <c r="AF33" s="49">
        <f t="shared" si="6"/>
        <v>304</v>
      </c>
      <c r="AG33" s="155">
        <v>0</v>
      </c>
      <c r="AH33" s="155">
        <v>0</v>
      </c>
      <c r="AI33" s="155">
        <v>0</v>
      </c>
      <c r="AJ33" s="179">
        <f t="shared" si="8"/>
        <v>12155.7299999999</v>
      </c>
      <c r="AK33" s="49">
        <f t="shared" si="27"/>
        <v>3410023.6</v>
      </c>
      <c r="AL33" s="49">
        <v>3422218.19</v>
      </c>
      <c r="AM33" s="193">
        <f t="shared" si="9"/>
        <v>12194.5899999999</v>
      </c>
      <c r="AN33" s="204">
        <f t="shared" si="10"/>
        <v>38.859999999935098</v>
      </c>
    </row>
    <row r="34" spans="2:66" ht="24" customHeight="1">
      <c r="B34" s="188">
        <v>45380</v>
      </c>
      <c r="C34" s="49">
        <f t="shared" si="16"/>
        <v>1749813.44</v>
      </c>
      <c r="D34" s="120">
        <v>1753388.07</v>
      </c>
      <c r="E34" s="35">
        <f t="shared" si="11"/>
        <v>3574.6300000001202</v>
      </c>
      <c r="F34" s="49">
        <f t="shared" si="17"/>
        <v>308890.18</v>
      </c>
      <c r="G34" s="120">
        <v>313571.20000000001</v>
      </c>
      <c r="H34" s="129">
        <f t="shared" si="12"/>
        <v>4681.0200000000204</v>
      </c>
      <c r="I34" s="49">
        <f t="shared" si="18"/>
        <v>399023.28</v>
      </c>
      <c r="J34" s="120">
        <v>399786.23999999999</v>
      </c>
      <c r="K34" s="49">
        <f t="shared" si="13"/>
        <v>762.95999999996297</v>
      </c>
      <c r="L34" s="49">
        <f t="shared" si="19"/>
        <v>153998.91</v>
      </c>
      <c r="M34" s="120">
        <v>154325.95000000001</v>
      </c>
      <c r="N34" s="49">
        <f t="shared" si="2"/>
        <v>327.04000000000798</v>
      </c>
      <c r="O34" s="49">
        <f t="shared" si="20"/>
        <v>332272.90000000002</v>
      </c>
      <c r="P34" s="120">
        <v>333313.59999999998</v>
      </c>
      <c r="Q34" s="49">
        <f t="shared" si="14"/>
        <v>814.93999999994401</v>
      </c>
      <c r="R34" s="49">
        <f t="shared" si="21"/>
        <v>233981.68</v>
      </c>
      <c r="S34" s="120">
        <v>234763.36</v>
      </c>
      <c r="T34" s="49">
        <f t="shared" si="15"/>
        <v>781.67999999999302</v>
      </c>
      <c r="U34" s="49">
        <f t="shared" si="22"/>
        <v>74308.679999999993</v>
      </c>
      <c r="V34" s="120">
        <v>74534.44</v>
      </c>
      <c r="W34" s="49">
        <f t="shared" si="3"/>
        <v>225.760000000009</v>
      </c>
      <c r="X34" s="49">
        <f t="shared" si="23"/>
        <v>89189.25</v>
      </c>
      <c r="Y34" s="120">
        <v>89368.86</v>
      </c>
      <c r="Z34" s="49">
        <f t="shared" si="4"/>
        <v>179.61000000000101</v>
      </c>
      <c r="AA34" s="49">
        <f t="shared" si="24"/>
        <v>48499.94</v>
      </c>
      <c r="AB34" s="120">
        <v>48548.86</v>
      </c>
      <c r="AC34" s="49">
        <f t="shared" si="5"/>
        <v>48.919999999998304</v>
      </c>
      <c r="AD34" s="49">
        <f t="shared" si="25"/>
        <v>52904</v>
      </c>
      <c r="AE34" s="135">
        <v>53165</v>
      </c>
      <c r="AF34" s="49">
        <f t="shared" si="6"/>
        <v>261</v>
      </c>
      <c r="AG34" s="155">
        <v>0</v>
      </c>
      <c r="AH34" s="155">
        <v>0</v>
      </c>
      <c r="AI34" s="155">
        <v>0</v>
      </c>
      <c r="AJ34" s="179">
        <f t="shared" si="8"/>
        <v>11657.5600000001</v>
      </c>
      <c r="AK34" s="49">
        <f t="shared" si="27"/>
        <v>3422218.19</v>
      </c>
      <c r="AL34" s="49">
        <v>3433936.9</v>
      </c>
      <c r="AM34" s="193">
        <f t="shared" si="9"/>
        <v>11718.71</v>
      </c>
      <c r="AN34" s="204">
        <f t="shared" si="10"/>
        <v>61.149999999906903</v>
      </c>
      <c r="AO34" s="3"/>
      <c r="AP34" s="3"/>
      <c r="AQ34" s="3"/>
      <c r="AR34" s="3"/>
      <c r="AS34" s="3"/>
      <c r="AT34" s="3"/>
      <c r="AU34" s="3"/>
      <c r="AV34" s="3"/>
      <c r="AW34" s="3"/>
      <c r="AX34" s="3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2:66" ht="24" customHeight="1">
      <c r="B35" s="188">
        <v>45381</v>
      </c>
      <c r="C35" s="49">
        <f t="shared" si="16"/>
        <v>1753388.07</v>
      </c>
      <c r="D35" s="120">
        <v>1758199.52</v>
      </c>
      <c r="E35" s="35">
        <f t="shared" si="11"/>
        <v>4811.4499999999498</v>
      </c>
      <c r="F35" s="49">
        <f t="shared" si="17"/>
        <v>313571.20000000001</v>
      </c>
      <c r="G35" s="120">
        <v>316951.49</v>
      </c>
      <c r="H35" s="129">
        <f t="shared" si="12"/>
        <v>3380.28999999998</v>
      </c>
      <c r="I35" s="49">
        <f t="shared" si="18"/>
        <v>399786.23999999999</v>
      </c>
      <c r="J35" s="120">
        <v>400572.64</v>
      </c>
      <c r="K35" s="49">
        <f t="shared" si="13"/>
        <v>786.40000000002306</v>
      </c>
      <c r="L35" s="49">
        <f t="shared" si="19"/>
        <v>154325.95000000001</v>
      </c>
      <c r="M35" s="120">
        <v>154574.72</v>
      </c>
      <c r="N35" s="49">
        <f t="shared" si="2"/>
        <v>248.76999999999001</v>
      </c>
      <c r="O35" s="49">
        <f t="shared" si="20"/>
        <v>333313.59999999998</v>
      </c>
      <c r="P35" s="120">
        <v>334337.59999999998</v>
      </c>
      <c r="Q35" s="49">
        <f t="shared" si="14"/>
        <v>825</v>
      </c>
      <c r="R35" s="49">
        <f t="shared" si="21"/>
        <v>234763.36</v>
      </c>
      <c r="S35" s="120">
        <v>235473.84</v>
      </c>
      <c r="T35" s="49">
        <f t="shared" si="15"/>
        <v>710.48000000001002</v>
      </c>
      <c r="U35" s="49">
        <f t="shared" si="22"/>
        <v>74534.44</v>
      </c>
      <c r="V35" s="120">
        <v>74733.440000000002</v>
      </c>
      <c r="W35" s="49">
        <f t="shared" si="3"/>
        <v>199</v>
      </c>
      <c r="X35" s="49">
        <f t="shared" si="23"/>
        <v>89368.86</v>
      </c>
      <c r="Y35" s="120">
        <v>89556.74</v>
      </c>
      <c r="Z35" s="49">
        <f t="shared" si="4"/>
        <v>187.880000000005</v>
      </c>
      <c r="AA35" s="49">
        <f t="shared" si="24"/>
        <v>48548.86</v>
      </c>
      <c r="AB35" s="120">
        <v>48609.57</v>
      </c>
      <c r="AC35" s="49">
        <f t="shared" si="5"/>
        <v>60.709999999999098</v>
      </c>
      <c r="AD35" s="49">
        <f t="shared" si="25"/>
        <v>53165</v>
      </c>
      <c r="AE35" s="135">
        <v>53433</v>
      </c>
      <c r="AF35" s="49">
        <f t="shared" si="6"/>
        <v>268</v>
      </c>
      <c r="AG35" s="155">
        <v>0</v>
      </c>
      <c r="AH35" s="155">
        <v>0</v>
      </c>
      <c r="AI35" s="155">
        <v>0</v>
      </c>
      <c r="AJ35" s="179">
        <f t="shared" si="8"/>
        <v>11477.98</v>
      </c>
      <c r="AK35" s="49">
        <f t="shared" si="27"/>
        <v>3433936.9</v>
      </c>
      <c r="AL35" s="49">
        <v>3445460.29</v>
      </c>
      <c r="AM35" s="193">
        <f t="shared" si="9"/>
        <v>11523.390000000099</v>
      </c>
      <c r="AN35" s="204">
        <f t="shared" si="10"/>
        <v>45.410000000170797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ht="24" customHeight="1">
      <c r="B36" s="189">
        <v>45382</v>
      </c>
      <c r="C36" s="49">
        <f t="shared" si="16"/>
        <v>1758199.52</v>
      </c>
      <c r="D36" s="120">
        <v>1763340.04</v>
      </c>
      <c r="E36" s="35">
        <f t="shared" si="11"/>
        <v>5140.5200000000204</v>
      </c>
      <c r="F36" s="49">
        <f t="shared" si="17"/>
        <v>316951.49</v>
      </c>
      <c r="G36" s="120">
        <v>319388.53000000003</v>
      </c>
      <c r="H36" s="129">
        <f t="shared" si="12"/>
        <v>2437.04000000004</v>
      </c>
      <c r="I36" s="49">
        <f t="shared" si="18"/>
        <v>400572.64</v>
      </c>
      <c r="J36" s="120">
        <v>401344.88</v>
      </c>
      <c r="K36" s="49">
        <f t="shared" si="13"/>
        <v>772.23999999999103</v>
      </c>
      <c r="L36" s="49">
        <f t="shared" si="19"/>
        <v>154574.72</v>
      </c>
      <c r="M36" s="120">
        <v>154807.20000000001</v>
      </c>
      <c r="N36" s="49">
        <f t="shared" si="2"/>
        <v>232.48000000000999</v>
      </c>
      <c r="O36" s="49">
        <f t="shared" si="20"/>
        <v>334337.59999999998</v>
      </c>
      <c r="P36" s="120">
        <v>335334.02</v>
      </c>
      <c r="Q36" s="49">
        <f t="shared" si="14"/>
        <v>781.74000000004901</v>
      </c>
      <c r="R36" s="49">
        <f t="shared" si="21"/>
        <v>235473.84</v>
      </c>
      <c r="S36" s="120">
        <v>236147.36</v>
      </c>
      <c r="T36" s="49">
        <f t="shared" si="15"/>
        <v>673.51999999998998</v>
      </c>
      <c r="U36" s="49">
        <f t="shared" si="22"/>
        <v>74733.440000000002</v>
      </c>
      <c r="V36" s="120">
        <v>74948.12</v>
      </c>
      <c r="W36" s="49">
        <f t="shared" si="3"/>
        <v>214.67999999999299</v>
      </c>
      <c r="X36" s="49">
        <f t="shared" si="23"/>
        <v>89556.74</v>
      </c>
      <c r="Y36" s="120">
        <v>89728.62</v>
      </c>
      <c r="Z36" s="49">
        <f t="shared" si="4"/>
        <v>171.87999999998999</v>
      </c>
      <c r="AA36" s="49">
        <f t="shared" si="24"/>
        <v>48609.57</v>
      </c>
      <c r="AB36" s="120">
        <v>48677.78</v>
      </c>
      <c r="AC36" s="49">
        <f t="shared" si="5"/>
        <v>68.209999999999098</v>
      </c>
      <c r="AD36" s="49">
        <f t="shared" si="25"/>
        <v>53433</v>
      </c>
      <c r="AE36" s="135">
        <v>53618</v>
      </c>
      <c r="AF36" s="49">
        <f t="shared" si="6"/>
        <v>185</v>
      </c>
      <c r="AG36" s="155">
        <v>0</v>
      </c>
      <c r="AH36" s="155">
        <v>0</v>
      </c>
      <c r="AI36" s="155">
        <v>0</v>
      </c>
      <c r="AJ36" s="179">
        <f t="shared" si="8"/>
        <v>10677.3100000001</v>
      </c>
      <c r="AK36" s="49">
        <f t="shared" si="27"/>
        <v>3445460.29</v>
      </c>
      <c r="AL36" s="49">
        <v>3456186.87</v>
      </c>
      <c r="AM36" s="193">
        <f t="shared" si="9"/>
        <v>10726.5800000001</v>
      </c>
      <c r="AN36" s="204">
        <f t="shared" si="10"/>
        <v>49.269999999996799</v>
      </c>
      <c r="AO36" s="3"/>
      <c r="AP36" s="3"/>
      <c r="AQ36" s="3"/>
      <c r="AR36" s="3"/>
      <c r="AS36" s="3"/>
      <c r="AT36" s="3"/>
      <c r="AU36" s="3"/>
      <c r="AV36" s="3"/>
      <c r="AW36" s="3"/>
      <c r="AX36" s="3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2:66" ht="60" customHeight="1">
      <c r="B37" s="483" t="s">
        <v>58</v>
      </c>
      <c r="C37" s="483"/>
      <c r="D37" s="190"/>
      <c r="E37" s="146">
        <f>SUM(E6:E36)</f>
        <v>130613.6</v>
      </c>
      <c r="F37" s="146"/>
      <c r="G37" s="190"/>
      <c r="H37" s="146">
        <f>SUM(H6:H36)</f>
        <v>91097.5</v>
      </c>
      <c r="I37" s="190"/>
      <c r="J37" s="190"/>
      <c r="K37" s="146">
        <f>SUM(K6:K36)</f>
        <v>18391.439999999999</v>
      </c>
      <c r="L37" s="28"/>
      <c r="M37" s="20"/>
      <c r="N37" s="146">
        <f>SUM(N6:N36)</f>
        <v>7592.6100000000197</v>
      </c>
      <c r="O37" s="28"/>
      <c r="P37" s="20"/>
      <c r="Q37" s="146">
        <f>SUM(Q6:Q36)</f>
        <v>23625.52</v>
      </c>
      <c r="R37" s="28"/>
      <c r="S37" s="20"/>
      <c r="T37" s="146">
        <f>SUM(T6:T36)</f>
        <v>20526.88</v>
      </c>
      <c r="U37" s="28"/>
      <c r="V37" s="20"/>
      <c r="W37" s="146">
        <f>SUM(W6:W36)</f>
        <v>6697.6799999999903</v>
      </c>
      <c r="X37" s="28"/>
      <c r="Y37" s="20"/>
      <c r="Z37" s="190">
        <f>SUM(Z6:Z34)</f>
        <v>4235.9399999999996</v>
      </c>
      <c r="AA37" s="28"/>
      <c r="AB37" s="20"/>
      <c r="AC37" s="146">
        <f>SUM(AC6:AC36)</f>
        <v>1851.13</v>
      </c>
      <c r="AD37" s="28"/>
      <c r="AE37" s="28"/>
      <c r="AF37" s="146">
        <f>SUM(AF6:AF36)</f>
        <v>7145</v>
      </c>
      <c r="AG37" s="194"/>
      <c r="AH37" s="190"/>
      <c r="AI37" s="195">
        <f>SUM(AI6:AI36)</f>
        <v>0</v>
      </c>
      <c r="AJ37" s="28"/>
      <c r="AK37" s="190"/>
      <c r="AL37" s="190"/>
      <c r="AM37" s="196">
        <f>SUM(AM6:AM36)</f>
        <v>313734.58</v>
      </c>
      <c r="AN37" s="190"/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9"/>
      <c r="AF38" s="1"/>
      <c r="AG38" s="1"/>
      <c r="AH38" s="1"/>
      <c r="AI38" s="1"/>
      <c r="AJ38" s="1"/>
      <c r="AK38" s="1"/>
      <c r="AL38" s="1"/>
      <c r="AM38" s="1"/>
      <c r="AN38" s="1"/>
      <c r="AR38" s="1"/>
      <c r="AS38" s="1"/>
      <c r="AT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27.75">
      <c r="B39" s="91"/>
      <c r="C39" s="43"/>
      <c r="D39" s="43"/>
      <c r="E39" s="43"/>
      <c r="F39" s="22"/>
      <c r="G39" s="43"/>
      <c r="H39" s="43"/>
      <c r="J39" s="1"/>
      <c r="K39" s="1"/>
      <c r="L39" s="1"/>
      <c r="N39" s="1"/>
      <c r="Q39" s="1"/>
      <c r="R39" s="1"/>
      <c r="T39" s="1"/>
      <c r="U39" s="1"/>
      <c r="W39" s="1"/>
      <c r="X39" s="1"/>
      <c r="Z39" s="1"/>
      <c r="AA39" s="1"/>
      <c r="AC39" s="1"/>
      <c r="AD39" s="1"/>
      <c r="AF39" s="1"/>
      <c r="AG39" s="1"/>
      <c r="AH39" s="1"/>
      <c r="AI39" s="1"/>
      <c r="AJ39" s="1"/>
      <c r="AK39" s="1"/>
      <c r="AL39" s="1"/>
      <c r="AM39" s="1"/>
      <c r="AN39" s="1"/>
      <c r="AR39" s="1"/>
      <c r="AS39" s="1"/>
      <c r="AT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3"/>
      <c r="S42" s="23"/>
      <c r="T42" s="23"/>
      <c r="U42" s="1"/>
      <c r="V42" s="1"/>
      <c r="W42" s="1"/>
      <c r="X42" s="1"/>
      <c r="Y42" s="1"/>
      <c r="Z42" s="1"/>
      <c r="AA42" s="23"/>
      <c r="AB42" s="23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B44" s="4"/>
      <c r="H44" s="7"/>
      <c r="L44" s="7"/>
      <c r="P44" s="4"/>
      <c r="Q44" s="23"/>
      <c r="R44" s="23"/>
      <c r="S44" s="23"/>
      <c r="T44" s="23"/>
      <c r="U44" s="1"/>
      <c r="V44" s="1"/>
      <c r="W44" s="1"/>
      <c r="X44" s="1"/>
      <c r="Y44" s="1"/>
      <c r="Z44" s="1"/>
      <c r="AA44" s="23"/>
      <c r="AB44" s="23"/>
      <c r="AC44" s="1"/>
      <c r="AD44" s="23"/>
      <c r="AF44" s="1"/>
      <c r="AG44" s="1"/>
      <c r="AH44" s="1"/>
      <c r="AI44" s="1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B45" s="4"/>
      <c r="H45" s="7"/>
      <c r="L45" s="7"/>
      <c r="P45" s="4"/>
      <c r="S45" s="4"/>
      <c r="U45" s="1"/>
      <c r="V45" s="1"/>
      <c r="W45" s="1"/>
      <c r="X45" s="1"/>
      <c r="Y45" s="1"/>
      <c r="Z45" s="1"/>
      <c r="AB45" s="4"/>
      <c r="AC45" s="1"/>
      <c r="AF45" s="1"/>
      <c r="AG45" s="1"/>
      <c r="AH45" s="1"/>
      <c r="AI45" s="1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B46" s="4"/>
      <c r="H46" s="7"/>
      <c r="L46" s="7"/>
      <c r="P46" s="4"/>
      <c r="S46" s="4"/>
      <c r="U46" s="1"/>
      <c r="V46" s="1"/>
      <c r="W46" s="1"/>
      <c r="X46" s="1"/>
      <c r="Y46" s="1"/>
      <c r="Z46" s="1"/>
      <c r="AB46" s="4"/>
      <c r="AC46" s="1"/>
      <c r="AF46" s="1"/>
      <c r="AG46" s="1"/>
      <c r="AH46" s="1"/>
      <c r="AI46" s="1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F47" s="1"/>
      <c r="AG47" s="1"/>
      <c r="AH47" s="1"/>
      <c r="AI47" s="1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F48" s="1"/>
      <c r="AG48" s="1"/>
      <c r="AH48" s="1"/>
      <c r="AI48" s="1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:66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F49" s="1"/>
      <c r="AG49" s="1"/>
      <c r="AH49" s="1"/>
      <c r="AI49" s="1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:66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F50" s="1"/>
      <c r="AG50" s="1"/>
      <c r="AH50" s="1"/>
      <c r="AI50" s="1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:66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F51" s="1"/>
      <c r="AG51" s="1"/>
      <c r="AH51" s="1"/>
      <c r="AI51" s="1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:66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F52" s="1"/>
      <c r="AG52" s="1"/>
      <c r="AH52" s="1"/>
      <c r="AI52" s="1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:66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F53" s="1"/>
      <c r="AG53" s="1"/>
      <c r="AH53" s="1"/>
      <c r="AI53" s="1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:66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F54" s="1"/>
      <c r="AG54" s="1"/>
      <c r="AH54" s="1"/>
      <c r="AI54" s="1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:66">
      <c r="B55" s="4"/>
      <c r="H55" s="7"/>
      <c r="L55" s="7"/>
      <c r="P55" s="4"/>
      <c r="S55" s="4"/>
      <c r="U55" s="1"/>
      <c r="V55" s="1"/>
      <c r="W55" s="1"/>
      <c r="X55" s="1"/>
      <c r="Y55" s="1"/>
      <c r="Z55" s="1"/>
      <c r="AB55" s="4"/>
      <c r="AC55" s="1"/>
      <c r="AF55" s="1"/>
      <c r="AG55" s="1"/>
      <c r="AH55" s="1"/>
      <c r="AI55" s="1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:66">
      <c r="B56" s="4"/>
      <c r="H56" s="7"/>
      <c r="L56" s="7"/>
      <c r="P56" s="4"/>
      <c r="S56" s="4"/>
      <c r="U56" s="1"/>
      <c r="V56" s="1"/>
      <c r="W56" s="1"/>
      <c r="X56" s="1"/>
      <c r="Y56" s="1"/>
      <c r="Z56" s="1"/>
      <c r="AB56" s="4"/>
      <c r="AC56" s="1"/>
      <c r="AF56" s="1"/>
      <c r="AG56" s="7"/>
      <c r="AH56" s="1"/>
      <c r="AI56" s="1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:66">
      <c r="AC58" s="7"/>
      <c r="AF58" s="7"/>
      <c r="AG58" s="24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:66">
      <c r="B59" s="191"/>
      <c r="L59" s="29"/>
      <c r="AC59" s="24"/>
      <c r="AF59" s="24"/>
      <c r="AG59" s="7"/>
      <c r="AH59" s="24"/>
      <c r="AI59" s="24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G77" s="7"/>
      <c r="AH77" s="7"/>
      <c r="AI77" s="7"/>
      <c r="AJ77" s="1"/>
      <c r="AK77" s="1"/>
      <c r="AL77" s="1"/>
      <c r="AM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29:66">
      <c r="AC78" s="7"/>
      <c r="AF78" s="7"/>
      <c r="AG78" s="7"/>
      <c r="AH78" s="7"/>
      <c r="AI78" s="7"/>
      <c r="AJ78" s="1"/>
      <c r="AK78" s="1"/>
      <c r="AL78" s="1"/>
      <c r="AM78" s="1"/>
      <c r="AN78" s="1"/>
      <c r="AR78" s="1"/>
      <c r="AS78" s="1"/>
      <c r="AT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29:66">
      <c r="AC79" s="7"/>
      <c r="AF79" s="7"/>
      <c r="AG79" s="7"/>
      <c r="AH79" s="7"/>
      <c r="AI79" s="7"/>
      <c r="AJ79" s="1"/>
      <c r="AK79" s="1"/>
      <c r="AL79" s="1"/>
      <c r="AM79" s="1"/>
      <c r="AN79" s="1"/>
      <c r="AR79" s="1"/>
      <c r="AS79" s="1"/>
      <c r="AT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29:66">
      <c r="AC80" s="7"/>
      <c r="AF80" s="7"/>
      <c r="AG80" s="7"/>
      <c r="AH80" s="7"/>
      <c r="AI80" s="7"/>
      <c r="AJ80" s="1"/>
      <c r="AK80" s="1"/>
      <c r="AL80" s="1"/>
      <c r="AM80" s="1"/>
      <c r="AN80" s="1"/>
      <c r="AR80" s="1"/>
      <c r="AS80" s="1"/>
      <c r="AT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9:66">
      <c r="AC81" s="7"/>
      <c r="AF81" s="7"/>
      <c r="AG81" s="7"/>
      <c r="AH81" s="7"/>
      <c r="AI81" s="7"/>
      <c r="AJ81" s="1"/>
      <c r="AK81" s="1"/>
      <c r="AL81" s="1"/>
      <c r="AM81" s="1"/>
      <c r="AN81" s="1"/>
      <c r="AR81" s="1"/>
      <c r="AS81" s="1"/>
      <c r="AT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9:66">
      <c r="AC82" s="7"/>
      <c r="AF82" s="7"/>
      <c r="AG82" s="7"/>
      <c r="AH82" s="7"/>
      <c r="AI82" s="7"/>
      <c r="AJ82" s="1"/>
      <c r="AK82" s="1"/>
      <c r="AL82" s="1"/>
      <c r="AM82" s="1"/>
      <c r="AN82" s="1"/>
      <c r="AR82" s="1"/>
      <c r="AS82" s="1"/>
      <c r="AT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9:66">
      <c r="AC83" s="7"/>
      <c r="AF83" s="7"/>
      <c r="AG83" s="7"/>
      <c r="AH83" s="7"/>
      <c r="AI83" s="7"/>
      <c r="AJ83" s="1"/>
      <c r="AK83" s="1"/>
      <c r="AL83" s="1"/>
      <c r="AM83" s="1"/>
      <c r="AN83" s="1"/>
      <c r="AR83" s="1"/>
      <c r="AS83" s="1"/>
      <c r="AT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9:66">
      <c r="AC84" s="7"/>
      <c r="AF84" s="7"/>
      <c r="AG84" s="7"/>
      <c r="AH84" s="7"/>
      <c r="AI84" s="7"/>
      <c r="AJ84" s="1"/>
      <c r="AK84" s="1"/>
      <c r="AL84" s="1"/>
      <c r="AM84" s="1"/>
      <c r="AN84" s="1"/>
      <c r="AR84" s="1"/>
      <c r="AS84" s="1"/>
      <c r="AT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9:66">
      <c r="AC85" s="7"/>
      <c r="AF85" s="7"/>
      <c r="AG85" s="7"/>
      <c r="AH85" s="7"/>
      <c r="AI85" s="7"/>
      <c r="AJ85" s="1"/>
      <c r="AK85" s="1"/>
      <c r="AL85" s="1"/>
      <c r="AM85" s="1"/>
      <c r="AN85" s="1"/>
      <c r="AR85" s="1"/>
      <c r="AS85" s="1"/>
      <c r="AT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9:66">
      <c r="AC86" s="7"/>
      <c r="AF86" s="7"/>
      <c r="AG86" s="7"/>
      <c r="AH86" s="7"/>
      <c r="AI86" s="7"/>
      <c r="AJ86" s="1"/>
      <c r="AK86" s="1"/>
      <c r="AL86" s="1"/>
      <c r="AM86" s="1"/>
      <c r="AN86" s="1"/>
      <c r="AR86" s="1"/>
      <c r="AS86" s="1"/>
      <c r="AT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9:66">
      <c r="AC87" s="7"/>
      <c r="AF87" s="7"/>
      <c r="AG87" s="7"/>
      <c r="AH87" s="7"/>
      <c r="AI87" s="7"/>
      <c r="AJ87" s="1"/>
      <c r="AK87" s="1"/>
      <c r="AL87" s="1"/>
      <c r="AM87" s="1"/>
      <c r="AN87" s="1"/>
      <c r="AR87" s="1"/>
      <c r="AS87" s="1"/>
      <c r="AT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9:66">
      <c r="AC88" s="7"/>
      <c r="AF88" s="7"/>
      <c r="AG88" s="7"/>
      <c r="AH88" s="7"/>
      <c r="AI88" s="7"/>
      <c r="AJ88" s="1"/>
      <c r="AK88" s="1"/>
      <c r="AL88" s="1"/>
      <c r="AM88" s="1"/>
      <c r="AN88" s="1"/>
      <c r="AR88" s="1"/>
      <c r="AS88" s="1"/>
      <c r="AT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9:66">
      <c r="AC89" s="7"/>
      <c r="AF89" s="7"/>
      <c r="AG89" s="7"/>
      <c r="AH89" s="7"/>
      <c r="AI89" s="7"/>
      <c r="AJ89" s="1"/>
      <c r="AK89" s="1"/>
      <c r="AL89" s="1"/>
      <c r="AM89" s="1"/>
      <c r="AN89" s="1"/>
      <c r="AR89" s="1"/>
      <c r="AS89" s="1"/>
      <c r="AT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9:66">
      <c r="AC90" s="7"/>
      <c r="AF90" s="7"/>
      <c r="AG90" s="7"/>
      <c r="AH90" s="7"/>
      <c r="AI90" s="7"/>
      <c r="AJ90" s="1"/>
      <c r="AK90" s="1"/>
      <c r="AL90" s="1"/>
      <c r="AM90" s="1"/>
      <c r="AN90" s="1"/>
      <c r="AR90" s="1"/>
      <c r="AS90" s="1"/>
      <c r="AT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29:66">
      <c r="AC91" s="7"/>
      <c r="AF91" s="7"/>
      <c r="AG91" s="7"/>
      <c r="AH91" s="7"/>
      <c r="AI91" s="7"/>
      <c r="AJ91" s="1"/>
      <c r="AK91" s="1"/>
      <c r="AL91" s="1"/>
      <c r="AM91" s="1"/>
      <c r="AN91" s="1"/>
      <c r="AR91" s="1"/>
      <c r="AS91" s="1"/>
      <c r="AT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29:66">
      <c r="AC92" s="7"/>
      <c r="AF92" s="7"/>
      <c r="AG92" s="7"/>
      <c r="AH92" s="7"/>
      <c r="AI92" s="7"/>
      <c r="AJ92" s="1"/>
      <c r="AK92" s="1"/>
      <c r="AL92" s="1"/>
      <c r="AM92" s="1"/>
      <c r="AN92" s="1"/>
      <c r="AR92" s="1"/>
      <c r="AS92" s="1"/>
      <c r="AT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29:66">
      <c r="AC93" s="7"/>
      <c r="AF93" s="7"/>
      <c r="AG93" s="7"/>
      <c r="AH93" s="7"/>
      <c r="AI93" s="7"/>
      <c r="AJ93" s="1"/>
      <c r="AK93" s="1"/>
      <c r="AL93" s="1"/>
      <c r="AM93" s="1"/>
      <c r="AN93" s="1"/>
      <c r="AR93" s="1"/>
      <c r="AS93" s="1"/>
      <c r="AT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29:66">
      <c r="AC94" s="7"/>
      <c r="AF94" s="7"/>
      <c r="AH94" s="7"/>
      <c r="AI94" s="7"/>
      <c r="AJ94" s="1"/>
      <c r="AN94" s="1"/>
      <c r="AR94" s="1"/>
      <c r="AS94" s="1"/>
      <c r="AT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</sheetData>
  <mergeCells count="19">
    <mergeCell ref="AK4:AM4"/>
    <mergeCell ref="B5:AJ5"/>
    <mergeCell ref="B37:C37"/>
    <mergeCell ref="B3:B4"/>
    <mergeCell ref="AN4:AN5"/>
    <mergeCell ref="B2:N2"/>
    <mergeCell ref="O2:AN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N3"/>
  </mergeCell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96"/>
  <sheetViews>
    <sheetView topLeftCell="AH13" zoomScale="71" zoomScaleNormal="71" workbookViewId="0">
      <selection activeCell="C18" sqref="C18:AN20"/>
    </sheetView>
  </sheetViews>
  <sheetFormatPr defaultColWidth="9.140625" defaultRowHeight="12.75"/>
  <cols>
    <col min="1" max="1" width="3.42578125" style="1" customWidth="1"/>
    <col min="2" max="2" width="16" style="1" customWidth="1"/>
    <col min="3" max="4" width="16.7109375" style="4" customWidth="1"/>
    <col min="5" max="5" width="20.14062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8" width="16.7109375" style="4" customWidth="1"/>
    <col min="39" max="39" width="18.7109375" style="4" customWidth="1"/>
    <col min="40" max="40" width="18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95" customHeight="1"/>
    <row r="2" spans="2:66" ht="27.95" customHeight="1">
      <c r="B2" s="504"/>
      <c r="C2" s="504"/>
      <c r="D2" s="504"/>
      <c r="E2" s="504"/>
      <c r="F2" s="504"/>
      <c r="G2" s="489"/>
      <c r="H2" s="110"/>
      <c r="I2" s="110"/>
      <c r="K2" s="110" t="s">
        <v>60</v>
      </c>
      <c r="L2" s="110"/>
      <c r="M2" s="110"/>
      <c r="N2" s="110"/>
      <c r="Z2" s="489" t="s">
        <v>60</v>
      </c>
      <c r="AA2" s="489"/>
      <c r="AB2" s="489"/>
      <c r="AC2" s="489"/>
      <c r="AD2" s="489"/>
      <c r="AE2" s="489"/>
      <c r="AF2" s="489"/>
      <c r="AG2" s="110"/>
      <c r="AH2" s="110"/>
      <c r="AI2" s="489"/>
      <c r="AJ2" s="489"/>
      <c r="AK2" s="489"/>
      <c r="AL2" s="489"/>
      <c r="AM2" s="489"/>
      <c r="AN2" s="492"/>
    </row>
    <row r="3" spans="2:66" ht="27.95" customHeight="1">
      <c r="B3" s="504"/>
      <c r="C3" s="504"/>
      <c r="D3" s="504"/>
      <c r="E3" s="504"/>
      <c r="F3" s="504"/>
      <c r="G3" s="489"/>
      <c r="H3" s="110"/>
      <c r="I3" s="110"/>
      <c r="K3" s="110" t="s">
        <v>61</v>
      </c>
      <c r="L3" s="110"/>
      <c r="M3" s="110"/>
      <c r="N3" s="110"/>
      <c r="AC3" s="110" t="s">
        <v>61</v>
      </c>
      <c r="AD3" s="110"/>
      <c r="AE3" s="110"/>
      <c r="AF3" s="110"/>
      <c r="AG3" s="110"/>
      <c r="AH3" s="110"/>
      <c r="AI3" s="489"/>
      <c r="AJ3" s="489"/>
      <c r="AK3" s="489"/>
      <c r="AL3" s="489"/>
      <c r="AM3" s="489"/>
      <c r="AN3" s="492"/>
    </row>
    <row r="4" spans="2:66" ht="27.95" customHeight="1">
      <c r="B4" s="504"/>
      <c r="C4" s="504"/>
      <c r="D4" s="504"/>
      <c r="E4" s="504"/>
      <c r="F4" s="504"/>
      <c r="G4" s="489"/>
      <c r="H4" s="110"/>
      <c r="I4" s="110"/>
      <c r="K4" s="110" t="s">
        <v>62</v>
      </c>
      <c r="L4" s="110"/>
      <c r="M4" s="110"/>
      <c r="N4" s="110"/>
      <c r="AC4" s="110" t="s">
        <v>62</v>
      </c>
      <c r="AD4" s="110"/>
      <c r="AE4" s="110"/>
      <c r="AF4" s="110"/>
      <c r="AG4" s="110"/>
      <c r="AH4" s="110"/>
      <c r="AI4" s="489"/>
      <c r="AJ4" s="489"/>
      <c r="AK4" s="489"/>
      <c r="AL4" s="489"/>
      <c r="AM4" s="489"/>
      <c r="AN4" s="492"/>
    </row>
    <row r="5" spans="2:66" ht="18" customHeight="1"/>
    <row r="6" spans="2:66" s="2" customFormat="1" ht="98.25" customHeight="1">
      <c r="B6" s="488" t="s">
        <v>22</v>
      </c>
      <c r="C6" s="490" t="s">
        <v>63</v>
      </c>
      <c r="D6" s="490"/>
      <c r="E6" s="490"/>
      <c r="F6" s="490" t="s">
        <v>64</v>
      </c>
      <c r="G6" s="490"/>
      <c r="H6" s="490"/>
      <c r="I6" s="490" t="s">
        <v>65</v>
      </c>
      <c r="J6" s="490"/>
      <c r="K6" s="490"/>
      <c r="L6" s="490" t="s">
        <v>66</v>
      </c>
      <c r="M6" s="490"/>
      <c r="N6" s="490"/>
      <c r="O6" s="490" t="s">
        <v>67</v>
      </c>
      <c r="P6" s="490"/>
      <c r="Q6" s="490"/>
      <c r="R6" s="490" t="s">
        <v>68</v>
      </c>
      <c r="S6" s="490"/>
      <c r="T6" s="490"/>
      <c r="U6" s="491" t="s">
        <v>69</v>
      </c>
      <c r="V6" s="491"/>
      <c r="W6" s="491"/>
      <c r="X6" s="490" t="s">
        <v>70</v>
      </c>
      <c r="Y6" s="490"/>
      <c r="Z6" s="490"/>
      <c r="AA6" s="490" t="s">
        <v>71</v>
      </c>
      <c r="AB6" s="490"/>
      <c r="AC6" s="490"/>
      <c r="AD6" s="490" t="s">
        <v>20</v>
      </c>
      <c r="AE6" s="490"/>
      <c r="AF6" s="490"/>
      <c r="AG6" s="490" t="s">
        <v>72</v>
      </c>
      <c r="AH6" s="490"/>
      <c r="AI6" s="490"/>
      <c r="AJ6" s="491"/>
      <c r="AK6" s="491"/>
      <c r="AL6" s="491"/>
      <c r="AM6" s="491"/>
      <c r="AN6" s="491"/>
      <c r="AO6" s="174"/>
      <c r="AP6" s="174"/>
      <c r="AQ6" s="174"/>
      <c r="AR6" s="174"/>
      <c r="AS6" s="174"/>
      <c r="AT6" s="174"/>
      <c r="AU6" s="174"/>
      <c r="AV6" s="174"/>
      <c r="AW6" s="174"/>
      <c r="AX6" s="174"/>
    </row>
    <row r="7" spans="2:66" ht="54" customHeight="1">
      <c r="B7" s="488"/>
      <c r="C7" s="25" t="s">
        <v>12</v>
      </c>
      <c r="D7" s="25" t="s">
        <v>13</v>
      </c>
      <c r="E7" s="185" t="s">
        <v>73</v>
      </c>
      <c r="F7" s="186" t="s">
        <v>12</v>
      </c>
      <c r="G7" s="25" t="s">
        <v>13</v>
      </c>
      <c r="H7" s="185" t="s">
        <v>73</v>
      </c>
      <c r="I7" s="186" t="s">
        <v>12</v>
      </c>
      <c r="J7" s="25" t="s">
        <v>13</v>
      </c>
      <c r="K7" s="185" t="s">
        <v>73</v>
      </c>
      <c r="L7" s="25" t="s">
        <v>12</v>
      </c>
      <c r="M7" s="25" t="s">
        <v>13</v>
      </c>
      <c r="N7" s="185" t="s">
        <v>73</v>
      </c>
      <c r="O7" s="25" t="s">
        <v>12</v>
      </c>
      <c r="P7" s="25" t="s">
        <v>13</v>
      </c>
      <c r="Q7" s="185" t="s">
        <v>73</v>
      </c>
      <c r="R7" s="25" t="s">
        <v>12</v>
      </c>
      <c r="S7" s="25" t="s">
        <v>13</v>
      </c>
      <c r="T7" s="185" t="s">
        <v>73</v>
      </c>
      <c r="U7" s="25" t="s">
        <v>12</v>
      </c>
      <c r="V7" s="25" t="s">
        <v>13</v>
      </c>
      <c r="W7" s="185" t="s">
        <v>73</v>
      </c>
      <c r="X7" s="25" t="s">
        <v>12</v>
      </c>
      <c r="Y7" s="25" t="s">
        <v>13</v>
      </c>
      <c r="Z7" s="185" t="s">
        <v>73</v>
      </c>
      <c r="AA7" s="25" t="s">
        <v>12</v>
      </c>
      <c r="AB7" s="25" t="s">
        <v>13</v>
      </c>
      <c r="AC7" s="185" t="s">
        <v>73</v>
      </c>
      <c r="AD7" s="25" t="s">
        <v>12</v>
      </c>
      <c r="AE7" s="192" t="s">
        <v>13</v>
      </c>
      <c r="AF7" s="185" t="s">
        <v>73</v>
      </c>
      <c r="AG7" s="25" t="s">
        <v>12</v>
      </c>
      <c r="AH7" s="25" t="s">
        <v>13</v>
      </c>
      <c r="AI7" s="185" t="s">
        <v>73</v>
      </c>
      <c r="AJ7" s="25" t="s">
        <v>36</v>
      </c>
      <c r="AK7" s="490" t="s">
        <v>37</v>
      </c>
      <c r="AL7" s="490"/>
      <c r="AM7" s="490"/>
      <c r="AN7" s="493" t="s">
        <v>38</v>
      </c>
      <c r="AO7" s="3"/>
      <c r="AP7" s="3"/>
      <c r="AQ7" s="3"/>
      <c r="AR7" s="3"/>
      <c r="AS7" s="3"/>
      <c r="AT7" s="3"/>
      <c r="AU7" s="3"/>
      <c r="AV7" s="3"/>
      <c r="AW7" s="3"/>
      <c r="AX7" s="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ht="42.75" customHeight="1">
      <c r="B8" s="505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  <c r="U8" s="506"/>
      <c r="V8" s="506"/>
      <c r="W8" s="506"/>
      <c r="X8" s="506"/>
      <c r="Y8" s="506"/>
      <c r="Z8" s="506"/>
      <c r="AA8" s="506"/>
      <c r="AB8" s="506"/>
      <c r="AC8" s="506"/>
      <c r="AD8" s="506"/>
      <c r="AE8" s="506"/>
      <c r="AF8" s="506"/>
      <c r="AG8" s="506"/>
      <c r="AH8" s="506"/>
      <c r="AI8" s="506"/>
      <c r="AJ8" s="506"/>
      <c r="AK8" s="25" t="s">
        <v>12</v>
      </c>
      <c r="AL8" s="25" t="s">
        <v>13</v>
      </c>
      <c r="AM8" s="185" t="s">
        <v>74</v>
      </c>
      <c r="AN8" s="494"/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ht="27.95" customHeight="1">
      <c r="B9" s="187">
        <v>45383</v>
      </c>
      <c r="C9" s="49">
        <f>+'Mar-2024'!D36</f>
        <v>1763340.04</v>
      </c>
      <c r="D9" s="120">
        <v>1768923.28</v>
      </c>
      <c r="E9" s="35">
        <f>+D9-C9</f>
        <v>5583.2399999999898</v>
      </c>
      <c r="F9" s="120">
        <f>+'Mar-2024'!G36</f>
        <v>319388.53000000003</v>
      </c>
      <c r="G9" s="176">
        <v>321835.53999999998</v>
      </c>
      <c r="H9" s="129">
        <f t="shared" ref="H9:H38" si="0">SUM(G9-F9)</f>
        <v>2447.0099999999502</v>
      </c>
      <c r="I9" s="49">
        <f>+'Mar-2024'!J36</f>
        <v>401344.88</v>
      </c>
      <c r="J9" s="120">
        <v>402226.96</v>
      </c>
      <c r="K9" s="49">
        <f t="shared" ref="K9:K38" si="1">SUM(J9-I9)</f>
        <v>882.08000000001596</v>
      </c>
      <c r="L9" s="120">
        <f>+'Mar-2024'!M36</f>
        <v>154807.20000000001</v>
      </c>
      <c r="M9" s="120">
        <v>155070.24</v>
      </c>
      <c r="N9" s="49">
        <f t="shared" ref="N9:N38" si="2">SUM(M9-L9)</f>
        <v>263.03999999997899</v>
      </c>
      <c r="O9" s="120">
        <f>+'Mar-2024'!P36</f>
        <v>335334.02</v>
      </c>
      <c r="P9" s="120">
        <v>336393.2</v>
      </c>
      <c r="Q9" s="49">
        <f>+SUM(P9-O9-W9)</f>
        <v>817.89999999999395</v>
      </c>
      <c r="R9" s="120">
        <f>+'Mar-2024'!S36</f>
        <v>236147.36</v>
      </c>
      <c r="S9" s="120">
        <v>236840.24</v>
      </c>
      <c r="T9" s="49">
        <f>SUM(S9-R9)</f>
        <v>692.880000000005</v>
      </c>
      <c r="U9" s="120">
        <f>+'Mar-2024'!V36</f>
        <v>74948.12</v>
      </c>
      <c r="V9" s="120">
        <v>75189.399999999994</v>
      </c>
      <c r="W9" s="49">
        <f t="shared" ref="W9:W38" si="3">SUM(V9-U9)</f>
        <v>241.27999999999901</v>
      </c>
      <c r="X9" s="120">
        <f>+'Mar-2024'!Y36</f>
        <v>89728.62</v>
      </c>
      <c r="Y9" s="120">
        <v>89870.94</v>
      </c>
      <c r="Z9" s="49">
        <f t="shared" ref="Z9:Z38" si="4">SUM(Y9-X9)</f>
        <v>142.32000000000701</v>
      </c>
      <c r="AA9" s="120">
        <f>+'Mar-2024'!AB36</f>
        <v>48677.78</v>
      </c>
      <c r="AB9" s="120">
        <v>48742.85</v>
      </c>
      <c r="AC9" s="49">
        <f t="shared" ref="AC9:AC38" si="5">SUM(AB9-AA9)</f>
        <v>65.069999999999695</v>
      </c>
      <c r="AD9" s="135">
        <f>+'Mar-2024'!AE36</f>
        <v>53618</v>
      </c>
      <c r="AE9" s="135">
        <v>53853</v>
      </c>
      <c r="AF9" s="49">
        <f t="shared" ref="AF9:AF38" si="6">SUM(AE9-AD9)</f>
        <v>235</v>
      </c>
      <c r="AG9" s="155">
        <v>0</v>
      </c>
      <c r="AH9" s="155">
        <v>0</v>
      </c>
      <c r="AI9" s="155">
        <f t="shared" ref="AI9" si="7">SUM(AH9-AG9)</f>
        <v>0</v>
      </c>
      <c r="AJ9" s="179">
        <f t="shared" ref="AJ9:AJ38" si="8">SUM(AC9+Z9+W9+T9+Q9+N9+K9+E9+AF9+H9)</f>
        <v>11369.8199999999</v>
      </c>
      <c r="AK9" s="49">
        <f>+'Mar-2024'!AL36</f>
        <v>3456186.87</v>
      </c>
      <c r="AL9" s="49">
        <v>3467610.04</v>
      </c>
      <c r="AM9" s="193">
        <f t="shared" ref="AM9:AM38" si="9">SUM(AL9-AK9)</f>
        <v>11423.1699999999</v>
      </c>
      <c r="AN9" s="49">
        <f t="shared" ref="AN9:AN38" si="10">SUM(AM9-AJ9)</f>
        <v>53.349999999984</v>
      </c>
      <c r="AO9" s="3"/>
      <c r="AP9" s="3"/>
      <c r="AQ9" s="3"/>
      <c r="AR9" s="3"/>
      <c r="AS9" s="3"/>
      <c r="AT9" s="3"/>
      <c r="AU9" s="3"/>
      <c r="AV9" s="3"/>
      <c r="AW9" s="3"/>
      <c r="AX9" s="3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s="3" customFormat="1" ht="24" customHeight="1">
      <c r="B10" s="188">
        <v>45384</v>
      </c>
      <c r="C10" s="49">
        <f>+D9</f>
        <v>1768923.28</v>
      </c>
      <c r="D10" s="49">
        <v>1774920.09</v>
      </c>
      <c r="E10" s="35">
        <f t="shared" ref="E10:E38" si="11">+D10-C10</f>
        <v>5996.8100000000604</v>
      </c>
      <c r="F10" s="49">
        <f>+G9</f>
        <v>321835.53999999998</v>
      </c>
      <c r="G10" s="49">
        <v>324076.79999999999</v>
      </c>
      <c r="H10" s="129">
        <f t="shared" si="0"/>
        <v>2241.2600000000102</v>
      </c>
      <c r="I10" s="49">
        <f>+J9</f>
        <v>402226.96</v>
      </c>
      <c r="J10" s="49">
        <v>403266.24</v>
      </c>
      <c r="K10" s="49">
        <f t="shared" si="1"/>
        <v>1039.27999999997</v>
      </c>
      <c r="L10" s="49">
        <f>+M9</f>
        <v>155070.24</v>
      </c>
      <c r="M10" s="49">
        <v>155356.64000000001</v>
      </c>
      <c r="N10" s="49">
        <f t="shared" si="2"/>
        <v>286.400000000023</v>
      </c>
      <c r="O10" s="49">
        <f>+P9</f>
        <v>336393.2</v>
      </c>
      <c r="P10" s="49">
        <v>337486.56</v>
      </c>
      <c r="Q10" s="49">
        <f t="shared" ref="Q10:Q38" si="12">+SUM(P10-O10-W10)</f>
        <v>859.15999999997405</v>
      </c>
      <c r="R10" s="49">
        <f>+S9</f>
        <v>236840.24</v>
      </c>
      <c r="S10" s="49">
        <v>237511.52</v>
      </c>
      <c r="T10" s="49">
        <f t="shared" ref="T10:T38" si="13">SUM(S10-R10)</f>
        <v>671.27999999999895</v>
      </c>
      <c r="U10" s="49">
        <f>+V9</f>
        <v>75189.399999999994</v>
      </c>
      <c r="V10" s="49">
        <v>75423.600000000006</v>
      </c>
      <c r="W10" s="49">
        <f t="shared" si="3"/>
        <v>234.20000000001201</v>
      </c>
      <c r="X10" s="49">
        <f>+Y9</f>
        <v>89870.94</v>
      </c>
      <c r="Y10" s="49">
        <v>90040.2</v>
      </c>
      <c r="Z10" s="49">
        <f t="shared" si="4"/>
        <v>169.25999999999499</v>
      </c>
      <c r="AA10" s="49">
        <f>+AB9</f>
        <v>48742.85</v>
      </c>
      <c r="AB10" s="49">
        <v>48811.65</v>
      </c>
      <c r="AC10" s="49">
        <f t="shared" si="5"/>
        <v>68.800000000002896</v>
      </c>
      <c r="AD10" s="135">
        <f>+AE9</f>
        <v>53853</v>
      </c>
      <c r="AE10" s="148">
        <v>54105</v>
      </c>
      <c r="AF10" s="49">
        <f t="shared" si="6"/>
        <v>252</v>
      </c>
      <c r="AG10" s="155">
        <v>0</v>
      </c>
      <c r="AH10" s="155">
        <v>0</v>
      </c>
      <c r="AI10" s="155">
        <v>0</v>
      </c>
      <c r="AJ10" s="179">
        <f t="shared" si="8"/>
        <v>11818.45</v>
      </c>
      <c r="AK10" s="49">
        <f>+AL9</f>
        <v>3467610.04</v>
      </c>
      <c r="AL10" s="49">
        <v>3479451.87</v>
      </c>
      <c r="AM10" s="193">
        <f t="shared" si="9"/>
        <v>11841.8300000001</v>
      </c>
      <c r="AN10" s="49">
        <f t="shared" si="10"/>
        <v>23.3800000000338</v>
      </c>
    </row>
    <row r="11" spans="2:66" ht="24" customHeight="1">
      <c r="B11" s="188">
        <v>45385</v>
      </c>
      <c r="C11" s="49">
        <f t="shared" ref="C11:C17" si="14">+D10</f>
        <v>1774920.09</v>
      </c>
      <c r="D11" s="120">
        <v>1780678.8</v>
      </c>
      <c r="E11" s="35">
        <f t="shared" si="11"/>
        <v>5758.70999999996</v>
      </c>
      <c r="F11" s="49">
        <f t="shared" ref="F11:F17" si="15">+G10</f>
        <v>324076.79999999999</v>
      </c>
      <c r="G11" s="120">
        <v>326381.21000000002</v>
      </c>
      <c r="H11" s="129">
        <f t="shared" si="0"/>
        <v>2304.4100000000299</v>
      </c>
      <c r="I11" s="49">
        <f t="shared" ref="I11:I17" si="16">+J10</f>
        <v>403266.24</v>
      </c>
      <c r="J11" s="120">
        <v>404108.88</v>
      </c>
      <c r="K11" s="49">
        <f t="shared" si="1"/>
        <v>842.64000000001397</v>
      </c>
      <c r="L11" s="49">
        <f t="shared" ref="L11:L17" si="17">+M10</f>
        <v>155356.64000000001</v>
      </c>
      <c r="M11" s="120">
        <v>155635.76</v>
      </c>
      <c r="N11" s="49">
        <f t="shared" si="2"/>
        <v>279.119999999995</v>
      </c>
      <c r="O11" s="49">
        <f t="shared" ref="O11:O17" si="18">+P10</f>
        <v>337486.56</v>
      </c>
      <c r="P11" s="120">
        <v>338523.38</v>
      </c>
      <c r="Q11" s="49">
        <f t="shared" si="12"/>
        <v>822.50000000001501</v>
      </c>
      <c r="R11" s="49">
        <f t="shared" ref="R11:R17" si="19">+S10</f>
        <v>237511.52</v>
      </c>
      <c r="S11" s="120">
        <v>238163.8</v>
      </c>
      <c r="T11" s="49">
        <f t="shared" si="13"/>
        <v>652.27999999999895</v>
      </c>
      <c r="U11" s="49">
        <f t="shared" ref="U11:U17" si="20">+V10</f>
        <v>75423.600000000006</v>
      </c>
      <c r="V11" s="120">
        <v>75637.919999999998</v>
      </c>
      <c r="W11" s="49">
        <f t="shared" si="3"/>
        <v>214.31999999999201</v>
      </c>
      <c r="X11" s="49">
        <f t="shared" ref="X11:X17" si="21">+Y10</f>
        <v>90040.2</v>
      </c>
      <c r="Y11" s="120">
        <v>90153.33</v>
      </c>
      <c r="Z11" s="49">
        <f t="shared" si="4"/>
        <v>113.130000000005</v>
      </c>
      <c r="AA11" s="49">
        <f t="shared" ref="AA11:AA38" si="22">+AB10</f>
        <v>48811.65</v>
      </c>
      <c r="AB11" s="120">
        <v>48853.4</v>
      </c>
      <c r="AC11" s="49">
        <f t="shared" si="5"/>
        <v>41.75</v>
      </c>
      <c r="AD11" s="135">
        <f t="shared" ref="AD11:AD17" si="23">+AE10</f>
        <v>54105</v>
      </c>
      <c r="AE11" s="135">
        <v>54331</v>
      </c>
      <c r="AF11" s="49">
        <f t="shared" si="6"/>
        <v>226</v>
      </c>
      <c r="AG11" s="155">
        <v>0</v>
      </c>
      <c r="AH11" s="155">
        <v>0</v>
      </c>
      <c r="AI11" s="155">
        <v>0</v>
      </c>
      <c r="AJ11" s="179">
        <f t="shared" si="8"/>
        <v>11254.86</v>
      </c>
      <c r="AK11" s="49">
        <f t="shared" ref="AK11:AK38" si="24">+AL10</f>
        <v>3479451.87</v>
      </c>
      <c r="AL11" s="49">
        <v>3490767.8</v>
      </c>
      <c r="AM11" s="193">
        <f t="shared" si="9"/>
        <v>11315.9299999997</v>
      </c>
      <c r="AN11" s="49">
        <f t="shared" si="10"/>
        <v>61.0699999996868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s="3" customFormat="1" ht="24" customHeight="1">
      <c r="B12" s="188">
        <v>45386</v>
      </c>
      <c r="C12" s="49">
        <f t="shared" si="14"/>
        <v>1780678.8</v>
      </c>
      <c r="D12" s="49">
        <v>1786662.9</v>
      </c>
      <c r="E12" s="35">
        <f t="shared" si="11"/>
        <v>5984.0999999998603</v>
      </c>
      <c r="F12" s="49">
        <f t="shared" si="15"/>
        <v>326381.21000000002</v>
      </c>
      <c r="G12" s="49">
        <v>328615.40000000002</v>
      </c>
      <c r="H12" s="129">
        <f t="shared" si="0"/>
        <v>2234.19</v>
      </c>
      <c r="I12" s="49">
        <f t="shared" si="16"/>
        <v>404108.88</v>
      </c>
      <c r="J12" s="49">
        <v>404995.1</v>
      </c>
      <c r="K12" s="49">
        <f t="shared" si="1"/>
        <v>886.21999999997195</v>
      </c>
      <c r="L12" s="49">
        <f t="shared" si="17"/>
        <v>155635.76</v>
      </c>
      <c r="M12" s="49">
        <v>155916.6</v>
      </c>
      <c r="N12" s="49">
        <f t="shared" si="2"/>
        <v>280.83999999999702</v>
      </c>
      <c r="O12" s="49">
        <f t="shared" si="18"/>
        <v>338523.38</v>
      </c>
      <c r="P12" s="49">
        <v>339584.9</v>
      </c>
      <c r="Q12" s="49">
        <f t="shared" si="12"/>
        <v>852.96000000002095</v>
      </c>
      <c r="R12" s="49">
        <f t="shared" si="19"/>
        <v>238163.8</v>
      </c>
      <c r="S12" s="49">
        <v>238885.4</v>
      </c>
      <c r="T12" s="49">
        <f t="shared" si="13"/>
        <v>721.60000000000605</v>
      </c>
      <c r="U12" s="49">
        <f t="shared" si="20"/>
        <v>75637.919999999998</v>
      </c>
      <c r="V12" s="49">
        <v>75846.48</v>
      </c>
      <c r="W12" s="49">
        <f t="shared" si="3"/>
        <v>208.55999999999801</v>
      </c>
      <c r="X12" s="49">
        <f t="shared" si="21"/>
        <v>90153.33</v>
      </c>
      <c r="Y12" s="49">
        <v>90285.25</v>
      </c>
      <c r="Z12" s="49">
        <f t="shared" si="4"/>
        <v>131.919999999998</v>
      </c>
      <c r="AA12" s="49">
        <f t="shared" si="22"/>
        <v>48853.4</v>
      </c>
      <c r="AB12" s="49">
        <v>48894.94</v>
      </c>
      <c r="AC12" s="49">
        <f t="shared" si="5"/>
        <v>41.540000000000902</v>
      </c>
      <c r="AD12" s="135">
        <f t="shared" si="23"/>
        <v>54331</v>
      </c>
      <c r="AE12" s="148">
        <v>54571</v>
      </c>
      <c r="AF12" s="49">
        <f t="shared" si="6"/>
        <v>240</v>
      </c>
      <c r="AG12" s="155">
        <v>0</v>
      </c>
      <c r="AH12" s="155" t="s">
        <v>75</v>
      </c>
      <c r="AI12" s="155">
        <v>0</v>
      </c>
      <c r="AJ12" s="179">
        <f t="shared" si="8"/>
        <v>11581.9299999999</v>
      </c>
      <c r="AK12" s="49">
        <f t="shared" si="24"/>
        <v>3490767.8</v>
      </c>
      <c r="AL12" s="49">
        <v>3502405.94</v>
      </c>
      <c r="AM12" s="193">
        <f t="shared" si="9"/>
        <v>11638.140000000099</v>
      </c>
      <c r="AN12" s="49">
        <f t="shared" si="10"/>
        <v>56.210000000275599</v>
      </c>
    </row>
    <row r="13" spans="2:66" ht="24" customHeight="1">
      <c r="B13" s="188">
        <v>45387</v>
      </c>
      <c r="C13" s="49">
        <f t="shared" si="14"/>
        <v>1786662.9</v>
      </c>
      <c r="D13" s="120">
        <v>1790293.72</v>
      </c>
      <c r="E13" s="35">
        <f t="shared" si="11"/>
        <v>3630.8200000000702</v>
      </c>
      <c r="F13" s="49">
        <f t="shared" si="15"/>
        <v>328615.40000000002</v>
      </c>
      <c r="G13" s="120">
        <v>333413.84999999998</v>
      </c>
      <c r="H13" s="129">
        <f t="shared" si="0"/>
        <v>4798.4499999999498</v>
      </c>
      <c r="I13" s="49">
        <f t="shared" si="16"/>
        <v>404995.1</v>
      </c>
      <c r="J13" s="120">
        <v>405887.28</v>
      </c>
      <c r="K13" s="49">
        <f t="shared" si="1"/>
        <v>892.180000000051</v>
      </c>
      <c r="L13" s="49">
        <f t="shared" si="17"/>
        <v>155916.6</v>
      </c>
      <c r="M13" s="120">
        <v>156261.51999999999</v>
      </c>
      <c r="N13" s="49">
        <f t="shared" si="2"/>
        <v>344.91999999998399</v>
      </c>
      <c r="O13" s="49">
        <f t="shared" si="18"/>
        <v>339584.9</v>
      </c>
      <c r="P13" s="120">
        <v>340581.52</v>
      </c>
      <c r="Q13" s="49">
        <f t="shared" si="12"/>
        <v>806.41999999999803</v>
      </c>
      <c r="R13" s="49">
        <f t="shared" si="19"/>
        <v>238885.4</v>
      </c>
      <c r="S13" s="120">
        <v>239590.08</v>
      </c>
      <c r="T13" s="49">
        <f t="shared" si="13"/>
        <v>704.67999999999302</v>
      </c>
      <c r="U13" s="49">
        <f t="shared" si="20"/>
        <v>75846.48</v>
      </c>
      <c r="V13" s="120">
        <v>76036.679999999993</v>
      </c>
      <c r="W13" s="49">
        <f t="shared" si="3"/>
        <v>190.199999999997</v>
      </c>
      <c r="X13" s="49">
        <f t="shared" si="21"/>
        <v>90285.25</v>
      </c>
      <c r="Y13" s="120">
        <v>90424.93</v>
      </c>
      <c r="Z13" s="49">
        <f t="shared" si="4"/>
        <v>139.67999999999299</v>
      </c>
      <c r="AA13" s="49">
        <f t="shared" si="22"/>
        <v>48894.94</v>
      </c>
      <c r="AB13" s="120">
        <v>48958.15</v>
      </c>
      <c r="AC13" s="49">
        <f t="shared" si="5"/>
        <v>63.209999999999098</v>
      </c>
      <c r="AD13" s="135">
        <f t="shared" si="23"/>
        <v>54571</v>
      </c>
      <c r="AE13" s="135">
        <v>54788</v>
      </c>
      <c r="AF13" s="49">
        <f t="shared" si="6"/>
        <v>217</v>
      </c>
      <c r="AG13" s="155">
        <v>0</v>
      </c>
      <c r="AH13" s="155">
        <v>0</v>
      </c>
      <c r="AI13" s="155">
        <v>0</v>
      </c>
      <c r="AJ13" s="179">
        <f t="shared" si="8"/>
        <v>11787.56</v>
      </c>
      <c r="AK13" s="49">
        <f t="shared" si="24"/>
        <v>3502405.94</v>
      </c>
      <c r="AL13" s="49">
        <v>3514248.25</v>
      </c>
      <c r="AM13" s="193">
        <f t="shared" si="9"/>
        <v>11842.3100000001</v>
      </c>
      <c r="AN13" s="49">
        <f t="shared" si="10"/>
        <v>54.750000000021799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s="3" customFormat="1" ht="24" customHeight="1">
      <c r="B14" s="188">
        <v>45388</v>
      </c>
      <c r="C14" s="49">
        <f t="shared" si="14"/>
        <v>1790293.72</v>
      </c>
      <c r="D14" s="49">
        <v>1793519.72</v>
      </c>
      <c r="E14" s="35">
        <f t="shared" si="11"/>
        <v>3226</v>
      </c>
      <c r="F14" s="49">
        <f t="shared" si="15"/>
        <v>333413.84999999998</v>
      </c>
      <c r="G14" s="49">
        <v>338304.16</v>
      </c>
      <c r="H14" s="129">
        <f t="shared" si="0"/>
        <v>4890.3100000000004</v>
      </c>
      <c r="I14" s="49">
        <f t="shared" si="16"/>
        <v>405887.28</v>
      </c>
      <c r="J14" s="49">
        <v>406764.4</v>
      </c>
      <c r="K14" s="49">
        <f t="shared" si="1"/>
        <v>877.119999999995</v>
      </c>
      <c r="L14" s="49">
        <f t="shared" si="17"/>
        <v>156261.51999999999</v>
      </c>
      <c r="M14" s="49">
        <v>156590.69</v>
      </c>
      <c r="N14" s="49">
        <f t="shared" si="2"/>
        <v>329.17000000001298</v>
      </c>
      <c r="O14" s="49">
        <f t="shared" si="18"/>
        <v>340581.52</v>
      </c>
      <c r="P14" s="49">
        <v>341553.28</v>
      </c>
      <c r="Q14" s="49">
        <f t="shared" si="12"/>
        <v>789.63999999999896</v>
      </c>
      <c r="R14" s="49">
        <f t="shared" si="19"/>
        <v>239590.08</v>
      </c>
      <c r="S14" s="49">
        <v>240241.04</v>
      </c>
      <c r="T14" s="49">
        <f t="shared" si="13"/>
        <v>650.96000000002095</v>
      </c>
      <c r="U14" s="49">
        <f t="shared" si="20"/>
        <v>76036.679999999993</v>
      </c>
      <c r="V14" s="49">
        <v>76218.8</v>
      </c>
      <c r="W14" s="49">
        <f t="shared" si="3"/>
        <v>182.12000000001001</v>
      </c>
      <c r="X14" s="49">
        <f t="shared" si="21"/>
        <v>90424.93</v>
      </c>
      <c r="Y14" s="49">
        <v>90574.399999999994</v>
      </c>
      <c r="Z14" s="49">
        <f t="shared" si="4"/>
        <v>149.47000000000099</v>
      </c>
      <c r="AA14" s="49">
        <f t="shared" si="22"/>
        <v>48958.15</v>
      </c>
      <c r="AB14" s="49">
        <v>49012.71</v>
      </c>
      <c r="AC14" s="49">
        <f t="shared" si="5"/>
        <v>54.5599999999977</v>
      </c>
      <c r="AD14" s="135">
        <f t="shared" si="23"/>
        <v>54788</v>
      </c>
      <c r="AE14" s="148">
        <v>55026</v>
      </c>
      <c r="AF14" s="49">
        <f t="shared" si="6"/>
        <v>238</v>
      </c>
      <c r="AG14" s="155">
        <v>0</v>
      </c>
      <c r="AH14" s="155">
        <v>0</v>
      </c>
      <c r="AI14" s="155">
        <v>0</v>
      </c>
      <c r="AJ14" s="179">
        <f t="shared" si="8"/>
        <v>11387.35</v>
      </c>
      <c r="AK14" s="49">
        <f t="shared" si="24"/>
        <v>3514248.25</v>
      </c>
      <c r="AL14" s="49">
        <v>3525687.7</v>
      </c>
      <c r="AM14" s="193">
        <f t="shared" si="9"/>
        <v>11439.450000000201</v>
      </c>
      <c r="AN14" s="49">
        <f t="shared" si="10"/>
        <v>52.100000000151297</v>
      </c>
    </row>
    <row r="15" spans="2:66" ht="24" customHeight="1">
      <c r="B15" s="188">
        <v>45389</v>
      </c>
      <c r="C15" s="49">
        <f t="shared" si="14"/>
        <v>1793519.72</v>
      </c>
      <c r="D15" s="120">
        <v>1798903.48</v>
      </c>
      <c r="E15" s="35">
        <f t="shared" si="11"/>
        <v>5383.7600000000102</v>
      </c>
      <c r="F15" s="49">
        <f t="shared" si="15"/>
        <v>338304.16</v>
      </c>
      <c r="G15" s="120">
        <v>340718.47</v>
      </c>
      <c r="H15" s="129">
        <f t="shared" si="0"/>
        <v>2414.31</v>
      </c>
      <c r="I15" s="49">
        <f t="shared" si="16"/>
        <v>406764.4</v>
      </c>
      <c r="J15" s="120">
        <v>407601.04</v>
      </c>
      <c r="K15" s="49">
        <f t="shared" si="1"/>
        <v>836.63999999995599</v>
      </c>
      <c r="L15" s="49">
        <f t="shared" si="17"/>
        <v>156590.69</v>
      </c>
      <c r="M15" s="120">
        <v>156863.71</v>
      </c>
      <c r="N15" s="49">
        <f t="shared" si="2"/>
        <v>273.01999999998998</v>
      </c>
      <c r="O15" s="49">
        <f t="shared" si="18"/>
        <v>341553.28</v>
      </c>
      <c r="P15" s="120">
        <v>342566.56</v>
      </c>
      <c r="Q15" s="49">
        <f t="shared" si="12"/>
        <v>819.79999999997403</v>
      </c>
      <c r="R15" s="49">
        <f t="shared" si="19"/>
        <v>240241.04</v>
      </c>
      <c r="S15" s="120">
        <v>240926.4</v>
      </c>
      <c r="T15" s="49">
        <f t="shared" si="13"/>
        <v>685.35999999998603</v>
      </c>
      <c r="U15" s="49">
        <f t="shared" si="20"/>
        <v>76218.8</v>
      </c>
      <c r="V15" s="120">
        <v>76412.28</v>
      </c>
      <c r="W15" s="49">
        <f t="shared" si="3"/>
        <v>193.47999999999601</v>
      </c>
      <c r="X15" s="49">
        <f t="shared" si="21"/>
        <v>90574.399999999994</v>
      </c>
      <c r="Y15" s="120">
        <v>90738.66</v>
      </c>
      <c r="Z15" s="49">
        <f t="shared" si="4"/>
        <v>164.260000000009</v>
      </c>
      <c r="AA15" s="49">
        <f t="shared" si="22"/>
        <v>49012.71</v>
      </c>
      <c r="AB15" s="120">
        <v>49050.27</v>
      </c>
      <c r="AC15" s="49">
        <f t="shared" si="5"/>
        <v>37.5599999999977</v>
      </c>
      <c r="AD15" s="135">
        <f t="shared" si="23"/>
        <v>55026</v>
      </c>
      <c r="AE15" s="135">
        <v>55216</v>
      </c>
      <c r="AF15" s="49">
        <f t="shared" si="6"/>
        <v>190</v>
      </c>
      <c r="AG15" s="155">
        <v>0</v>
      </c>
      <c r="AH15" s="155">
        <v>0</v>
      </c>
      <c r="AI15" s="155">
        <v>0</v>
      </c>
      <c r="AJ15" s="179">
        <f t="shared" si="8"/>
        <v>10998.1899999999</v>
      </c>
      <c r="AK15" s="49">
        <f t="shared" si="24"/>
        <v>3525687.7</v>
      </c>
      <c r="AL15" s="49">
        <v>3536749.4</v>
      </c>
      <c r="AM15" s="193">
        <f t="shared" si="9"/>
        <v>11061.699999999701</v>
      </c>
      <c r="AN15" s="49">
        <f t="shared" si="10"/>
        <v>63.509999999805601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s="3" customFormat="1" ht="24" customHeight="1">
      <c r="B16" s="188">
        <v>45390</v>
      </c>
      <c r="C16" s="49">
        <f t="shared" si="14"/>
        <v>1798903.48</v>
      </c>
      <c r="D16" s="49">
        <v>1802107.75</v>
      </c>
      <c r="E16" s="35">
        <f t="shared" si="11"/>
        <v>3204.27000000002</v>
      </c>
      <c r="F16" s="49">
        <f t="shared" si="15"/>
        <v>340718.47</v>
      </c>
      <c r="G16" s="49">
        <v>345075.12</v>
      </c>
      <c r="H16" s="129">
        <f t="shared" si="0"/>
        <v>4356.6500000000196</v>
      </c>
      <c r="I16" s="49">
        <f t="shared" si="16"/>
        <v>407601.04</v>
      </c>
      <c r="J16" s="49">
        <v>408492.16</v>
      </c>
      <c r="K16" s="49">
        <f t="shared" si="1"/>
        <v>891.119999999995</v>
      </c>
      <c r="L16" s="49">
        <f t="shared" si="17"/>
        <v>156863.71</v>
      </c>
      <c r="M16" s="49">
        <v>157172.16</v>
      </c>
      <c r="N16" s="49">
        <f t="shared" si="2"/>
        <v>308.45000000001198</v>
      </c>
      <c r="O16" s="49">
        <f t="shared" si="18"/>
        <v>342566.56</v>
      </c>
      <c r="P16" s="49">
        <v>343542.4</v>
      </c>
      <c r="Q16" s="49">
        <f t="shared" si="12"/>
        <v>797.76000000002398</v>
      </c>
      <c r="R16" s="49">
        <f t="shared" si="19"/>
        <v>240926.4</v>
      </c>
      <c r="S16" s="49">
        <v>241548.16</v>
      </c>
      <c r="T16" s="49">
        <f t="shared" si="13"/>
        <v>621.76000000000897</v>
      </c>
      <c r="U16" s="49">
        <f t="shared" si="20"/>
        <v>76412.28</v>
      </c>
      <c r="V16" s="49">
        <v>76590.36</v>
      </c>
      <c r="W16" s="49">
        <f t="shared" si="3"/>
        <v>178.080000000002</v>
      </c>
      <c r="X16" s="49">
        <f t="shared" si="21"/>
        <v>90738.66</v>
      </c>
      <c r="Y16" s="49">
        <v>90881.22</v>
      </c>
      <c r="Z16" s="49">
        <f t="shared" si="4"/>
        <v>142.55999999999801</v>
      </c>
      <c r="AA16" s="49">
        <f t="shared" si="22"/>
        <v>49050.27</v>
      </c>
      <c r="AB16" s="49">
        <v>49095.77</v>
      </c>
      <c r="AC16" s="49">
        <f t="shared" si="5"/>
        <v>45.5</v>
      </c>
      <c r="AD16" s="135">
        <f t="shared" si="23"/>
        <v>55216</v>
      </c>
      <c r="AE16" s="148">
        <v>55440</v>
      </c>
      <c r="AF16" s="49">
        <f t="shared" si="6"/>
        <v>224</v>
      </c>
      <c r="AG16" s="155">
        <v>0</v>
      </c>
      <c r="AH16" s="155">
        <v>0</v>
      </c>
      <c r="AI16" s="155">
        <v>0</v>
      </c>
      <c r="AJ16" s="179">
        <f t="shared" si="8"/>
        <v>10770.1500000001</v>
      </c>
      <c r="AK16" s="49">
        <f t="shared" si="24"/>
        <v>3536749.4</v>
      </c>
      <c r="AL16" s="49">
        <v>3547542.62</v>
      </c>
      <c r="AM16" s="193">
        <f t="shared" si="9"/>
        <v>10793.220000000199</v>
      </c>
      <c r="AN16" s="49">
        <f t="shared" si="10"/>
        <v>23.0700000001234</v>
      </c>
    </row>
    <row r="17" spans="2:66" ht="24" customHeight="1">
      <c r="B17" s="188">
        <v>45391</v>
      </c>
      <c r="C17" s="120">
        <f t="shared" si="14"/>
        <v>1802107.75</v>
      </c>
      <c r="D17" s="120">
        <v>1805585.6</v>
      </c>
      <c r="E17" s="180">
        <f t="shared" si="11"/>
        <v>3477.8500000000899</v>
      </c>
      <c r="F17" s="120">
        <f t="shared" si="15"/>
        <v>345075.12</v>
      </c>
      <c r="G17" s="120">
        <v>346781.13</v>
      </c>
      <c r="H17" s="176">
        <f t="shared" si="0"/>
        <v>1706.01000000001</v>
      </c>
      <c r="I17" s="120">
        <f t="shared" si="16"/>
        <v>408492.16</v>
      </c>
      <c r="J17" s="120">
        <v>409059.84000000003</v>
      </c>
      <c r="K17" s="120">
        <f t="shared" si="1"/>
        <v>567.680000000051</v>
      </c>
      <c r="L17" s="120">
        <f t="shared" si="17"/>
        <v>157172.16</v>
      </c>
      <c r="M17" s="120">
        <v>157427.17000000001</v>
      </c>
      <c r="N17" s="120">
        <f t="shared" si="2"/>
        <v>255.010000000009</v>
      </c>
      <c r="O17" s="120">
        <f t="shared" si="18"/>
        <v>343542.4</v>
      </c>
      <c r="P17" s="120">
        <v>344394.96</v>
      </c>
      <c r="Q17" s="120">
        <f t="shared" si="12"/>
        <v>628.63999999999896</v>
      </c>
      <c r="R17" s="120">
        <f t="shared" si="19"/>
        <v>241548.16</v>
      </c>
      <c r="S17" s="120">
        <v>242441.36</v>
      </c>
      <c r="T17" s="120">
        <f t="shared" si="13"/>
        <v>893.19999999998299</v>
      </c>
      <c r="U17" s="120">
        <f t="shared" si="20"/>
        <v>76590.36</v>
      </c>
      <c r="V17" s="120">
        <v>76814.28</v>
      </c>
      <c r="W17" s="120">
        <f t="shared" si="3"/>
        <v>223.919999999998</v>
      </c>
      <c r="X17" s="120">
        <f t="shared" si="21"/>
        <v>90881.22</v>
      </c>
      <c r="Y17" s="120">
        <v>91005.66</v>
      </c>
      <c r="Z17" s="120">
        <f t="shared" si="4"/>
        <v>124.440000000002</v>
      </c>
      <c r="AA17" s="120">
        <f t="shared" si="22"/>
        <v>49095.77</v>
      </c>
      <c r="AB17" s="120">
        <v>49117.04</v>
      </c>
      <c r="AC17" s="120">
        <f t="shared" si="5"/>
        <v>21.270000000004099</v>
      </c>
      <c r="AD17" s="135">
        <f t="shared" si="23"/>
        <v>55440</v>
      </c>
      <c r="AE17" s="135">
        <v>55695</v>
      </c>
      <c r="AF17" s="120">
        <f t="shared" si="6"/>
        <v>255</v>
      </c>
      <c r="AG17" s="157">
        <v>0</v>
      </c>
      <c r="AH17" s="157">
        <v>0</v>
      </c>
      <c r="AI17" s="157">
        <v>0</v>
      </c>
      <c r="AJ17" s="183">
        <f t="shared" si="8"/>
        <v>8153.0200000001496</v>
      </c>
      <c r="AK17" s="120">
        <f t="shared" si="24"/>
        <v>3547542.62</v>
      </c>
      <c r="AL17" s="120">
        <v>3555822.4</v>
      </c>
      <c r="AM17" s="193">
        <f t="shared" si="9"/>
        <v>8279.7799999998006</v>
      </c>
      <c r="AN17" s="120">
        <f t="shared" si="10"/>
        <v>126.759999999646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2:66" s="3" customFormat="1" ht="24" customHeight="1">
      <c r="B18" s="188">
        <v>45392</v>
      </c>
      <c r="C18" s="495" t="s">
        <v>76</v>
      </c>
      <c r="D18" s="496"/>
      <c r="E18" s="496"/>
      <c r="F18" s="496"/>
      <c r="G18" s="496"/>
      <c r="H18" s="496"/>
      <c r="I18" s="496"/>
      <c r="J18" s="496"/>
      <c r="K18" s="496"/>
      <c r="L18" s="496"/>
      <c r="M18" s="496"/>
      <c r="N18" s="496"/>
      <c r="O18" s="496"/>
      <c r="P18" s="496"/>
      <c r="Q18" s="496"/>
      <c r="R18" s="496"/>
      <c r="S18" s="496"/>
      <c r="T18" s="496"/>
      <c r="U18" s="496"/>
      <c r="V18" s="496"/>
      <c r="W18" s="496"/>
      <c r="X18" s="496"/>
      <c r="Y18" s="496"/>
      <c r="Z18" s="496"/>
      <c r="AA18" s="496"/>
      <c r="AB18" s="496"/>
      <c r="AC18" s="496"/>
      <c r="AD18" s="496"/>
      <c r="AE18" s="496"/>
      <c r="AF18" s="496"/>
      <c r="AG18" s="496"/>
      <c r="AH18" s="496"/>
      <c r="AI18" s="496"/>
      <c r="AJ18" s="496"/>
      <c r="AK18" s="496"/>
      <c r="AL18" s="496"/>
      <c r="AM18" s="496"/>
      <c r="AN18" s="497"/>
    </row>
    <row r="19" spans="2:66" ht="24" customHeight="1">
      <c r="B19" s="188">
        <v>45393</v>
      </c>
      <c r="C19" s="498"/>
      <c r="D19" s="499"/>
      <c r="E19" s="499"/>
      <c r="F19" s="499"/>
      <c r="G19" s="499"/>
      <c r="H19" s="499"/>
      <c r="I19" s="499"/>
      <c r="J19" s="499"/>
      <c r="K19" s="499"/>
      <c r="L19" s="499"/>
      <c r="M19" s="499"/>
      <c r="N19" s="499"/>
      <c r="O19" s="499"/>
      <c r="P19" s="499"/>
      <c r="Q19" s="499"/>
      <c r="R19" s="499"/>
      <c r="S19" s="499"/>
      <c r="T19" s="499"/>
      <c r="U19" s="499"/>
      <c r="V19" s="499"/>
      <c r="W19" s="499"/>
      <c r="X19" s="499"/>
      <c r="Y19" s="499"/>
      <c r="Z19" s="499"/>
      <c r="AA19" s="499"/>
      <c r="AB19" s="499"/>
      <c r="AC19" s="499"/>
      <c r="AD19" s="499"/>
      <c r="AE19" s="499"/>
      <c r="AF19" s="499"/>
      <c r="AG19" s="499"/>
      <c r="AH19" s="499"/>
      <c r="AI19" s="499"/>
      <c r="AJ19" s="499"/>
      <c r="AK19" s="499"/>
      <c r="AL19" s="499"/>
      <c r="AM19" s="499"/>
      <c r="AN19" s="500"/>
      <c r="AO19" s="3"/>
      <c r="AP19" s="3"/>
      <c r="AQ19" s="3"/>
      <c r="AR19" s="3"/>
      <c r="AS19" s="3"/>
      <c r="AT19" s="3"/>
      <c r="AU19" s="3"/>
      <c r="AV19" s="3"/>
      <c r="AW19" s="3"/>
      <c r="AX19" s="3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2:66" s="3" customFormat="1" ht="24" customHeight="1">
      <c r="B20" s="188">
        <v>45394</v>
      </c>
      <c r="C20" s="501"/>
      <c r="D20" s="502"/>
      <c r="E20" s="502"/>
      <c r="F20" s="502"/>
      <c r="G20" s="502"/>
      <c r="H20" s="502"/>
      <c r="I20" s="502"/>
      <c r="J20" s="502"/>
      <c r="K20" s="502"/>
      <c r="L20" s="502"/>
      <c r="M20" s="502"/>
      <c r="N20" s="502"/>
      <c r="O20" s="502"/>
      <c r="P20" s="502"/>
      <c r="Q20" s="502"/>
      <c r="R20" s="502"/>
      <c r="S20" s="502"/>
      <c r="T20" s="502"/>
      <c r="U20" s="502"/>
      <c r="V20" s="502"/>
      <c r="W20" s="502"/>
      <c r="X20" s="502"/>
      <c r="Y20" s="502"/>
      <c r="Z20" s="502"/>
      <c r="AA20" s="502"/>
      <c r="AB20" s="502"/>
      <c r="AC20" s="502"/>
      <c r="AD20" s="502"/>
      <c r="AE20" s="502"/>
      <c r="AF20" s="502"/>
      <c r="AG20" s="502"/>
      <c r="AH20" s="502"/>
      <c r="AI20" s="502"/>
      <c r="AJ20" s="502"/>
      <c r="AK20" s="502"/>
      <c r="AL20" s="502"/>
      <c r="AM20" s="502"/>
      <c r="AN20" s="503"/>
    </row>
    <row r="21" spans="2:66" ht="24" customHeight="1">
      <c r="B21" s="188">
        <v>45395</v>
      </c>
      <c r="C21" s="122">
        <f>+D17</f>
        <v>1805585.6</v>
      </c>
      <c r="D21" s="82">
        <v>1809670.83</v>
      </c>
      <c r="E21" s="181">
        <f t="shared" si="11"/>
        <v>4085.22999999998</v>
      </c>
      <c r="F21" s="122">
        <f>+G17</f>
        <v>346781.13</v>
      </c>
      <c r="G21" s="82">
        <v>348336.01</v>
      </c>
      <c r="H21" s="182">
        <f t="shared" si="0"/>
        <v>1554.88</v>
      </c>
      <c r="I21" s="122">
        <f>+J17</f>
        <v>409059.84000000003</v>
      </c>
      <c r="J21" s="82">
        <v>409870.48</v>
      </c>
      <c r="K21" s="122">
        <f t="shared" si="1"/>
        <v>810.63999999995599</v>
      </c>
      <c r="L21" s="122">
        <f>+M17</f>
        <v>157427.17000000001</v>
      </c>
      <c r="M21" s="82">
        <v>157603.07</v>
      </c>
      <c r="N21" s="122">
        <f t="shared" si="2"/>
        <v>175.89999999999401</v>
      </c>
      <c r="O21" s="122">
        <f>+P17</f>
        <v>344394.96</v>
      </c>
      <c r="P21" s="49">
        <v>345200.4</v>
      </c>
      <c r="Q21" s="120">
        <f t="shared" si="12"/>
        <v>647.36000000000104</v>
      </c>
      <c r="R21" s="122">
        <f>+S17</f>
        <v>242441.36</v>
      </c>
      <c r="S21" s="82">
        <v>242984.88</v>
      </c>
      <c r="T21" s="122">
        <f t="shared" si="13"/>
        <v>543.52000000001897</v>
      </c>
      <c r="U21" s="122">
        <f>+V17</f>
        <v>76814.28</v>
      </c>
      <c r="V21" s="82">
        <v>76972.36</v>
      </c>
      <c r="W21" s="122">
        <f t="shared" si="3"/>
        <v>158.080000000002</v>
      </c>
      <c r="X21" s="122">
        <f>+Y17</f>
        <v>91005.66</v>
      </c>
      <c r="Y21" s="82">
        <v>91124.52</v>
      </c>
      <c r="Z21" s="122">
        <f t="shared" si="4"/>
        <v>118.86000000000099</v>
      </c>
      <c r="AA21" s="122">
        <f>+AB17</f>
        <v>49117.04</v>
      </c>
      <c r="AB21" s="82">
        <v>49167.68</v>
      </c>
      <c r="AC21" s="122">
        <f t="shared" si="5"/>
        <v>50.639999999999397</v>
      </c>
      <c r="AD21" s="134">
        <f>+AE17</f>
        <v>55695</v>
      </c>
      <c r="AE21" s="134">
        <v>55893</v>
      </c>
      <c r="AF21" s="122">
        <f t="shared" si="6"/>
        <v>198</v>
      </c>
      <c r="AG21" s="162">
        <v>0</v>
      </c>
      <c r="AH21" s="162">
        <v>0</v>
      </c>
      <c r="AI21" s="162">
        <v>0</v>
      </c>
      <c r="AJ21" s="184">
        <f t="shared" si="8"/>
        <v>8343.1099999999606</v>
      </c>
      <c r="AK21" s="122">
        <f>+AL17</f>
        <v>3555822.4</v>
      </c>
      <c r="AL21" s="122">
        <v>3564216.6</v>
      </c>
      <c r="AM21" s="193">
        <f t="shared" si="9"/>
        <v>8394.2000000001899</v>
      </c>
      <c r="AN21" s="122">
        <f t="shared" si="10"/>
        <v>51.090000000229303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2:66" s="3" customFormat="1" ht="24" customHeight="1">
      <c r="B22" s="188">
        <v>45396</v>
      </c>
      <c r="C22" s="49">
        <f>+D21</f>
        <v>1809670.83</v>
      </c>
      <c r="D22" s="49">
        <v>1814980.98</v>
      </c>
      <c r="E22" s="35">
        <f t="shared" si="11"/>
        <v>5310.1499999999096</v>
      </c>
      <c r="F22" s="49">
        <f>+G21</f>
        <v>348336.01</v>
      </c>
      <c r="G22" s="49">
        <v>349801.03</v>
      </c>
      <c r="H22" s="129">
        <f t="shared" si="0"/>
        <v>1465.02000000002</v>
      </c>
      <c r="I22" s="49">
        <f>+J21</f>
        <v>409870.48</v>
      </c>
      <c r="J22" s="49">
        <v>410657.76</v>
      </c>
      <c r="K22" s="49">
        <f t="shared" si="1"/>
        <v>787.28000000002805</v>
      </c>
      <c r="L22" s="49">
        <f>+M21</f>
        <v>157603.07</v>
      </c>
      <c r="M22" s="49">
        <v>157873.76</v>
      </c>
      <c r="N22" s="49">
        <f t="shared" si="2"/>
        <v>270.69000000000199</v>
      </c>
      <c r="O22" s="49">
        <f>+P21</f>
        <v>345200.4</v>
      </c>
      <c r="P22" s="122">
        <v>346082.32</v>
      </c>
      <c r="Q22" s="120">
        <f t="shared" si="12"/>
        <v>715.75999999997998</v>
      </c>
      <c r="R22" s="49">
        <f>+S21</f>
        <v>242984.88</v>
      </c>
      <c r="S22" s="49">
        <v>243682.4</v>
      </c>
      <c r="T22" s="49">
        <f t="shared" si="13"/>
        <v>697.51999999998998</v>
      </c>
      <c r="U22" s="49">
        <f>+V21</f>
        <v>76972.36</v>
      </c>
      <c r="V22" s="49">
        <v>77138.52</v>
      </c>
      <c r="W22" s="49">
        <f t="shared" si="3"/>
        <v>166.16000000000301</v>
      </c>
      <c r="X22" s="49">
        <f>+Y21</f>
        <v>91124.52</v>
      </c>
      <c r="Y22" s="49">
        <v>91266.73</v>
      </c>
      <c r="Z22" s="49">
        <f t="shared" si="4"/>
        <v>142.20999999999199</v>
      </c>
      <c r="AA22" s="49">
        <f t="shared" si="22"/>
        <v>49167.68</v>
      </c>
      <c r="AB22" s="49">
        <v>49220.47</v>
      </c>
      <c r="AC22" s="49">
        <f t="shared" si="5"/>
        <v>52.790000000000902</v>
      </c>
      <c r="AD22" s="135">
        <f>+AE21</f>
        <v>55893</v>
      </c>
      <c r="AE22" s="148">
        <v>56106</v>
      </c>
      <c r="AF22" s="49">
        <f t="shared" si="6"/>
        <v>213</v>
      </c>
      <c r="AG22" s="155">
        <v>0</v>
      </c>
      <c r="AH22" s="155">
        <v>0</v>
      </c>
      <c r="AI22" s="155">
        <v>0</v>
      </c>
      <c r="AJ22" s="179">
        <f t="shared" si="8"/>
        <v>9820.5799999999199</v>
      </c>
      <c r="AK22" s="49">
        <f t="shared" si="24"/>
        <v>3564216.6</v>
      </c>
      <c r="AL22" s="49">
        <v>3574085.14</v>
      </c>
      <c r="AM22" s="193">
        <f t="shared" si="9"/>
        <v>9868.5400000000409</v>
      </c>
      <c r="AN22" s="49">
        <f t="shared" si="10"/>
        <v>47.9600000001155</v>
      </c>
    </row>
    <row r="23" spans="2:66" ht="24" customHeight="1">
      <c r="B23" s="188">
        <v>45397</v>
      </c>
      <c r="C23" s="49">
        <f t="shared" ref="C23:C38" si="25">+D22</f>
        <v>1814980.98</v>
      </c>
      <c r="D23" s="120">
        <v>1820472.35</v>
      </c>
      <c r="E23" s="35">
        <f t="shared" si="11"/>
        <v>5491.3700000001099</v>
      </c>
      <c r="F23" s="49">
        <f t="shared" ref="F23:F38" si="26">+G22</f>
        <v>349801.03</v>
      </c>
      <c r="G23" s="120">
        <v>352003</v>
      </c>
      <c r="H23" s="129">
        <f t="shared" si="0"/>
        <v>2201.9699999999698</v>
      </c>
      <c r="I23" s="49">
        <f t="shared" ref="I23:I38" si="27">+J22</f>
        <v>410657.76</v>
      </c>
      <c r="J23" s="120">
        <v>411525.2</v>
      </c>
      <c r="K23" s="49">
        <f t="shared" si="1"/>
        <v>867.44000000000199</v>
      </c>
      <c r="L23" s="49">
        <f t="shared" ref="L23:L38" si="28">+M22</f>
        <v>157873.76</v>
      </c>
      <c r="M23" s="120">
        <v>158104.35</v>
      </c>
      <c r="N23" s="49">
        <f t="shared" si="2"/>
        <v>230.58999999999699</v>
      </c>
      <c r="O23" s="49">
        <f t="shared" ref="O23:O38" si="29">+P22</f>
        <v>346082.32</v>
      </c>
      <c r="P23" s="49">
        <v>347012</v>
      </c>
      <c r="Q23" s="120">
        <f t="shared" si="12"/>
        <v>749.91999999999803</v>
      </c>
      <c r="R23" s="49">
        <f t="shared" ref="R23:R38" si="30">+S22</f>
        <v>243682.4</v>
      </c>
      <c r="S23" s="120">
        <v>244334.32</v>
      </c>
      <c r="T23" s="49">
        <f t="shared" si="13"/>
        <v>651.92000000001303</v>
      </c>
      <c r="U23" s="49">
        <f t="shared" ref="U23:U38" si="31">+V22</f>
        <v>77138.52</v>
      </c>
      <c r="V23" s="120">
        <v>77318.28</v>
      </c>
      <c r="W23" s="49">
        <f t="shared" si="3"/>
        <v>179.75999999999499</v>
      </c>
      <c r="X23" s="49">
        <f t="shared" ref="X23:X38" si="32">+Y22</f>
        <v>91266.73</v>
      </c>
      <c r="Y23" s="120">
        <v>91393.55</v>
      </c>
      <c r="Z23" s="49">
        <f t="shared" si="4"/>
        <v>126.820000000007</v>
      </c>
      <c r="AA23" s="49">
        <f t="shared" si="22"/>
        <v>49220.47</v>
      </c>
      <c r="AB23" s="120">
        <v>49282.49</v>
      </c>
      <c r="AC23" s="49">
        <f t="shared" si="5"/>
        <v>62.019999999996799</v>
      </c>
      <c r="AD23" s="135">
        <f t="shared" ref="AD23:AD38" si="33">+AE22</f>
        <v>56106</v>
      </c>
      <c r="AE23" s="135">
        <v>56333</v>
      </c>
      <c r="AF23" s="49">
        <f t="shared" si="6"/>
        <v>227</v>
      </c>
      <c r="AG23" s="155">
        <v>0</v>
      </c>
      <c r="AH23" s="155">
        <v>0</v>
      </c>
      <c r="AI23" s="155">
        <v>0</v>
      </c>
      <c r="AJ23" s="179">
        <f t="shared" si="8"/>
        <v>10788.8100000001</v>
      </c>
      <c r="AK23" s="49">
        <f t="shared" si="24"/>
        <v>3574085.14</v>
      </c>
      <c r="AL23" s="49">
        <v>3584918.69</v>
      </c>
      <c r="AM23" s="193">
        <f t="shared" si="9"/>
        <v>10833.549999999799</v>
      </c>
      <c r="AN23" s="49">
        <f t="shared" si="10"/>
        <v>44.739999999721498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2:66" s="3" customFormat="1" ht="24" customHeight="1">
      <c r="B24" s="188">
        <v>45398</v>
      </c>
      <c r="C24" s="49">
        <f t="shared" si="25"/>
        <v>1820472.35</v>
      </c>
      <c r="D24" s="49">
        <v>1825453.39</v>
      </c>
      <c r="E24" s="35">
        <f t="shared" si="11"/>
        <v>4981.0399999997999</v>
      </c>
      <c r="F24" s="49">
        <f t="shared" si="26"/>
        <v>352003</v>
      </c>
      <c r="G24" s="49">
        <v>355192.36</v>
      </c>
      <c r="H24" s="129">
        <f t="shared" si="0"/>
        <v>3189.3599999999901</v>
      </c>
      <c r="I24" s="49">
        <f t="shared" si="27"/>
        <v>411525.2</v>
      </c>
      <c r="J24" s="49">
        <v>412401.52</v>
      </c>
      <c r="K24" s="49">
        <f t="shared" si="1"/>
        <v>876.32000000000698</v>
      </c>
      <c r="L24" s="49">
        <f t="shared" si="28"/>
        <v>158104.35</v>
      </c>
      <c r="M24" s="49">
        <v>158361.60000000001</v>
      </c>
      <c r="N24" s="49">
        <f t="shared" si="2"/>
        <v>257.25</v>
      </c>
      <c r="O24" s="49">
        <f t="shared" si="29"/>
        <v>347012</v>
      </c>
      <c r="P24" s="49">
        <v>348052.72</v>
      </c>
      <c r="Q24" s="120">
        <f t="shared" si="12"/>
        <v>854.95999999997696</v>
      </c>
      <c r="R24" s="49">
        <f t="shared" si="30"/>
        <v>244334.32</v>
      </c>
      <c r="S24" s="49">
        <v>245111.84</v>
      </c>
      <c r="T24" s="49">
        <f t="shared" si="13"/>
        <v>777.51999999998998</v>
      </c>
      <c r="U24" s="49">
        <f t="shared" si="31"/>
        <v>77318.28</v>
      </c>
      <c r="V24" s="49">
        <v>77504.039999999994</v>
      </c>
      <c r="W24" s="49">
        <f t="shared" si="3"/>
        <v>185.75999999999499</v>
      </c>
      <c r="X24" s="49">
        <f t="shared" si="32"/>
        <v>91393.55</v>
      </c>
      <c r="Y24" s="49">
        <v>91557.23</v>
      </c>
      <c r="Z24" s="49">
        <f t="shared" si="4"/>
        <v>163.67999999999299</v>
      </c>
      <c r="AA24" s="49">
        <f t="shared" si="22"/>
        <v>49282.49</v>
      </c>
      <c r="AB24" s="49">
        <v>49359.14</v>
      </c>
      <c r="AC24" s="49">
        <f t="shared" si="5"/>
        <v>76.650000000001498</v>
      </c>
      <c r="AD24" s="135">
        <f t="shared" si="33"/>
        <v>56333</v>
      </c>
      <c r="AE24" s="148">
        <v>56575</v>
      </c>
      <c r="AF24" s="49">
        <f t="shared" si="6"/>
        <v>242</v>
      </c>
      <c r="AG24" s="155">
        <v>0</v>
      </c>
      <c r="AH24" s="155">
        <v>0</v>
      </c>
      <c r="AI24" s="155">
        <v>0</v>
      </c>
      <c r="AJ24" s="179">
        <f t="shared" si="8"/>
        <v>11604.539999999801</v>
      </c>
      <c r="AK24" s="49">
        <f t="shared" si="24"/>
        <v>3584918.69</v>
      </c>
      <c r="AL24" s="49">
        <v>3596581.15</v>
      </c>
      <c r="AM24" s="193">
        <f t="shared" si="9"/>
        <v>11662.46</v>
      </c>
      <c r="AN24" s="49">
        <f t="shared" si="10"/>
        <v>57.920000000209299</v>
      </c>
    </row>
    <row r="25" spans="2:66" ht="24" customHeight="1">
      <c r="B25" s="188">
        <v>45399</v>
      </c>
      <c r="C25" s="49">
        <f t="shared" si="25"/>
        <v>1825453.39</v>
      </c>
      <c r="D25" s="120">
        <v>1831361.8</v>
      </c>
      <c r="E25" s="35">
        <f t="shared" si="11"/>
        <v>5908.4100000001499</v>
      </c>
      <c r="F25" s="49">
        <f t="shared" si="26"/>
        <v>355192.36</v>
      </c>
      <c r="G25" s="120">
        <v>356860.48</v>
      </c>
      <c r="H25" s="129">
        <f t="shared" si="0"/>
        <v>1668.12</v>
      </c>
      <c r="I25" s="49">
        <f t="shared" si="27"/>
        <v>412401.52</v>
      </c>
      <c r="J25" s="120">
        <v>413185.02</v>
      </c>
      <c r="K25" s="49">
        <f t="shared" si="1"/>
        <v>783.5</v>
      </c>
      <c r="L25" s="49">
        <f t="shared" si="28"/>
        <v>158361.60000000001</v>
      </c>
      <c r="M25" s="120">
        <v>158612.76999999999</v>
      </c>
      <c r="N25" s="49">
        <f t="shared" si="2"/>
        <v>251.16999999998399</v>
      </c>
      <c r="O25" s="49">
        <f t="shared" si="29"/>
        <v>348052.72</v>
      </c>
      <c r="P25" s="120">
        <v>349090.72</v>
      </c>
      <c r="Q25" s="120">
        <f t="shared" si="12"/>
        <v>856.23999999999103</v>
      </c>
      <c r="R25" s="49">
        <f t="shared" si="30"/>
        <v>245111.84</v>
      </c>
      <c r="S25" s="120">
        <v>245868</v>
      </c>
      <c r="T25" s="49">
        <f t="shared" si="13"/>
        <v>756.16000000000304</v>
      </c>
      <c r="U25" s="49">
        <f t="shared" si="31"/>
        <v>77504.039999999994</v>
      </c>
      <c r="V25" s="120">
        <v>77685.8</v>
      </c>
      <c r="W25" s="49">
        <f t="shared" si="3"/>
        <v>181.760000000009</v>
      </c>
      <c r="X25" s="49">
        <f t="shared" si="32"/>
        <v>91557.23</v>
      </c>
      <c r="Y25" s="120">
        <v>91696.66</v>
      </c>
      <c r="Z25" s="49">
        <f t="shared" si="4"/>
        <v>139.43000000000799</v>
      </c>
      <c r="AA25" s="49">
        <f t="shared" si="22"/>
        <v>49359.14</v>
      </c>
      <c r="AB25" s="120">
        <v>49406.02</v>
      </c>
      <c r="AC25" s="49">
        <f t="shared" si="5"/>
        <v>46.879999999997402</v>
      </c>
      <c r="AD25" s="135">
        <f t="shared" si="33"/>
        <v>56575</v>
      </c>
      <c r="AE25" s="135">
        <v>56836</v>
      </c>
      <c r="AF25" s="49">
        <f t="shared" si="6"/>
        <v>261</v>
      </c>
      <c r="AG25" s="155">
        <v>0</v>
      </c>
      <c r="AH25" s="155">
        <v>0</v>
      </c>
      <c r="AI25" s="155">
        <v>0</v>
      </c>
      <c r="AJ25" s="179">
        <f t="shared" si="8"/>
        <v>10852.6700000001</v>
      </c>
      <c r="AK25" s="49">
        <f t="shared" si="24"/>
        <v>3596581.15</v>
      </c>
      <c r="AL25" s="49">
        <v>3607464.26</v>
      </c>
      <c r="AM25" s="193">
        <f t="shared" si="9"/>
        <v>10883.109999999901</v>
      </c>
      <c r="AN25" s="49">
        <f t="shared" si="10"/>
        <v>30.4399999997331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2:66" s="3" customFormat="1" ht="24" customHeight="1">
      <c r="B26" s="188">
        <v>45400</v>
      </c>
      <c r="C26" s="49">
        <f t="shared" si="25"/>
        <v>1831361.8</v>
      </c>
      <c r="D26" s="49">
        <v>1836607.7</v>
      </c>
      <c r="E26" s="35">
        <f t="shared" si="11"/>
        <v>5245.8999999999096</v>
      </c>
      <c r="F26" s="49">
        <f t="shared" si="26"/>
        <v>356860.48</v>
      </c>
      <c r="G26" s="49">
        <v>359151.69</v>
      </c>
      <c r="H26" s="129">
        <f t="shared" si="0"/>
        <v>2291.21000000002</v>
      </c>
      <c r="I26" s="49">
        <f t="shared" si="27"/>
        <v>413185.02</v>
      </c>
      <c r="J26" s="49">
        <v>414039.03999999998</v>
      </c>
      <c r="K26" s="49">
        <f t="shared" si="1"/>
        <v>854.01999999995996</v>
      </c>
      <c r="L26" s="49">
        <f t="shared" si="28"/>
        <v>158612.76999999999</v>
      </c>
      <c r="M26" s="49">
        <v>158913.84</v>
      </c>
      <c r="N26" s="49">
        <f t="shared" si="2"/>
        <v>301.07000000000698</v>
      </c>
      <c r="O26" s="49">
        <f t="shared" si="29"/>
        <v>349090.72</v>
      </c>
      <c r="P26" s="49">
        <v>350115.04</v>
      </c>
      <c r="Q26" s="120">
        <f t="shared" si="12"/>
        <v>830.880000000005</v>
      </c>
      <c r="R26" s="49">
        <f t="shared" si="30"/>
        <v>245868</v>
      </c>
      <c r="S26" s="49">
        <v>246608.9</v>
      </c>
      <c r="T26" s="49">
        <f t="shared" si="13"/>
        <v>740.89999999999395</v>
      </c>
      <c r="U26" s="49">
        <f t="shared" si="31"/>
        <v>77685.8</v>
      </c>
      <c r="V26" s="49">
        <v>77879.240000000005</v>
      </c>
      <c r="W26" s="49">
        <f t="shared" si="3"/>
        <v>193.44000000000199</v>
      </c>
      <c r="X26" s="49">
        <f t="shared" si="32"/>
        <v>91696.66</v>
      </c>
      <c r="Y26" s="49">
        <v>91845.440000000002</v>
      </c>
      <c r="Z26" s="49">
        <f t="shared" si="4"/>
        <v>148.77999999999901</v>
      </c>
      <c r="AA26" s="49">
        <f t="shared" si="22"/>
        <v>49406.02</v>
      </c>
      <c r="AB26" s="49">
        <v>49460.66</v>
      </c>
      <c r="AC26" s="49">
        <f t="shared" si="5"/>
        <v>54.640000000006701</v>
      </c>
      <c r="AD26" s="135">
        <f t="shared" si="33"/>
        <v>56836</v>
      </c>
      <c r="AE26" s="148">
        <v>57069</v>
      </c>
      <c r="AF26" s="49">
        <f t="shared" si="6"/>
        <v>233</v>
      </c>
      <c r="AG26" s="155">
        <v>0</v>
      </c>
      <c r="AH26" s="155">
        <v>0</v>
      </c>
      <c r="AI26" s="155">
        <v>0</v>
      </c>
      <c r="AJ26" s="179">
        <f t="shared" si="8"/>
        <v>10893.8399999999</v>
      </c>
      <c r="AK26" s="49">
        <f t="shared" si="24"/>
        <v>3607464.26</v>
      </c>
      <c r="AL26" s="49">
        <v>3618399.96</v>
      </c>
      <c r="AM26" s="193">
        <f t="shared" si="9"/>
        <v>10935.700000000201</v>
      </c>
      <c r="AN26" s="49">
        <f t="shared" si="10"/>
        <v>41.860000000284302</v>
      </c>
    </row>
    <row r="27" spans="2:66" ht="24" customHeight="1">
      <c r="B27" s="188">
        <v>45401</v>
      </c>
      <c r="C27" s="49">
        <f t="shared" si="25"/>
        <v>1836607.7</v>
      </c>
      <c r="D27" s="49">
        <v>1842757.36</v>
      </c>
      <c r="E27" s="35">
        <f t="shared" si="11"/>
        <v>6149.6600000001499</v>
      </c>
      <c r="F27" s="49">
        <f t="shared" si="26"/>
        <v>359151.69</v>
      </c>
      <c r="G27" s="120">
        <v>361525.07</v>
      </c>
      <c r="H27" s="129">
        <f t="shared" si="0"/>
        <v>2373.38</v>
      </c>
      <c r="I27" s="49">
        <f t="shared" si="27"/>
        <v>414039.03999999998</v>
      </c>
      <c r="J27" s="120">
        <v>414929.2</v>
      </c>
      <c r="K27" s="49">
        <f t="shared" si="1"/>
        <v>890.16000000003305</v>
      </c>
      <c r="L27" s="49">
        <f t="shared" si="28"/>
        <v>158913.84</v>
      </c>
      <c r="M27" s="120">
        <v>159232.24</v>
      </c>
      <c r="N27" s="49">
        <f t="shared" si="2"/>
        <v>318.39999999999401</v>
      </c>
      <c r="O27" s="49">
        <f t="shared" si="29"/>
        <v>350115.04</v>
      </c>
      <c r="P27" s="120">
        <v>351274.96</v>
      </c>
      <c r="Q27" s="120">
        <f t="shared" si="12"/>
        <v>907.04000000005203</v>
      </c>
      <c r="R27" s="49">
        <f t="shared" si="30"/>
        <v>246608.9</v>
      </c>
      <c r="S27" s="120">
        <v>247429.28</v>
      </c>
      <c r="T27" s="49">
        <f t="shared" si="13"/>
        <v>820.380000000005</v>
      </c>
      <c r="U27" s="49">
        <f t="shared" si="31"/>
        <v>77879.240000000005</v>
      </c>
      <c r="V27" s="120">
        <v>78132.12</v>
      </c>
      <c r="W27" s="49">
        <f t="shared" si="3"/>
        <v>252.87999999998999</v>
      </c>
      <c r="X27" s="49">
        <f t="shared" si="32"/>
        <v>91845.440000000002</v>
      </c>
      <c r="Y27" s="120">
        <v>91959.91</v>
      </c>
      <c r="Z27" s="49">
        <f t="shared" si="4"/>
        <v>114.47000000000099</v>
      </c>
      <c r="AA27" s="49">
        <f t="shared" si="22"/>
        <v>49460.66</v>
      </c>
      <c r="AB27" s="120">
        <v>49503.74</v>
      </c>
      <c r="AC27" s="49">
        <f t="shared" si="5"/>
        <v>43.079999999994499</v>
      </c>
      <c r="AD27" s="135">
        <f t="shared" si="33"/>
        <v>57069</v>
      </c>
      <c r="AE27" s="135">
        <v>57318</v>
      </c>
      <c r="AF27" s="49">
        <f t="shared" si="6"/>
        <v>249</v>
      </c>
      <c r="AG27" s="155">
        <v>0</v>
      </c>
      <c r="AH27" s="155">
        <v>0</v>
      </c>
      <c r="AI27" s="155">
        <v>0</v>
      </c>
      <c r="AJ27" s="179">
        <f t="shared" si="8"/>
        <v>12118.450000000201</v>
      </c>
      <c r="AK27" s="49">
        <f t="shared" si="24"/>
        <v>3618399.96</v>
      </c>
      <c r="AL27" s="49">
        <v>3630577.83</v>
      </c>
      <c r="AM27" s="193">
        <f t="shared" si="9"/>
        <v>12177.870000000101</v>
      </c>
      <c r="AN27" s="49">
        <f t="shared" si="10"/>
        <v>59.4199999998891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2:66" s="3" customFormat="1" ht="24" customHeight="1">
      <c r="B28" s="188">
        <v>45402</v>
      </c>
      <c r="C28" s="49">
        <f t="shared" si="25"/>
        <v>1842757.36</v>
      </c>
      <c r="D28" s="120">
        <v>1845867.7</v>
      </c>
      <c r="E28" s="35">
        <f t="shared" si="11"/>
        <v>3110.3399999998501</v>
      </c>
      <c r="F28" s="49">
        <f t="shared" si="26"/>
        <v>361525.07</v>
      </c>
      <c r="G28" s="49">
        <v>365507.82</v>
      </c>
      <c r="H28" s="129">
        <f t="shared" si="0"/>
        <v>3982.75</v>
      </c>
      <c r="I28" s="49">
        <f t="shared" si="27"/>
        <v>414929.2</v>
      </c>
      <c r="J28" s="49">
        <v>415752.64</v>
      </c>
      <c r="K28" s="49">
        <f t="shared" si="1"/>
        <v>823.44000000000199</v>
      </c>
      <c r="L28" s="49">
        <f t="shared" si="28"/>
        <v>159232.24</v>
      </c>
      <c r="M28" s="49">
        <v>159512.4</v>
      </c>
      <c r="N28" s="49">
        <f t="shared" si="2"/>
        <v>280.16000000000298</v>
      </c>
      <c r="O28" s="49">
        <f t="shared" si="29"/>
        <v>351274.96</v>
      </c>
      <c r="P28" s="49">
        <v>352232.56</v>
      </c>
      <c r="Q28" s="120">
        <f t="shared" si="12"/>
        <v>780.63999999996997</v>
      </c>
      <c r="R28" s="49">
        <f t="shared" si="30"/>
        <v>247429.28</v>
      </c>
      <c r="S28" s="49">
        <v>248180.96</v>
      </c>
      <c r="T28" s="49">
        <f t="shared" si="13"/>
        <v>751.67999999999302</v>
      </c>
      <c r="U28" s="49">
        <f t="shared" si="31"/>
        <v>78132.12</v>
      </c>
      <c r="V28" s="49">
        <v>78309.08</v>
      </c>
      <c r="W28" s="49">
        <f t="shared" si="3"/>
        <v>176.960000000006</v>
      </c>
      <c r="X28" s="49">
        <f t="shared" si="32"/>
        <v>91959.91</v>
      </c>
      <c r="Y28" s="49">
        <v>92057.03</v>
      </c>
      <c r="Z28" s="49">
        <f t="shared" si="4"/>
        <v>97.119999999995301</v>
      </c>
      <c r="AA28" s="49">
        <f t="shared" si="22"/>
        <v>49503.74</v>
      </c>
      <c r="AB28" s="49">
        <v>49558.1</v>
      </c>
      <c r="AC28" s="49">
        <f t="shared" si="5"/>
        <v>54.360000000000603</v>
      </c>
      <c r="AD28" s="135">
        <f t="shared" si="33"/>
        <v>57318</v>
      </c>
      <c r="AE28" s="148">
        <v>57558</v>
      </c>
      <c r="AF28" s="49">
        <f t="shared" si="6"/>
        <v>240</v>
      </c>
      <c r="AG28" s="155">
        <v>0</v>
      </c>
      <c r="AH28" s="155">
        <v>0</v>
      </c>
      <c r="AI28" s="155">
        <v>0</v>
      </c>
      <c r="AJ28" s="179">
        <f t="shared" si="8"/>
        <v>10297.449999999801</v>
      </c>
      <c r="AK28" s="49">
        <f t="shared" si="24"/>
        <v>3630577.83</v>
      </c>
      <c r="AL28" s="49">
        <v>3640897.43</v>
      </c>
      <c r="AM28" s="193">
        <f t="shared" si="9"/>
        <v>10319.6000000001</v>
      </c>
      <c r="AN28" s="49">
        <f t="shared" si="10"/>
        <v>22.150000000270701</v>
      </c>
    </row>
    <row r="29" spans="2:66" ht="24" customHeight="1">
      <c r="B29" s="188">
        <v>45403</v>
      </c>
      <c r="C29" s="49">
        <f t="shared" si="25"/>
        <v>1845867.7</v>
      </c>
      <c r="D29" s="120">
        <v>1847437.9</v>
      </c>
      <c r="E29" s="35">
        <f t="shared" si="11"/>
        <v>1570.19999999995</v>
      </c>
      <c r="F29" s="49">
        <f t="shared" si="26"/>
        <v>365507.82</v>
      </c>
      <c r="G29" s="120">
        <v>370185.9</v>
      </c>
      <c r="H29" s="129">
        <f t="shared" si="0"/>
        <v>4678.0800000000199</v>
      </c>
      <c r="I29" s="49">
        <f t="shared" si="27"/>
        <v>415752.64</v>
      </c>
      <c r="J29" s="120">
        <v>416547.8</v>
      </c>
      <c r="K29" s="49">
        <f t="shared" si="1"/>
        <v>795.15999999997405</v>
      </c>
      <c r="L29" s="49">
        <f t="shared" si="28"/>
        <v>159512.4</v>
      </c>
      <c r="M29" s="120">
        <v>159814.48000000001</v>
      </c>
      <c r="N29" s="49">
        <f t="shared" si="2"/>
        <v>302.08000000001601</v>
      </c>
      <c r="O29" s="49">
        <f t="shared" si="29"/>
        <v>352232.56</v>
      </c>
      <c r="P29" s="120">
        <v>353016.4</v>
      </c>
      <c r="Q29" s="120">
        <f t="shared" si="12"/>
        <v>658.20000000002597</v>
      </c>
      <c r="R29" s="49">
        <f t="shared" si="30"/>
        <v>248180.96</v>
      </c>
      <c r="S29" s="120">
        <v>248860.79999999999</v>
      </c>
      <c r="T29" s="49">
        <f t="shared" si="13"/>
        <v>679.83999999999696</v>
      </c>
      <c r="U29" s="49">
        <f t="shared" si="31"/>
        <v>78309.08</v>
      </c>
      <c r="V29" s="120">
        <v>78434.720000000001</v>
      </c>
      <c r="W29" s="49">
        <f t="shared" si="3"/>
        <v>125.63999999999901</v>
      </c>
      <c r="X29" s="49">
        <f t="shared" si="32"/>
        <v>92057.03</v>
      </c>
      <c r="Y29" s="120">
        <v>92143.83</v>
      </c>
      <c r="Z29" s="49">
        <f t="shared" si="4"/>
        <v>86.800000000002896</v>
      </c>
      <c r="AA29" s="49">
        <f t="shared" si="22"/>
        <v>49558.1</v>
      </c>
      <c r="AB29" s="120">
        <v>49611.03</v>
      </c>
      <c r="AC29" s="49">
        <f t="shared" si="5"/>
        <v>52.930000000000298</v>
      </c>
      <c r="AD29" s="135">
        <f t="shared" si="33"/>
        <v>57558</v>
      </c>
      <c r="AE29" s="135">
        <v>57739</v>
      </c>
      <c r="AF29" s="49">
        <f t="shared" si="6"/>
        <v>181</v>
      </c>
      <c r="AG29" s="155">
        <v>0</v>
      </c>
      <c r="AH29" s="155">
        <v>0</v>
      </c>
      <c r="AI29" s="155">
        <v>0</v>
      </c>
      <c r="AJ29" s="179">
        <f t="shared" si="8"/>
        <v>9129.9299999999894</v>
      </c>
      <c r="AK29" s="49">
        <f t="shared" si="24"/>
        <v>3640897.43</v>
      </c>
      <c r="AL29" s="49">
        <v>3650064.9</v>
      </c>
      <c r="AM29" s="193">
        <f t="shared" si="9"/>
        <v>9167.4699999997392</v>
      </c>
      <c r="AN29" s="49">
        <f t="shared" si="10"/>
        <v>37.539999999753498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2:66" s="3" customFormat="1" ht="24" customHeight="1">
      <c r="B30" s="188">
        <v>45404</v>
      </c>
      <c r="C30" s="49">
        <f t="shared" si="25"/>
        <v>1847437.9</v>
      </c>
      <c r="D30" s="49">
        <v>1850117.2</v>
      </c>
      <c r="E30" s="35">
        <f t="shared" si="11"/>
        <v>2679.3000000000502</v>
      </c>
      <c r="F30" s="49">
        <f t="shared" si="26"/>
        <v>370185.9</v>
      </c>
      <c r="G30" s="49">
        <v>372765.29</v>
      </c>
      <c r="H30" s="129">
        <f t="shared" si="0"/>
        <v>2579.3899999999599</v>
      </c>
      <c r="I30" s="49">
        <f t="shared" si="27"/>
        <v>416547.8</v>
      </c>
      <c r="J30" s="49">
        <v>417247.6</v>
      </c>
      <c r="K30" s="49">
        <f t="shared" si="1"/>
        <v>699.79999999998802</v>
      </c>
      <c r="L30" s="49">
        <f t="shared" si="28"/>
        <v>159814.48000000001</v>
      </c>
      <c r="M30" s="49">
        <v>160042.37</v>
      </c>
      <c r="N30" s="49">
        <f t="shared" si="2"/>
        <v>227.88999999998501</v>
      </c>
      <c r="O30" s="49">
        <f t="shared" si="29"/>
        <v>353016.4</v>
      </c>
      <c r="P30" s="49">
        <v>353819.52</v>
      </c>
      <c r="Q30" s="120">
        <f t="shared" si="12"/>
        <v>687.91999999999803</v>
      </c>
      <c r="R30" s="49">
        <f t="shared" si="30"/>
        <v>248860.79999999999</v>
      </c>
      <c r="S30" s="49">
        <v>249447.67999999999</v>
      </c>
      <c r="T30" s="49">
        <f t="shared" si="13"/>
        <v>586.880000000005</v>
      </c>
      <c r="U30" s="49">
        <f t="shared" si="31"/>
        <v>78434.720000000001</v>
      </c>
      <c r="V30" s="49">
        <v>78549.919999999998</v>
      </c>
      <c r="W30" s="49">
        <f t="shared" si="3"/>
        <v>115.199999999997</v>
      </c>
      <c r="X30" s="49">
        <f t="shared" si="32"/>
        <v>92143.83</v>
      </c>
      <c r="Y30" s="49">
        <v>92242.99</v>
      </c>
      <c r="Z30" s="49">
        <f t="shared" si="4"/>
        <v>99.160000000003507</v>
      </c>
      <c r="AA30" s="49">
        <f t="shared" si="22"/>
        <v>49611.03</v>
      </c>
      <c r="AB30" s="49">
        <v>49660.27</v>
      </c>
      <c r="AC30" s="49">
        <f t="shared" si="5"/>
        <v>49.239999999997998</v>
      </c>
      <c r="AD30" s="135">
        <f t="shared" si="33"/>
        <v>57739</v>
      </c>
      <c r="AE30" s="148">
        <v>57965</v>
      </c>
      <c r="AF30" s="49">
        <f t="shared" si="6"/>
        <v>226</v>
      </c>
      <c r="AG30" s="155">
        <v>0</v>
      </c>
      <c r="AH30" s="155">
        <v>0</v>
      </c>
      <c r="AI30" s="155">
        <v>0</v>
      </c>
      <c r="AJ30" s="179">
        <f t="shared" si="8"/>
        <v>7950.7799999999797</v>
      </c>
      <c r="AK30" s="49">
        <f t="shared" si="24"/>
        <v>3650064.9</v>
      </c>
      <c r="AL30" s="49">
        <v>3658071.71</v>
      </c>
      <c r="AM30" s="193">
        <f t="shared" si="9"/>
        <v>8006.8100000000604</v>
      </c>
      <c r="AN30" s="49">
        <f t="shared" si="10"/>
        <v>56.0300000000789</v>
      </c>
    </row>
    <row r="31" spans="2:66" ht="24" customHeight="1">
      <c r="B31" s="188">
        <v>45405</v>
      </c>
      <c r="C31" s="49">
        <f t="shared" si="25"/>
        <v>1850117.2</v>
      </c>
      <c r="D31" s="120">
        <v>1852215.1</v>
      </c>
      <c r="E31" s="35">
        <f t="shared" si="11"/>
        <v>2097.9000000001402</v>
      </c>
      <c r="F31" s="49">
        <f t="shared" si="26"/>
        <v>372765.29</v>
      </c>
      <c r="G31" s="120">
        <v>376114.9</v>
      </c>
      <c r="H31" s="129">
        <f t="shared" si="0"/>
        <v>3349.6100000000401</v>
      </c>
      <c r="I31" s="49">
        <f t="shared" si="27"/>
        <v>417247.6</v>
      </c>
      <c r="J31" s="120">
        <v>417772.16</v>
      </c>
      <c r="K31" s="49">
        <f t="shared" si="1"/>
        <v>524.55999999999801</v>
      </c>
      <c r="L31" s="49">
        <f t="shared" si="28"/>
        <v>160042.37</v>
      </c>
      <c r="M31" s="120">
        <v>160310.79999999999</v>
      </c>
      <c r="N31" s="49">
        <f t="shared" si="2"/>
        <v>268.42999999999302</v>
      </c>
      <c r="O31" s="49">
        <f t="shared" si="29"/>
        <v>353819.52</v>
      </c>
      <c r="P31" s="120">
        <v>354603.44</v>
      </c>
      <c r="Q31" s="120">
        <f t="shared" si="12"/>
        <v>655.87999999997601</v>
      </c>
      <c r="R31" s="49">
        <f t="shared" si="30"/>
        <v>249447.67999999999</v>
      </c>
      <c r="S31" s="120">
        <v>250047.44</v>
      </c>
      <c r="T31" s="49">
        <f t="shared" si="13"/>
        <v>599.76000000000897</v>
      </c>
      <c r="U31" s="49">
        <f t="shared" si="31"/>
        <v>78549.919999999998</v>
      </c>
      <c r="V31" s="120">
        <v>78677.960000000006</v>
      </c>
      <c r="W31" s="49">
        <f t="shared" si="3"/>
        <v>128.04000000000801</v>
      </c>
      <c r="X31" s="49">
        <f t="shared" si="32"/>
        <v>92242.99</v>
      </c>
      <c r="Y31" s="120">
        <v>92355.57</v>
      </c>
      <c r="Z31" s="49">
        <f t="shared" si="4"/>
        <v>112.580000000002</v>
      </c>
      <c r="AA31" s="49">
        <f t="shared" si="22"/>
        <v>49660.27</v>
      </c>
      <c r="AB31" s="120">
        <v>49707.46</v>
      </c>
      <c r="AC31" s="49">
        <f t="shared" si="5"/>
        <v>47.1900000000023</v>
      </c>
      <c r="AD31" s="135">
        <f t="shared" si="33"/>
        <v>57965</v>
      </c>
      <c r="AE31" s="135">
        <v>58192</v>
      </c>
      <c r="AF31" s="49">
        <f t="shared" si="6"/>
        <v>227</v>
      </c>
      <c r="AG31" s="155">
        <v>0</v>
      </c>
      <c r="AH31" s="155">
        <v>0</v>
      </c>
      <c r="AI31" s="155">
        <v>0</v>
      </c>
      <c r="AJ31" s="179">
        <f t="shared" si="8"/>
        <v>8010.9500000001699</v>
      </c>
      <c r="AK31" s="49">
        <f t="shared" si="24"/>
        <v>3658071.71</v>
      </c>
      <c r="AL31" s="49">
        <v>3666117.96</v>
      </c>
      <c r="AM31" s="193">
        <f t="shared" si="9"/>
        <v>8046.25</v>
      </c>
      <c r="AN31" s="49">
        <f t="shared" si="10"/>
        <v>35.299999999828302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2:66" s="3" customFormat="1" ht="24" customHeight="1">
      <c r="B32" s="188">
        <v>45406</v>
      </c>
      <c r="C32" s="49">
        <f t="shared" si="25"/>
        <v>1852215.1</v>
      </c>
      <c r="D32" s="49">
        <v>1853223.4</v>
      </c>
      <c r="E32" s="35">
        <f t="shared" si="11"/>
        <v>1008.29999999981</v>
      </c>
      <c r="F32" s="49">
        <f t="shared" si="26"/>
        <v>376114.9</v>
      </c>
      <c r="G32" s="49">
        <v>380461.02</v>
      </c>
      <c r="H32" s="129">
        <f t="shared" si="0"/>
        <v>4346.12</v>
      </c>
      <c r="I32" s="49">
        <f t="shared" si="27"/>
        <v>417772.16</v>
      </c>
      <c r="J32" s="49">
        <v>418381.84</v>
      </c>
      <c r="K32" s="49">
        <f t="shared" si="1"/>
        <v>609.680000000051</v>
      </c>
      <c r="L32" s="49">
        <f t="shared" si="28"/>
        <v>160310.79999999999</v>
      </c>
      <c r="M32" s="49">
        <v>160524.79999999999</v>
      </c>
      <c r="N32" s="49">
        <f t="shared" si="2"/>
        <v>214</v>
      </c>
      <c r="O32" s="49">
        <f t="shared" si="29"/>
        <v>354603.44</v>
      </c>
      <c r="P32" s="49">
        <v>355390.9</v>
      </c>
      <c r="Q32" s="120">
        <f t="shared" si="12"/>
        <v>664.94000000003098</v>
      </c>
      <c r="R32" s="49">
        <f t="shared" si="30"/>
        <v>250047.44</v>
      </c>
      <c r="S32" s="49">
        <v>250596.24</v>
      </c>
      <c r="T32" s="49">
        <f t="shared" si="13"/>
        <v>548.79999999998802</v>
      </c>
      <c r="U32" s="49">
        <f t="shared" si="31"/>
        <v>78677.960000000006</v>
      </c>
      <c r="V32" s="49">
        <v>78800.479999999996</v>
      </c>
      <c r="W32" s="49">
        <f t="shared" si="3"/>
        <v>122.51999999999001</v>
      </c>
      <c r="X32" s="49">
        <f t="shared" si="32"/>
        <v>92355.57</v>
      </c>
      <c r="Y32" s="49">
        <v>92436.1</v>
      </c>
      <c r="Z32" s="49">
        <f t="shared" si="4"/>
        <v>80.529999999998793</v>
      </c>
      <c r="AA32" s="49">
        <f t="shared" si="22"/>
        <v>49707.46</v>
      </c>
      <c r="AB32" s="49">
        <v>49744.18</v>
      </c>
      <c r="AC32" s="49">
        <f t="shared" si="5"/>
        <v>36.7200000000012</v>
      </c>
      <c r="AD32" s="135">
        <f t="shared" si="33"/>
        <v>58192</v>
      </c>
      <c r="AE32" s="135">
        <v>58429</v>
      </c>
      <c r="AF32" s="49">
        <f t="shared" si="6"/>
        <v>237</v>
      </c>
      <c r="AG32" s="155">
        <v>0</v>
      </c>
      <c r="AH32" s="155">
        <v>0</v>
      </c>
      <c r="AI32" s="155">
        <v>0</v>
      </c>
      <c r="AJ32" s="179">
        <f t="shared" si="8"/>
        <v>7868.6099999998696</v>
      </c>
      <c r="AK32" s="49">
        <f t="shared" si="24"/>
        <v>3666117.96</v>
      </c>
      <c r="AL32" s="49">
        <v>3674019.9</v>
      </c>
      <c r="AM32" s="193">
        <f t="shared" si="9"/>
        <v>7901.9399999999396</v>
      </c>
      <c r="AN32" s="49">
        <f t="shared" si="10"/>
        <v>33.330000000074499</v>
      </c>
    </row>
    <row r="33" spans="2:66" ht="24" customHeight="1">
      <c r="B33" s="188">
        <v>45407</v>
      </c>
      <c r="C33" s="49">
        <f t="shared" si="25"/>
        <v>1853223.4</v>
      </c>
      <c r="D33" s="120">
        <v>1854814.7</v>
      </c>
      <c r="E33" s="35">
        <f t="shared" si="11"/>
        <v>1591.30000000005</v>
      </c>
      <c r="F33" s="49">
        <f t="shared" si="26"/>
        <v>380461.02</v>
      </c>
      <c r="G33" s="120">
        <v>384821.24</v>
      </c>
      <c r="H33" s="129">
        <f t="shared" si="0"/>
        <v>4360.2199999999702</v>
      </c>
      <c r="I33" s="49">
        <f t="shared" si="27"/>
        <v>418381.84</v>
      </c>
      <c r="J33" s="120">
        <v>418951.9</v>
      </c>
      <c r="K33" s="49">
        <f t="shared" si="1"/>
        <v>570.05999999999801</v>
      </c>
      <c r="L33" s="49">
        <f t="shared" si="28"/>
        <v>160524.79999999999</v>
      </c>
      <c r="M33" s="120">
        <v>160724.4</v>
      </c>
      <c r="N33" s="49">
        <f t="shared" si="2"/>
        <v>199.60000000000599</v>
      </c>
      <c r="O33" s="49">
        <f t="shared" si="29"/>
        <v>355390.9</v>
      </c>
      <c r="P33" s="120">
        <v>356247.36</v>
      </c>
      <c r="Q33" s="120">
        <f t="shared" si="12"/>
        <v>723.33999999995297</v>
      </c>
      <c r="R33" s="49">
        <f t="shared" si="30"/>
        <v>250596.24</v>
      </c>
      <c r="S33" s="120">
        <v>251189.28</v>
      </c>
      <c r="T33" s="49">
        <f t="shared" si="13"/>
        <v>593.04000000000804</v>
      </c>
      <c r="U33" s="49">
        <f t="shared" si="31"/>
        <v>78800.479999999996</v>
      </c>
      <c r="V33" s="120">
        <v>78933.600000000006</v>
      </c>
      <c r="W33" s="49">
        <f t="shared" si="3"/>
        <v>133.12000000001001</v>
      </c>
      <c r="X33" s="49">
        <f t="shared" si="32"/>
        <v>92436.1</v>
      </c>
      <c r="Y33" s="120">
        <v>92527.49</v>
      </c>
      <c r="Z33" s="49">
        <f t="shared" si="4"/>
        <v>91.389999999999404</v>
      </c>
      <c r="AA33" s="49">
        <f t="shared" si="22"/>
        <v>49744.18</v>
      </c>
      <c r="AB33" s="120">
        <v>49786.42</v>
      </c>
      <c r="AC33" s="49">
        <f t="shared" si="5"/>
        <v>42.239999999997998</v>
      </c>
      <c r="AD33" s="135">
        <f t="shared" si="33"/>
        <v>58429</v>
      </c>
      <c r="AE33" s="135">
        <v>58705</v>
      </c>
      <c r="AF33" s="49">
        <f t="shared" si="6"/>
        <v>276</v>
      </c>
      <c r="AG33" s="155">
        <v>0</v>
      </c>
      <c r="AH33" s="155">
        <v>0</v>
      </c>
      <c r="AI33" s="155">
        <v>0</v>
      </c>
      <c r="AJ33" s="179">
        <f t="shared" si="8"/>
        <v>8580.3099999999904</v>
      </c>
      <c r="AK33" s="49">
        <f t="shared" si="24"/>
        <v>3674019.9</v>
      </c>
      <c r="AL33" s="49">
        <v>3682648.6</v>
      </c>
      <c r="AM33" s="193">
        <f t="shared" si="9"/>
        <v>8628.7000000001899</v>
      </c>
      <c r="AN33" s="49">
        <f t="shared" si="10"/>
        <v>48.390000000195897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2:66" s="3" customFormat="1" ht="24" customHeight="1">
      <c r="B34" s="188">
        <v>45408</v>
      </c>
      <c r="C34" s="49">
        <f t="shared" si="25"/>
        <v>1854814.7</v>
      </c>
      <c r="D34" s="49">
        <v>1860521.41</v>
      </c>
      <c r="E34" s="35">
        <f t="shared" si="11"/>
        <v>5706.70999999996</v>
      </c>
      <c r="F34" s="49">
        <f t="shared" si="26"/>
        <v>384821.24</v>
      </c>
      <c r="G34" s="49">
        <v>386737.04</v>
      </c>
      <c r="H34" s="129">
        <f t="shared" si="0"/>
        <v>1915.79999999999</v>
      </c>
      <c r="I34" s="49">
        <f t="shared" si="27"/>
        <v>418951.9</v>
      </c>
      <c r="J34" s="49">
        <v>419736.56</v>
      </c>
      <c r="K34" s="49">
        <f t="shared" si="1"/>
        <v>784.65999999997405</v>
      </c>
      <c r="L34" s="49">
        <f t="shared" si="28"/>
        <v>160724.4</v>
      </c>
      <c r="M34" s="49">
        <v>161018.72</v>
      </c>
      <c r="N34" s="49">
        <f t="shared" si="2"/>
        <v>294.32000000000698</v>
      </c>
      <c r="O34" s="49">
        <f t="shared" si="29"/>
        <v>356247.36</v>
      </c>
      <c r="P34" s="49">
        <v>357433.52</v>
      </c>
      <c r="Q34" s="120">
        <f t="shared" si="12"/>
        <v>976.72000000004505</v>
      </c>
      <c r="R34" s="49">
        <f t="shared" si="30"/>
        <v>251189.28</v>
      </c>
      <c r="S34" s="49">
        <v>251930.96</v>
      </c>
      <c r="T34" s="49">
        <f t="shared" si="13"/>
        <v>741.67999999999302</v>
      </c>
      <c r="U34" s="49">
        <f t="shared" si="31"/>
        <v>78933.600000000006</v>
      </c>
      <c r="V34" s="49">
        <v>79143.039999999994</v>
      </c>
      <c r="W34" s="49">
        <f t="shared" si="3"/>
        <v>209.439999999988</v>
      </c>
      <c r="X34" s="49">
        <f t="shared" si="32"/>
        <v>92527.49</v>
      </c>
      <c r="Y34" s="49">
        <v>92631.66</v>
      </c>
      <c r="Z34" s="49">
        <f t="shared" si="4"/>
        <v>104.169999999998</v>
      </c>
      <c r="AA34" s="49">
        <f t="shared" si="22"/>
        <v>49786.42</v>
      </c>
      <c r="AB34" s="49">
        <v>49826.35</v>
      </c>
      <c r="AC34" s="49">
        <f t="shared" si="5"/>
        <v>39.930000000000298</v>
      </c>
      <c r="AD34" s="135">
        <f t="shared" si="33"/>
        <v>58705</v>
      </c>
      <c r="AE34" s="148">
        <v>58984</v>
      </c>
      <c r="AF34" s="49">
        <f t="shared" si="6"/>
        <v>279</v>
      </c>
      <c r="AG34" s="155">
        <v>0</v>
      </c>
      <c r="AH34" s="155">
        <v>0</v>
      </c>
      <c r="AI34" s="155">
        <v>0</v>
      </c>
      <c r="AJ34" s="179">
        <f t="shared" si="8"/>
        <v>11052.43</v>
      </c>
      <c r="AK34" s="49">
        <f t="shared" si="24"/>
        <v>3682648.6</v>
      </c>
      <c r="AL34" s="49">
        <v>3693736.57</v>
      </c>
      <c r="AM34" s="193">
        <f t="shared" si="9"/>
        <v>11087.969999999699</v>
      </c>
      <c r="AN34" s="49">
        <f t="shared" si="10"/>
        <v>35.539999999782601</v>
      </c>
    </row>
    <row r="35" spans="2:66" ht="24" customHeight="1">
      <c r="B35" s="188">
        <v>45409</v>
      </c>
      <c r="C35" s="49">
        <f t="shared" si="25"/>
        <v>1860521.41</v>
      </c>
      <c r="D35" s="120">
        <v>1866279.9</v>
      </c>
      <c r="E35" s="35">
        <f t="shared" si="11"/>
        <v>5758.4899999999898</v>
      </c>
      <c r="F35" s="49">
        <f t="shared" si="26"/>
        <v>386737.04</v>
      </c>
      <c r="G35" s="120">
        <v>389756.6</v>
      </c>
      <c r="H35" s="129">
        <f t="shared" si="0"/>
        <v>3019.56</v>
      </c>
      <c r="I35" s="49">
        <f t="shared" si="27"/>
        <v>419736.56</v>
      </c>
      <c r="J35" s="120">
        <v>420636</v>
      </c>
      <c r="K35" s="49">
        <f t="shared" si="1"/>
        <v>899.44000000000199</v>
      </c>
      <c r="L35" s="49">
        <f t="shared" si="28"/>
        <v>161018.72</v>
      </c>
      <c r="M35" s="120">
        <v>161343.97</v>
      </c>
      <c r="N35" s="49">
        <f t="shared" si="2"/>
        <v>325.25</v>
      </c>
      <c r="O35" s="49">
        <f t="shared" si="29"/>
        <v>357433.52</v>
      </c>
      <c r="P35" s="120">
        <v>358641.26</v>
      </c>
      <c r="Q35" s="120">
        <f t="shared" si="12"/>
        <v>991.97999999998103</v>
      </c>
      <c r="R35" s="49">
        <f t="shared" si="30"/>
        <v>251930.96</v>
      </c>
      <c r="S35" s="120">
        <v>252703.6</v>
      </c>
      <c r="T35" s="49">
        <f t="shared" si="13"/>
        <v>772.64000000001397</v>
      </c>
      <c r="U35" s="49">
        <f t="shared" si="31"/>
        <v>79143.039999999994</v>
      </c>
      <c r="V35" s="120">
        <v>79358.8</v>
      </c>
      <c r="W35" s="49">
        <f t="shared" si="3"/>
        <v>215.760000000009</v>
      </c>
      <c r="X35" s="49">
        <f t="shared" si="32"/>
        <v>92631.66</v>
      </c>
      <c r="Y35" s="120">
        <v>92768.6</v>
      </c>
      <c r="Z35" s="49">
        <f t="shared" si="4"/>
        <v>136.94000000000199</v>
      </c>
      <c r="AA35" s="49">
        <f t="shared" si="22"/>
        <v>49826.35</v>
      </c>
      <c r="AB35" s="120">
        <v>49876.95</v>
      </c>
      <c r="AC35" s="49">
        <f t="shared" si="5"/>
        <v>50.599999999998502</v>
      </c>
      <c r="AD35" s="135">
        <f t="shared" si="33"/>
        <v>58984</v>
      </c>
      <c r="AE35" s="135">
        <v>59232</v>
      </c>
      <c r="AF35" s="49">
        <f t="shared" si="6"/>
        <v>248</v>
      </c>
      <c r="AG35" s="155">
        <v>0</v>
      </c>
      <c r="AH35" s="155">
        <v>0</v>
      </c>
      <c r="AI35" s="155">
        <v>0</v>
      </c>
      <c r="AJ35" s="179">
        <f t="shared" si="8"/>
        <v>12418.66</v>
      </c>
      <c r="AK35" s="49">
        <f t="shared" si="24"/>
        <v>3693736.57</v>
      </c>
      <c r="AL35" s="49">
        <v>3706192.6</v>
      </c>
      <c r="AM35" s="193">
        <f t="shared" si="9"/>
        <v>12456.030000000301</v>
      </c>
      <c r="AN35" s="49">
        <f t="shared" si="10"/>
        <v>37.370000000264596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s="3" customFormat="1" ht="24" customHeight="1">
      <c r="B36" s="188">
        <v>45410</v>
      </c>
      <c r="C36" s="49">
        <f t="shared" si="25"/>
        <v>1866279.9</v>
      </c>
      <c r="D36" s="49">
        <v>1872373.9</v>
      </c>
      <c r="E36" s="35">
        <f t="shared" si="11"/>
        <v>6094</v>
      </c>
      <c r="F36" s="49">
        <f t="shared" si="26"/>
        <v>389756.6</v>
      </c>
      <c r="G36" s="49">
        <v>392164.27</v>
      </c>
      <c r="H36" s="129">
        <f t="shared" si="0"/>
        <v>2407.6700000000401</v>
      </c>
      <c r="I36" s="49">
        <f t="shared" si="27"/>
        <v>420636</v>
      </c>
      <c r="J36" s="49">
        <v>421757.92</v>
      </c>
      <c r="K36" s="49">
        <f t="shared" si="1"/>
        <v>1121.9199999999801</v>
      </c>
      <c r="L36" s="49">
        <f t="shared" si="28"/>
        <v>161343.97</v>
      </c>
      <c r="M36" s="49">
        <v>161613.89000000001</v>
      </c>
      <c r="N36" s="49">
        <f t="shared" si="2"/>
        <v>269.92000000001298</v>
      </c>
      <c r="O36" s="49">
        <f t="shared" si="29"/>
        <v>358641.26</v>
      </c>
      <c r="P36" s="49">
        <v>359848.6</v>
      </c>
      <c r="Q36" s="120">
        <f t="shared" si="12"/>
        <v>1014.73999999998</v>
      </c>
      <c r="R36" s="49">
        <f t="shared" si="30"/>
        <v>252703.6</v>
      </c>
      <c r="S36" s="49">
        <v>253483.2</v>
      </c>
      <c r="T36" s="49">
        <f t="shared" si="13"/>
        <v>779.60000000000605</v>
      </c>
      <c r="U36" s="49">
        <f t="shared" si="31"/>
        <v>79358.8</v>
      </c>
      <c r="V36" s="49">
        <v>79551.399999999994</v>
      </c>
      <c r="W36" s="49">
        <f t="shared" si="3"/>
        <v>192.59999999999101</v>
      </c>
      <c r="X36" s="49">
        <f t="shared" si="32"/>
        <v>92768.6</v>
      </c>
      <c r="Y36" s="49">
        <v>92888.4</v>
      </c>
      <c r="Z36" s="49">
        <f t="shared" si="4"/>
        <v>119.799999999988</v>
      </c>
      <c r="AA36" s="49">
        <f t="shared" si="22"/>
        <v>49876.95</v>
      </c>
      <c r="AB36" s="49">
        <v>49922.8</v>
      </c>
      <c r="AC36" s="49">
        <f t="shared" si="5"/>
        <v>45.850000000005799</v>
      </c>
      <c r="AD36" s="135">
        <f t="shared" si="33"/>
        <v>59232</v>
      </c>
      <c r="AE36" s="135">
        <v>59499</v>
      </c>
      <c r="AF36" s="49">
        <f t="shared" si="6"/>
        <v>267</v>
      </c>
      <c r="AG36" s="155">
        <v>0</v>
      </c>
      <c r="AH36" s="155">
        <v>0</v>
      </c>
      <c r="AI36" s="155">
        <v>0</v>
      </c>
      <c r="AJ36" s="179">
        <f t="shared" si="8"/>
        <v>12313.1</v>
      </c>
      <c r="AK36" s="49">
        <f t="shared" si="24"/>
        <v>3706192.6</v>
      </c>
      <c r="AL36" s="49">
        <v>3718551.9</v>
      </c>
      <c r="AM36" s="193">
        <f t="shared" si="9"/>
        <v>12359.299999999799</v>
      </c>
      <c r="AN36" s="49">
        <f t="shared" si="10"/>
        <v>46.199999999807901</v>
      </c>
    </row>
    <row r="37" spans="2:66" ht="24" customHeight="1">
      <c r="B37" s="188">
        <v>45411</v>
      </c>
      <c r="C37" s="49">
        <f t="shared" si="25"/>
        <v>1872373.9</v>
      </c>
      <c r="D37" s="120">
        <v>1878627.88</v>
      </c>
      <c r="E37" s="35">
        <f t="shared" si="11"/>
        <v>6253.9799999999796</v>
      </c>
      <c r="F37" s="49">
        <f t="shared" si="26"/>
        <v>392164.27</v>
      </c>
      <c r="G37" s="120">
        <v>394752.3</v>
      </c>
      <c r="H37" s="129">
        <f t="shared" si="0"/>
        <v>2588.0299999999702</v>
      </c>
      <c r="I37" s="49">
        <f t="shared" si="27"/>
        <v>421757.92</v>
      </c>
      <c r="J37" s="120">
        <v>422707.92</v>
      </c>
      <c r="K37" s="49">
        <f t="shared" si="1"/>
        <v>950</v>
      </c>
      <c r="L37" s="49">
        <f t="shared" si="28"/>
        <v>161613.89000000001</v>
      </c>
      <c r="M37" s="120">
        <v>162000.93</v>
      </c>
      <c r="N37" s="49">
        <f t="shared" si="2"/>
        <v>387.03999999997899</v>
      </c>
      <c r="O37" s="49">
        <f t="shared" si="29"/>
        <v>359848.6</v>
      </c>
      <c r="P37" s="120">
        <v>361104.96</v>
      </c>
      <c r="Q37" s="120">
        <f t="shared" si="12"/>
        <v>1051.9200000000401</v>
      </c>
      <c r="R37" s="49">
        <f t="shared" si="30"/>
        <v>253483.2</v>
      </c>
      <c r="S37" s="120">
        <v>254313.12</v>
      </c>
      <c r="T37" s="49">
        <f t="shared" si="13"/>
        <v>829.91999999998404</v>
      </c>
      <c r="U37" s="49">
        <f t="shared" si="31"/>
        <v>79551.399999999994</v>
      </c>
      <c r="V37" s="120">
        <v>79755.839999999997</v>
      </c>
      <c r="W37" s="49">
        <f t="shared" si="3"/>
        <v>204.44000000000199</v>
      </c>
      <c r="X37" s="49">
        <f t="shared" si="32"/>
        <v>92888.4</v>
      </c>
      <c r="Y37" s="120">
        <v>93032.19</v>
      </c>
      <c r="Z37" s="49">
        <f t="shared" si="4"/>
        <v>143.79000000000801</v>
      </c>
      <c r="AA37" s="49">
        <f t="shared" si="22"/>
        <v>49922.8</v>
      </c>
      <c r="AB37" s="120">
        <v>49964.74</v>
      </c>
      <c r="AC37" s="49">
        <f t="shared" si="5"/>
        <v>41.939999999995102</v>
      </c>
      <c r="AD37" s="135">
        <f t="shared" si="33"/>
        <v>59499</v>
      </c>
      <c r="AE37" s="135">
        <v>59788</v>
      </c>
      <c r="AF37" s="49">
        <f t="shared" si="6"/>
        <v>289</v>
      </c>
      <c r="AG37" s="155">
        <v>0</v>
      </c>
      <c r="AH37" s="155">
        <v>0</v>
      </c>
      <c r="AI37" s="155">
        <v>0</v>
      </c>
      <c r="AJ37" s="179">
        <f t="shared" si="8"/>
        <v>12740.06</v>
      </c>
      <c r="AK37" s="49">
        <f t="shared" si="24"/>
        <v>3718551.9</v>
      </c>
      <c r="AL37" s="49">
        <v>3731346.79</v>
      </c>
      <c r="AM37" s="193">
        <f t="shared" si="9"/>
        <v>12794.890000000099</v>
      </c>
      <c r="AN37" s="49">
        <f t="shared" si="10"/>
        <v>54.8300000001691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 ht="24" customHeight="1">
      <c r="B38" s="189">
        <v>45412</v>
      </c>
      <c r="C38" s="49">
        <f t="shared" si="25"/>
        <v>1878627.88</v>
      </c>
      <c r="D38" s="120">
        <v>1885055</v>
      </c>
      <c r="E38" s="35">
        <f t="shared" si="11"/>
        <v>6427.1200000001099</v>
      </c>
      <c r="F38" s="49">
        <f t="shared" si="26"/>
        <v>394752.3</v>
      </c>
      <c r="G38" s="120">
        <v>397243.01</v>
      </c>
      <c r="H38" s="129">
        <f t="shared" si="0"/>
        <v>2490.71000000002</v>
      </c>
      <c r="I38" s="49">
        <f t="shared" si="27"/>
        <v>422707.92</v>
      </c>
      <c r="J38" s="120">
        <v>423654.24</v>
      </c>
      <c r="K38" s="49">
        <f t="shared" si="1"/>
        <v>946.32000000000698</v>
      </c>
      <c r="L38" s="49">
        <f t="shared" si="28"/>
        <v>162000.93</v>
      </c>
      <c r="M38" s="120">
        <v>162340.03</v>
      </c>
      <c r="N38" s="49">
        <f t="shared" si="2"/>
        <v>339.10000000000599</v>
      </c>
      <c r="O38" s="49">
        <f t="shared" si="29"/>
        <v>361104.96</v>
      </c>
      <c r="P38" s="120">
        <v>362343.44</v>
      </c>
      <c r="Q38" s="120">
        <f t="shared" si="12"/>
        <v>1036.3199999999799</v>
      </c>
      <c r="R38" s="49">
        <f t="shared" si="30"/>
        <v>254313.12</v>
      </c>
      <c r="S38" s="120">
        <v>255079.76</v>
      </c>
      <c r="T38" s="49">
        <f t="shared" si="13"/>
        <v>766.64000000001397</v>
      </c>
      <c r="U38" s="49">
        <f t="shared" si="31"/>
        <v>79755.839999999997</v>
      </c>
      <c r="V38" s="120">
        <v>79958</v>
      </c>
      <c r="W38" s="49">
        <f t="shared" si="3"/>
        <v>202.16000000000301</v>
      </c>
      <c r="X38" s="49">
        <f t="shared" si="32"/>
        <v>93032.19</v>
      </c>
      <c r="Y38" s="120">
        <v>93175.71</v>
      </c>
      <c r="Z38" s="49">
        <f t="shared" si="4"/>
        <v>143.52000000000399</v>
      </c>
      <c r="AA38" s="49">
        <f t="shared" si="22"/>
        <v>49964.74</v>
      </c>
      <c r="AB38" s="120">
        <v>50001.88</v>
      </c>
      <c r="AC38" s="49">
        <f t="shared" si="5"/>
        <v>37.139999999999397</v>
      </c>
      <c r="AD38" s="135">
        <f t="shared" si="33"/>
        <v>59788</v>
      </c>
      <c r="AE38" s="135">
        <v>60046</v>
      </c>
      <c r="AF38" s="49">
        <f t="shared" si="6"/>
        <v>258</v>
      </c>
      <c r="AG38" s="155">
        <v>0</v>
      </c>
      <c r="AH38" s="155">
        <v>0</v>
      </c>
      <c r="AI38" s="155">
        <v>0</v>
      </c>
      <c r="AJ38" s="179">
        <f t="shared" si="8"/>
        <v>12647.030000000101</v>
      </c>
      <c r="AK38" s="49">
        <f t="shared" si="24"/>
        <v>3731346.79</v>
      </c>
      <c r="AL38" s="49">
        <v>3744090.09</v>
      </c>
      <c r="AM38" s="193">
        <f t="shared" si="9"/>
        <v>12743.299999999799</v>
      </c>
      <c r="AN38" s="49">
        <f t="shared" si="10"/>
        <v>96.269999999669395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60" customHeight="1">
      <c r="B39" s="487" t="s">
        <v>58</v>
      </c>
      <c r="C39" s="487"/>
      <c r="D39" s="190"/>
      <c r="E39" s="146">
        <f>SUM(E9:E38)</f>
        <v>121714.96</v>
      </c>
      <c r="F39" s="146"/>
      <c r="G39" s="190"/>
      <c r="H39" s="146">
        <f>SUM(H9:H38)</f>
        <v>77854.48</v>
      </c>
      <c r="I39" s="190"/>
      <c r="J39" s="190"/>
      <c r="K39" s="146">
        <f>SUM(K9:K38)</f>
        <v>22309.360000000001</v>
      </c>
      <c r="L39" s="28"/>
      <c r="M39" s="20"/>
      <c r="N39" s="146">
        <f>SUM(N9:N38)</f>
        <v>7532.8299999999899</v>
      </c>
      <c r="O39" s="28"/>
      <c r="P39" s="20"/>
      <c r="Q39" s="146">
        <f>SUM(Q9:Q38)</f>
        <v>21999.54</v>
      </c>
      <c r="R39" s="28"/>
      <c r="S39" s="20"/>
      <c r="T39" s="146">
        <f>SUM(T9:T38)</f>
        <v>18932.400000000001</v>
      </c>
      <c r="U39" s="28"/>
      <c r="V39" s="20"/>
      <c r="W39" s="146">
        <f>SUM(W9:W38)</f>
        <v>5009.88</v>
      </c>
      <c r="X39" s="28"/>
      <c r="Y39" s="20"/>
      <c r="Z39" s="190">
        <f>SUM(Z9:Z37)</f>
        <v>3303.5700000000102</v>
      </c>
      <c r="AA39" s="28"/>
      <c r="AB39" s="20"/>
      <c r="AC39" s="146">
        <f>SUM(AC9:AC38)</f>
        <v>1324.1</v>
      </c>
      <c r="AD39" s="28"/>
      <c r="AE39" s="28"/>
      <c r="AF39" s="146">
        <f>SUM(AF9:AF38)</f>
        <v>6428</v>
      </c>
      <c r="AG39" s="194"/>
      <c r="AH39" s="190"/>
      <c r="AI39" s="195">
        <f>SUM(AI9:AI38)</f>
        <v>0</v>
      </c>
      <c r="AJ39" s="28"/>
      <c r="AK39" s="190"/>
      <c r="AL39" s="190"/>
      <c r="AM39" s="196">
        <f>SUM(AM9:AM38)</f>
        <v>287903.21999999997</v>
      </c>
      <c r="AN39" s="190"/>
      <c r="AO39" s="3"/>
      <c r="AP39" s="3"/>
      <c r="AQ39" s="3"/>
      <c r="AR39" s="3"/>
      <c r="AS39" s="3"/>
      <c r="AT39" s="3"/>
      <c r="AU39" s="3"/>
      <c r="AV39" s="3"/>
      <c r="AW39" s="3"/>
      <c r="AX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B44" s="4"/>
      <c r="H44" s="7"/>
      <c r="L44" s="7"/>
      <c r="P44" s="4"/>
      <c r="Q44" s="23"/>
      <c r="R44" s="23"/>
      <c r="S44" s="23"/>
      <c r="T44" s="23"/>
      <c r="U44" s="1"/>
      <c r="V44" s="1"/>
      <c r="W44" s="1"/>
      <c r="X44" s="1"/>
      <c r="Y44" s="1"/>
      <c r="Z44" s="1"/>
      <c r="AA44" s="23"/>
      <c r="AB44" s="23"/>
      <c r="AC44" s="1"/>
      <c r="AD44" s="23"/>
      <c r="AE44" s="29"/>
      <c r="AF44" s="1"/>
      <c r="AG44" s="1"/>
      <c r="AH44" s="1"/>
      <c r="AI44" s="1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B45" s="4"/>
      <c r="H45" s="7"/>
      <c r="L45" s="7"/>
      <c r="P45" s="4"/>
      <c r="Q45" s="23"/>
      <c r="R45" s="24"/>
      <c r="S45" s="24"/>
      <c r="T45" s="24"/>
      <c r="U45" s="1"/>
      <c r="V45" s="1"/>
      <c r="W45" s="1"/>
      <c r="X45" s="1"/>
      <c r="Y45" s="1"/>
      <c r="Z45" s="1"/>
      <c r="AA45" s="23"/>
      <c r="AB45" s="24"/>
      <c r="AC45" s="1"/>
      <c r="AD45" s="23"/>
      <c r="AE45" s="29"/>
      <c r="AF45" s="1"/>
      <c r="AG45" s="1"/>
      <c r="AH45" s="1"/>
      <c r="AI45" s="1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B46" s="4"/>
      <c r="H46" s="7"/>
      <c r="L46" s="7"/>
      <c r="P46" s="4"/>
      <c r="Q46" s="23"/>
      <c r="R46" s="23"/>
      <c r="S46" s="23"/>
      <c r="T46" s="23"/>
      <c r="U46" s="1"/>
      <c r="V46" s="1"/>
      <c r="W46" s="1"/>
      <c r="X46" s="1"/>
      <c r="Y46" s="1"/>
      <c r="Z46" s="1"/>
      <c r="AA46" s="23"/>
      <c r="AB46" s="23"/>
      <c r="AC46" s="1"/>
      <c r="AD46" s="23"/>
      <c r="AF46" s="1"/>
      <c r="AG46" s="1"/>
      <c r="AH46" s="1"/>
      <c r="AI46" s="1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B47" s="4"/>
      <c r="H47" s="7"/>
      <c r="L47" s="7"/>
      <c r="P47" s="4"/>
      <c r="S47" s="4"/>
      <c r="U47" s="1"/>
      <c r="V47" s="1"/>
      <c r="W47" s="1"/>
      <c r="X47" s="1"/>
      <c r="Y47" s="1"/>
      <c r="Z47" s="1"/>
      <c r="AB47" s="4"/>
      <c r="AC47" s="1"/>
      <c r="AF47" s="1"/>
      <c r="AG47" s="1"/>
      <c r="AH47" s="1"/>
      <c r="AI47" s="1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B48" s="4"/>
      <c r="H48" s="7"/>
      <c r="L48" s="7"/>
      <c r="P48" s="4"/>
      <c r="S48" s="4"/>
      <c r="U48" s="1"/>
      <c r="V48" s="1"/>
      <c r="W48" s="1"/>
      <c r="X48" s="1"/>
      <c r="Y48" s="1"/>
      <c r="Z48" s="1"/>
      <c r="AB48" s="4"/>
      <c r="AC48" s="1"/>
      <c r="AF48" s="1"/>
      <c r="AG48" s="1"/>
      <c r="AH48" s="1"/>
      <c r="AI48" s="1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:66">
      <c r="B49" s="4"/>
      <c r="H49" s="7"/>
      <c r="L49" s="7"/>
      <c r="P49" s="4"/>
      <c r="S49" s="4"/>
      <c r="U49" s="1"/>
      <c r="V49" s="1"/>
      <c r="W49" s="1"/>
      <c r="X49" s="1"/>
      <c r="Y49" s="1"/>
      <c r="Z49" s="1"/>
      <c r="AB49" s="4"/>
      <c r="AC49" s="1"/>
      <c r="AF49" s="1"/>
      <c r="AG49" s="1"/>
      <c r="AH49" s="1"/>
      <c r="AI49" s="1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:66">
      <c r="B50" s="4"/>
      <c r="H50" s="7"/>
      <c r="L50" s="7"/>
      <c r="P50" s="4"/>
      <c r="S50" s="4"/>
      <c r="U50" s="1"/>
      <c r="V50" s="1"/>
      <c r="W50" s="1"/>
      <c r="X50" s="1"/>
      <c r="Y50" s="1"/>
      <c r="Z50" s="1"/>
      <c r="AB50" s="4"/>
      <c r="AC50" s="1"/>
      <c r="AF50" s="1"/>
      <c r="AG50" s="1"/>
      <c r="AH50" s="1"/>
      <c r="AI50" s="1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:66">
      <c r="B51" s="4"/>
      <c r="H51" s="7"/>
      <c r="L51" s="7"/>
      <c r="P51" s="4"/>
      <c r="S51" s="4"/>
      <c r="U51" s="1"/>
      <c r="V51" s="1"/>
      <c r="W51" s="1"/>
      <c r="X51" s="1"/>
      <c r="Y51" s="1"/>
      <c r="Z51" s="1"/>
      <c r="AB51" s="4"/>
      <c r="AC51" s="1"/>
      <c r="AF51" s="1"/>
      <c r="AG51" s="1"/>
      <c r="AH51" s="1"/>
      <c r="AI51" s="1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:66">
      <c r="B52" s="4"/>
      <c r="H52" s="7"/>
      <c r="L52" s="7"/>
      <c r="P52" s="4"/>
      <c r="S52" s="4"/>
      <c r="U52" s="1"/>
      <c r="V52" s="1"/>
      <c r="W52" s="1"/>
      <c r="X52" s="1"/>
      <c r="Y52" s="1"/>
      <c r="Z52" s="1"/>
      <c r="AB52" s="4"/>
      <c r="AC52" s="1"/>
      <c r="AF52" s="1"/>
      <c r="AG52" s="1"/>
      <c r="AH52" s="1"/>
      <c r="AI52" s="1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:66">
      <c r="B53" s="4"/>
      <c r="H53" s="7"/>
      <c r="L53" s="7"/>
      <c r="P53" s="4"/>
      <c r="S53" s="4"/>
      <c r="U53" s="1"/>
      <c r="V53" s="1"/>
      <c r="W53" s="1"/>
      <c r="X53" s="1"/>
      <c r="Y53" s="1"/>
      <c r="Z53" s="1"/>
      <c r="AB53" s="4"/>
      <c r="AC53" s="1"/>
      <c r="AF53" s="1"/>
      <c r="AG53" s="1"/>
      <c r="AH53" s="1"/>
      <c r="AI53" s="1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:66">
      <c r="B54" s="4"/>
      <c r="H54" s="7"/>
      <c r="L54" s="7"/>
      <c r="P54" s="4"/>
      <c r="S54" s="4"/>
      <c r="U54" s="1"/>
      <c r="V54" s="1"/>
      <c r="W54" s="1"/>
      <c r="X54" s="1"/>
      <c r="Y54" s="1"/>
      <c r="Z54" s="1"/>
      <c r="AB54" s="4"/>
      <c r="AC54" s="1"/>
      <c r="AF54" s="1"/>
      <c r="AG54" s="1"/>
      <c r="AH54" s="1"/>
      <c r="AI54" s="1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:66">
      <c r="B55" s="4"/>
      <c r="H55" s="7"/>
      <c r="L55" s="7"/>
      <c r="P55" s="4"/>
      <c r="S55" s="4"/>
      <c r="U55" s="1"/>
      <c r="V55" s="1"/>
      <c r="W55" s="1"/>
      <c r="X55" s="1"/>
      <c r="Y55" s="1"/>
      <c r="Z55" s="1"/>
      <c r="AB55" s="4"/>
      <c r="AC55" s="1"/>
      <c r="AF55" s="1"/>
      <c r="AG55" s="1"/>
      <c r="AH55" s="1"/>
      <c r="AI55" s="1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:66">
      <c r="B56" s="4"/>
      <c r="H56" s="7"/>
      <c r="L56" s="7"/>
      <c r="P56" s="4"/>
      <c r="S56" s="4"/>
      <c r="U56" s="1"/>
      <c r="V56" s="1"/>
      <c r="W56" s="1"/>
      <c r="X56" s="1"/>
      <c r="Y56" s="1"/>
      <c r="Z56" s="1"/>
      <c r="AB56" s="4"/>
      <c r="AC56" s="1"/>
      <c r="AF56" s="1"/>
      <c r="AG56" s="1"/>
      <c r="AH56" s="1"/>
      <c r="AI56" s="1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:66">
      <c r="B57" s="4"/>
      <c r="H57" s="7"/>
      <c r="L57" s="7"/>
      <c r="P57" s="4"/>
      <c r="S57" s="4"/>
      <c r="U57" s="1"/>
      <c r="V57" s="1"/>
      <c r="W57" s="1"/>
      <c r="X57" s="1"/>
      <c r="Y57" s="1"/>
      <c r="Z57" s="1"/>
      <c r="AB57" s="4"/>
      <c r="AC57" s="1"/>
      <c r="AF57" s="1"/>
      <c r="AG57" s="1"/>
      <c r="AH57" s="1"/>
      <c r="AI57" s="1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:66">
      <c r="B58" s="4"/>
      <c r="H58" s="7"/>
      <c r="L58" s="7"/>
      <c r="P58" s="4"/>
      <c r="S58" s="4"/>
      <c r="U58" s="1"/>
      <c r="V58" s="1"/>
      <c r="W58" s="1"/>
      <c r="X58" s="1"/>
      <c r="Y58" s="1"/>
      <c r="Z58" s="1"/>
      <c r="AB58" s="4"/>
      <c r="AC58" s="1"/>
      <c r="AF58" s="1"/>
      <c r="AG58" s="7"/>
      <c r="AH58" s="1"/>
      <c r="AI58" s="1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:66">
      <c r="AC60" s="7"/>
      <c r="AF60" s="7"/>
      <c r="AG60" s="24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:66">
      <c r="B61" s="191"/>
      <c r="L61" s="29"/>
      <c r="AC61" s="24"/>
      <c r="AF61" s="24"/>
      <c r="AG61" s="7"/>
      <c r="AH61" s="24"/>
      <c r="AI61" s="24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G77" s="7"/>
      <c r="AH77" s="7"/>
      <c r="AI77" s="7"/>
      <c r="AJ77" s="1"/>
      <c r="AK77" s="1"/>
      <c r="AL77" s="1"/>
      <c r="AM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29:66">
      <c r="AC78" s="7"/>
      <c r="AF78" s="7"/>
      <c r="AG78" s="7"/>
      <c r="AH78" s="7"/>
      <c r="AI78" s="7"/>
      <c r="AJ78" s="1"/>
      <c r="AK78" s="1"/>
      <c r="AL78" s="1"/>
      <c r="AM78" s="1"/>
      <c r="AN78" s="1"/>
      <c r="AR78" s="1"/>
      <c r="AS78" s="1"/>
      <c r="AT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29:66">
      <c r="AC79" s="7"/>
      <c r="AF79" s="7"/>
      <c r="AG79" s="7"/>
      <c r="AH79" s="7"/>
      <c r="AI79" s="7"/>
      <c r="AJ79" s="1"/>
      <c r="AK79" s="1"/>
      <c r="AL79" s="1"/>
      <c r="AM79" s="1"/>
      <c r="AN79" s="1"/>
      <c r="AR79" s="1"/>
      <c r="AS79" s="1"/>
      <c r="AT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29:66">
      <c r="AC80" s="7"/>
      <c r="AF80" s="7"/>
      <c r="AG80" s="7"/>
      <c r="AH80" s="7"/>
      <c r="AI80" s="7"/>
      <c r="AJ80" s="1"/>
      <c r="AK80" s="1"/>
      <c r="AL80" s="1"/>
      <c r="AM80" s="1"/>
      <c r="AN80" s="1"/>
      <c r="AR80" s="1"/>
      <c r="AS80" s="1"/>
      <c r="AT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29:66">
      <c r="AC81" s="7"/>
      <c r="AF81" s="7"/>
      <c r="AG81" s="7"/>
      <c r="AH81" s="7"/>
      <c r="AI81" s="7"/>
      <c r="AJ81" s="1"/>
      <c r="AK81" s="1"/>
      <c r="AL81" s="1"/>
      <c r="AM81" s="1"/>
      <c r="AN81" s="1"/>
      <c r="AR81" s="1"/>
      <c r="AS81" s="1"/>
      <c r="AT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29:66">
      <c r="AC82" s="7"/>
      <c r="AF82" s="7"/>
      <c r="AG82" s="7"/>
      <c r="AH82" s="7"/>
      <c r="AI82" s="7"/>
      <c r="AJ82" s="1"/>
      <c r="AK82" s="1"/>
      <c r="AL82" s="1"/>
      <c r="AM82" s="1"/>
      <c r="AN82" s="1"/>
      <c r="AR82" s="1"/>
      <c r="AS82" s="1"/>
      <c r="AT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29:66">
      <c r="AC83" s="7"/>
      <c r="AF83" s="7"/>
      <c r="AG83" s="7"/>
      <c r="AH83" s="7"/>
      <c r="AI83" s="7"/>
      <c r="AJ83" s="1"/>
      <c r="AK83" s="1"/>
      <c r="AL83" s="1"/>
      <c r="AM83" s="1"/>
      <c r="AN83" s="1"/>
      <c r="AR83" s="1"/>
      <c r="AS83" s="1"/>
      <c r="AT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29:66">
      <c r="AC84" s="7"/>
      <c r="AF84" s="7"/>
      <c r="AG84" s="7"/>
      <c r="AH84" s="7"/>
      <c r="AI84" s="7"/>
      <c r="AJ84" s="1"/>
      <c r="AK84" s="1"/>
      <c r="AL84" s="1"/>
      <c r="AM84" s="1"/>
      <c r="AN84" s="1"/>
      <c r="AR84" s="1"/>
      <c r="AS84" s="1"/>
      <c r="AT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29:66">
      <c r="AC85" s="7"/>
      <c r="AF85" s="7"/>
      <c r="AG85" s="7"/>
      <c r="AH85" s="7"/>
      <c r="AI85" s="7"/>
      <c r="AJ85" s="1"/>
      <c r="AK85" s="1"/>
      <c r="AL85" s="1"/>
      <c r="AM85" s="1"/>
      <c r="AN85" s="1"/>
      <c r="AR85" s="1"/>
      <c r="AS85" s="1"/>
      <c r="AT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29:66">
      <c r="AC86" s="7"/>
      <c r="AF86" s="7"/>
      <c r="AG86" s="7"/>
      <c r="AH86" s="7"/>
      <c r="AI86" s="7"/>
      <c r="AJ86" s="1"/>
      <c r="AK86" s="1"/>
      <c r="AL86" s="1"/>
      <c r="AM86" s="1"/>
      <c r="AN86" s="1"/>
      <c r="AR86" s="1"/>
      <c r="AS86" s="1"/>
      <c r="AT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29:66">
      <c r="AC87" s="7"/>
      <c r="AF87" s="7"/>
      <c r="AG87" s="7"/>
      <c r="AH87" s="7"/>
      <c r="AI87" s="7"/>
      <c r="AJ87" s="1"/>
      <c r="AK87" s="1"/>
      <c r="AL87" s="1"/>
      <c r="AM87" s="1"/>
      <c r="AN87" s="1"/>
      <c r="AR87" s="1"/>
      <c r="AS87" s="1"/>
      <c r="AT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29:66">
      <c r="AC88" s="7"/>
      <c r="AF88" s="7"/>
      <c r="AG88" s="7"/>
      <c r="AH88" s="7"/>
      <c r="AI88" s="7"/>
      <c r="AJ88" s="1"/>
      <c r="AK88" s="1"/>
      <c r="AL88" s="1"/>
      <c r="AM88" s="1"/>
      <c r="AN88" s="1"/>
      <c r="AR88" s="1"/>
      <c r="AS88" s="1"/>
      <c r="AT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29:66">
      <c r="AC89" s="7"/>
      <c r="AF89" s="7"/>
      <c r="AG89" s="7"/>
      <c r="AH89" s="7"/>
      <c r="AI89" s="7"/>
      <c r="AJ89" s="1"/>
      <c r="AK89" s="1"/>
      <c r="AL89" s="1"/>
      <c r="AM89" s="1"/>
      <c r="AN89" s="1"/>
      <c r="AR89" s="1"/>
      <c r="AS89" s="1"/>
      <c r="AT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29:66">
      <c r="AC90" s="7"/>
      <c r="AF90" s="7"/>
      <c r="AG90" s="7"/>
      <c r="AH90" s="7"/>
      <c r="AI90" s="7"/>
      <c r="AJ90" s="1"/>
      <c r="AK90" s="1"/>
      <c r="AL90" s="1"/>
      <c r="AM90" s="1"/>
      <c r="AN90" s="1"/>
      <c r="AR90" s="1"/>
      <c r="AS90" s="1"/>
      <c r="AT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29:66">
      <c r="AC91" s="7"/>
      <c r="AF91" s="7"/>
      <c r="AG91" s="7"/>
      <c r="AH91" s="7"/>
      <c r="AI91" s="7"/>
      <c r="AJ91" s="1"/>
      <c r="AK91" s="1"/>
      <c r="AL91" s="1"/>
      <c r="AM91" s="1"/>
      <c r="AN91" s="1"/>
      <c r="AR91" s="1"/>
      <c r="AS91" s="1"/>
      <c r="AT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29:66">
      <c r="AC92" s="7"/>
      <c r="AF92" s="7"/>
      <c r="AG92" s="7"/>
      <c r="AH92" s="7"/>
      <c r="AI92" s="7"/>
      <c r="AJ92" s="1"/>
      <c r="AK92" s="1"/>
      <c r="AL92" s="1"/>
      <c r="AM92" s="1"/>
      <c r="AN92" s="1"/>
      <c r="AR92" s="1"/>
      <c r="AS92" s="1"/>
      <c r="AT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29:66">
      <c r="AC93" s="7"/>
      <c r="AF93" s="7"/>
      <c r="AG93" s="7"/>
      <c r="AH93" s="7"/>
      <c r="AI93" s="7"/>
      <c r="AJ93" s="1"/>
      <c r="AK93" s="1"/>
      <c r="AL93" s="1"/>
      <c r="AM93" s="1"/>
      <c r="AN93" s="1"/>
      <c r="AR93" s="1"/>
      <c r="AS93" s="1"/>
      <c r="AT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29:66">
      <c r="AC94" s="7"/>
      <c r="AF94" s="7"/>
      <c r="AG94" s="7"/>
      <c r="AH94" s="7"/>
      <c r="AI94" s="7"/>
      <c r="AJ94" s="1"/>
      <c r="AK94" s="1"/>
      <c r="AL94" s="1"/>
      <c r="AM94" s="1"/>
      <c r="AN94" s="1"/>
      <c r="AR94" s="1"/>
      <c r="AS94" s="1"/>
      <c r="AT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29:66">
      <c r="AC95" s="7"/>
      <c r="AF95" s="7"/>
      <c r="AG95" s="7"/>
      <c r="AH95" s="7"/>
      <c r="AI95" s="7"/>
      <c r="AJ95" s="1"/>
      <c r="AK95" s="1"/>
      <c r="AL95" s="1"/>
      <c r="AM95" s="1"/>
      <c r="AN95" s="1"/>
      <c r="AR95" s="1"/>
      <c r="AS95" s="1"/>
      <c r="AT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29:66">
      <c r="AC96" s="7"/>
      <c r="AF96" s="7"/>
      <c r="AH96" s="7"/>
      <c r="AI96" s="7"/>
      <c r="AJ96" s="1"/>
      <c r="AN96" s="1"/>
      <c r="AR96" s="1"/>
      <c r="AS96" s="1"/>
      <c r="AT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</sheetData>
  <mergeCells count="23">
    <mergeCell ref="AN2:AN4"/>
    <mergeCell ref="AN7:AN8"/>
    <mergeCell ref="C18:AN20"/>
    <mergeCell ref="AI2:AM4"/>
    <mergeCell ref="B2:F4"/>
    <mergeCell ref="AG6:AI6"/>
    <mergeCell ref="AJ6:AN6"/>
    <mergeCell ref="AK7:AM7"/>
    <mergeCell ref="B8:AJ8"/>
    <mergeCell ref="B39:C39"/>
    <mergeCell ref="B6:B7"/>
    <mergeCell ref="Z2:AF2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G2:G4"/>
  </mergeCell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77"/>
  <sheetViews>
    <sheetView topLeftCell="A34" zoomScale="69" zoomScaleNormal="69" workbookViewId="0">
      <selection activeCell="AB40" sqref="AB40"/>
    </sheetView>
  </sheetViews>
  <sheetFormatPr defaultColWidth="9.140625" defaultRowHeight="12.75"/>
  <cols>
    <col min="1" max="1" width="3.42578125" style="1" customWidth="1"/>
    <col min="2" max="2" width="16" style="1" customWidth="1"/>
    <col min="3" max="3" width="16.7109375" style="4" customWidth="1"/>
    <col min="4" max="4" width="19" style="4" customWidth="1"/>
    <col min="5" max="5" width="21" style="4" customWidth="1"/>
    <col min="6" max="6" width="16.7109375" style="5" customWidth="1"/>
    <col min="7" max="7" width="18.140625" style="4" customWidth="1"/>
    <col min="8" max="8" width="17.8554687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8" width="16.7109375" style="4" customWidth="1"/>
    <col min="39" max="39" width="18.7109375" style="4" customWidth="1"/>
    <col min="40" max="40" width="18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95" customHeight="1"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</row>
    <row r="2" spans="2:66" ht="27.95" customHeight="1"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110"/>
      <c r="AH2" s="489"/>
      <c r="AI2" s="489"/>
      <c r="AJ2" s="489"/>
      <c r="AK2" s="489"/>
      <c r="AL2" s="489"/>
      <c r="AM2" s="489"/>
      <c r="AN2" s="489"/>
    </row>
    <row r="3" spans="2:66" ht="27.95" customHeight="1">
      <c r="B3" s="504"/>
      <c r="C3" s="504"/>
      <c r="D3" s="504"/>
      <c r="E3" s="504"/>
      <c r="F3" s="504"/>
      <c r="G3" s="489"/>
      <c r="H3" s="110"/>
      <c r="I3" s="489" t="s">
        <v>77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77</v>
      </c>
      <c r="AA3" s="489"/>
      <c r="AB3" s="489"/>
      <c r="AC3" s="489"/>
      <c r="AD3" s="489"/>
      <c r="AE3" s="489"/>
      <c r="AF3" s="489"/>
      <c r="AG3" s="110"/>
      <c r="AH3" s="489"/>
      <c r="AI3" s="489"/>
      <c r="AJ3" s="489"/>
      <c r="AK3" s="489"/>
      <c r="AL3" s="489"/>
      <c r="AM3" s="489"/>
      <c r="AN3" s="489"/>
    </row>
    <row r="4" spans="2:66" ht="27.95" customHeight="1"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110"/>
      <c r="AH4" s="489"/>
      <c r="AI4" s="489"/>
      <c r="AJ4" s="489"/>
      <c r="AK4" s="489"/>
      <c r="AL4" s="489"/>
      <c r="AM4" s="489"/>
      <c r="AN4" s="489"/>
    </row>
    <row r="5" spans="2:66" ht="18" customHeight="1"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11"/>
      <c r="AD5" s="511"/>
      <c r="AE5" s="511"/>
      <c r="AF5" s="511"/>
      <c r="AG5" s="511"/>
      <c r="AH5" s="511"/>
      <c r="AI5" s="511"/>
      <c r="AJ5" s="511"/>
      <c r="AK5" s="511"/>
      <c r="AL5" s="511"/>
      <c r="AM5" s="511"/>
      <c r="AN5" s="511"/>
    </row>
    <row r="6" spans="2:66" s="2" customFormat="1" ht="98.25" customHeight="1">
      <c r="B6" s="490" t="s">
        <v>22</v>
      </c>
      <c r="C6" s="490" t="s">
        <v>63</v>
      </c>
      <c r="D6" s="490"/>
      <c r="E6" s="490"/>
      <c r="F6" s="490" t="s">
        <v>64</v>
      </c>
      <c r="G6" s="490"/>
      <c r="H6" s="490"/>
      <c r="I6" s="512" t="s">
        <v>78</v>
      </c>
      <c r="J6" s="513"/>
      <c r="K6" s="514"/>
      <c r="L6" s="512" t="s">
        <v>79</v>
      </c>
      <c r="M6" s="513"/>
      <c r="N6" s="514"/>
      <c r="O6" s="490" t="s">
        <v>65</v>
      </c>
      <c r="P6" s="490"/>
      <c r="Q6" s="490"/>
      <c r="R6" s="490" t="s">
        <v>66</v>
      </c>
      <c r="S6" s="490"/>
      <c r="T6" s="490"/>
      <c r="U6" s="490" t="s">
        <v>67</v>
      </c>
      <c r="V6" s="490"/>
      <c r="W6" s="490"/>
      <c r="X6" s="490" t="s">
        <v>68</v>
      </c>
      <c r="Y6" s="490"/>
      <c r="Z6" s="490"/>
      <c r="AA6" s="491" t="s">
        <v>69</v>
      </c>
      <c r="AB6" s="491"/>
      <c r="AC6" s="491"/>
      <c r="AD6" s="490" t="s">
        <v>20</v>
      </c>
      <c r="AE6" s="490"/>
      <c r="AF6" s="490"/>
      <c r="AG6" s="490" t="s">
        <v>72</v>
      </c>
      <c r="AH6" s="490"/>
      <c r="AI6" s="490"/>
      <c r="AJ6" s="491"/>
      <c r="AK6" s="491"/>
      <c r="AL6" s="491"/>
      <c r="AM6" s="491"/>
      <c r="AN6" s="491"/>
      <c r="AO6" s="174"/>
      <c r="AP6" s="174"/>
      <c r="AQ6" s="174"/>
      <c r="AR6" s="174"/>
      <c r="AS6" s="174"/>
      <c r="AT6" s="174"/>
      <c r="AU6" s="174"/>
      <c r="AV6" s="174"/>
      <c r="AW6" s="174"/>
      <c r="AX6" s="174"/>
    </row>
    <row r="7" spans="2:66" ht="51" customHeight="1">
      <c r="B7" s="490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11" t="s">
        <v>36</v>
      </c>
      <c r="AK7" s="517" t="s">
        <v>37</v>
      </c>
      <c r="AL7" s="517"/>
      <c r="AM7" s="517"/>
      <c r="AN7" s="515" t="s">
        <v>80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ht="36" customHeight="1">
      <c r="B8" s="505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  <c r="U8" s="506"/>
      <c r="V8" s="506"/>
      <c r="W8" s="506"/>
      <c r="X8" s="506"/>
      <c r="Y8" s="506"/>
      <c r="Z8" s="506"/>
      <c r="AA8" s="506"/>
      <c r="AB8" s="506"/>
      <c r="AC8" s="506"/>
      <c r="AD8" s="506"/>
      <c r="AE8" s="506"/>
      <c r="AF8" s="506"/>
      <c r="AG8" s="506"/>
      <c r="AH8" s="506"/>
      <c r="AI8" s="506"/>
      <c r="AJ8" s="506"/>
      <c r="AK8" s="11" t="s">
        <v>12</v>
      </c>
      <c r="AL8" s="11" t="s">
        <v>13</v>
      </c>
      <c r="AM8" s="12" t="s">
        <v>74</v>
      </c>
      <c r="AN8" s="516"/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ht="27.95" customHeight="1">
      <c r="B9" s="175">
        <v>45413</v>
      </c>
      <c r="C9" s="126">
        <f>+'Apr-2024'!D38</f>
        <v>1885055</v>
      </c>
      <c r="D9" s="120">
        <v>1889562.7</v>
      </c>
      <c r="E9" s="35">
        <f>+D9-C9</f>
        <v>4507.6999999999498</v>
      </c>
      <c r="F9" s="120">
        <f>+'Apr-2024'!G38</f>
        <v>397243.01</v>
      </c>
      <c r="G9" s="176">
        <v>401379.7</v>
      </c>
      <c r="H9" s="129">
        <f t="shared" ref="H9:H39" si="0">SUM(G9-F9)</f>
        <v>4136.6899999999996</v>
      </c>
      <c r="I9" s="49">
        <f>+'Apr-2024'!Y38</f>
        <v>93175.71</v>
      </c>
      <c r="J9" s="120">
        <v>93329.32</v>
      </c>
      <c r="K9" s="49">
        <f t="shared" ref="K9:K39" si="1">SUM(J9-I9)</f>
        <v>153.61000000000101</v>
      </c>
      <c r="L9" s="120">
        <f>+'Apr-2024'!AB38</f>
        <v>50001.88</v>
      </c>
      <c r="M9" s="120">
        <v>50039.37</v>
      </c>
      <c r="N9" s="49">
        <f t="shared" ref="N9:N39" si="2">SUM(M9-L9)</f>
        <v>37.490000000005203</v>
      </c>
      <c r="O9" s="120">
        <f>+'Apr-2024'!J38</f>
        <v>423654.24</v>
      </c>
      <c r="P9" s="120">
        <v>424574.24</v>
      </c>
      <c r="Q9" s="49">
        <f>+P9-O9</f>
        <v>920</v>
      </c>
      <c r="R9" s="120">
        <f>+'Apr-2024'!M38</f>
        <v>162340.03</v>
      </c>
      <c r="S9" s="120">
        <v>162700.35</v>
      </c>
      <c r="T9" s="49">
        <f>SUM(S9-R9)</f>
        <v>360.32000000000698</v>
      </c>
      <c r="U9" s="120">
        <f>+'Apr-2024'!P38</f>
        <v>362343.44</v>
      </c>
      <c r="V9" s="120">
        <v>363632.32</v>
      </c>
      <c r="W9" s="49">
        <f>+V9-U9-AC9</f>
        <v>1090.24000000001</v>
      </c>
      <c r="X9" s="120">
        <f>+'Apr-2024'!S38</f>
        <v>255079.76</v>
      </c>
      <c r="Y9" s="120">
        <v>255923.84</v>
      </c>
      <c r="Z9" s="49">
        <f t="shared" ref="Z9:Z39" si="3">SUM(Y9-X9)</f>
        <v>844.07999999998697</v>
      </c>
      <c r="AA9" s="120">
        <f>+'Apr-2024'!V38</f>
        <v>79958</v>
      </c>
      <c r="AB9" s="120">
        <v>80156.639999999999</v>
      </c>
      <c r="AC9" s="49">
        <f t="shared" ref="AC9:AC39" si="4">SUM(AB9-AA9)</f>
        <v>198.63999999999899</v>
      </c>
      <c r="AD9" s="135">
        <f>+'Apr-2024'!AE38</f>
        <v>60046</v>
      </c>
      <c r="AE9" s="135">
        <v>60272</v>
      </c>
      <c r="AF9" s="49">
        <f t="shared" ref="AF9:AF39" si="5">SUM(AE9-AD9)</f>
        <v>226</v>
      </c>
      <c r="AG9" s="155">
        <v>0</v>
      </c>
      <c r="AH9" s="155">
        <v>0</v>
      </c>
      <c r="AI9" s="155">
        <f t="shared" ref="AI9:AI10" si="6">SUM(AH9-AG9)</f>
        <v>0</v>
      </c>
      <c r="AJ9" s="179">
        <f t="shared" ref="AJ9:AJ39" si="7">SUM(AC9+Z9+W9+T9+Q9+N9+K9+E9+AF9+H9)</f>
        <v>12474.77</v>
      </c>
      <c r="AK9" s="49">
        <f>+'Apr-2024'!AL38</f>
        <v>3744090.09</v>
      </c>
      <c r="AL9" s="118">
        <v>3756608.6</v>
      </c>
      <c r="AM9" s="168">
        <f t="shared" ref="AM9:AM39" si="8">SUM(AL9-AK9)</f>
        <v>12518.5100000002</v>
      </c>
      <c r="AN9" s="126">
        <f t="shared" ref="AN9:AN40" si="9">SUM(AM9-AJ9)</f>
        <v>43.740000000281697</v>
      </c>
      <c r="AO9" s="3"/>
      <c r="AP9" s="3"/>
      <c r="AQ9" s="3"/>
      <c r="AR9" s="3"/>
      <c r="AS9" s="3"/>
      <c r="AT9" s="3"/>
      <c r="AU9" s="3"/>
      <c r="AV9" s="3"/>
      <c r="AW9" s="3"/>
      <c r="AX9" s="3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s="3" customFormat="1" ht="24" customHeight="1">
      <c r="B10" s="177">
        <v>45414</v>
      </c>
      <c r="C10" s="126">
        <f>+D9</f>
        <v>1889562.7</v>
      </c>
      <c r="D10" s="49">
        <v>1895518.33</v>
      </c>
      <c r="E10" s="35">
        <f t="shared" ref="E10:E39" si="10">+D10-C10</f>
        <v>5955.6300000001202</v>
      </c>
      <c r="F10" s="49">
        <f>+G9</f>
        <v>401379.7</v>
      </c>
      <c r="G10" s="49">
        <v>403998.81</v>
      </c>
      <c r="H10" s="129">
        <f t="shared" si="0"/>
        <v>2619.1099999999901</v>
      </c>
      <c r="I10" s="49">
        <f>+J9</f>
        <v>93329.32</v>
      </c>
      <c r="J10" s="49">
        <v>93479.29</v>
      </c>
      <c r="K10" s="49">
        <f t="shared" si="1"/>
        <v>149.96999999998701</v>
      </c>
      <c r="L10" s="49">
        <f>+M9</f>
        <v>50039.37</v>
      </c>
      <c r="M10" s="49">
        <v>50083.07</v>
      </c>
      <c r="N10" s="49">
        <f t="shared" si="2"/>
        <v>43.699999999997097</v>
      </c>
      <c r="O10" s="49">
        <f>+P9</f>
        <v>424574.24</v>
      </c>
      <c r="P10" s="49">
        <v>425480.32</v>
      </c>
      <c r="Q10" s="49">
        <f>+P10-O10</f>
        <v>906.08000000001596</v>
      </c>
      <c r="R10" s="49">
        <f>+S9</f>
        <v>162700.35</v>
      </c>
      <c r="S10" s="49">
        <v>162993.25</v>
      </c>
      <c r="T10" s="49">
        <f t="shared" ref="T10:T39" si="11">SUM(S10-R10)</f>
        <v>292.89999999999401</v>
      </c>
      <c r="U10" s="49">
        <f>+V9</f>
        <v>363632.32</v>
      </c>
      <c r="V10" s="49">
        <v>364888.16</v>
      </c>
      <c r="W10" s="49">
        <f t="shared" ref="W10:W39" si="12">+V10-U10-AC10</f>
        <v>1062.95999999996</v>
      </c>
      <c r="X10" s="49">
        <f>+Y9</f>
        <v>255923.84</v>
      </c>
      <c r="Y10" s="49">
        <v>256708.56</v>
      </c>
      <c r="Z10" s="49">
        <f t="shared" si="3"/>
        <v>784.72000000000105</v>
      </c>
      <c r="AA10" s="120">
        <f>+AB9</f>
        <v>80156.639999999999</v>
      </c>
      <c r="AB10" s="49">
        <v>80349.52</v>
      </c>
      <c r="AC10" s="49">
        <f t="shared" si="4"/>
        <v>192.880000000005</v>
      </c>
      <c r="AD10" s="135">
        <f>+AE9</f>
        <v>60272</v>
      </c>
      <c r="AE10" s="148">
        <v>60572</v>
      </c>
      <c r="AF10" s="49">
        <f t="shared" si="5"/>
        <v>300</v>
      </c>
      <c r="AG10" s="155">
        <f>+AH9</f>
        <v>0</v>
      </c>
      <c r="AH10" s="155">
        <v>0</v>
      </c>
      <c r="AI10" s="155">
        <f t="shared" si="6"/>
        <v>0</v>
      </c>
      <c r="AJ10" s="179">
        <f t="shared" si="7"/>
        <v>12307.950000000101</v>
      </c>
      <c r="AK10" s="49">
        <f>+AL9</f>
        <v>3756608.6</v>
      </c>
      <c r="AL10" s="118">
        <v>3768918.65</v>
      </c>
      <c r="AM10" s="170">
        <f t="shared" si="8"/>
        <v>12310.049999999799</v>
      </c>
      <c r="AN10" s="126">
        <f t="shared" si="9"/>
        <v>2.0999999997438898</v>
      </c>
    </row>
    <row r="11" spans="2:66" ht="24" customHeight="1">
      <c r="B11" s="177">
        <v>45415</v>
      </c>
      <c r="C11" s="126">
        <f t="shared" ref="C11:C39" si="13">+D10</f>
        <v>1895518.33</v>
      </c>
      <c r="D11" s="120">
        <v>1901424.31</v>
      </c>
      <c r="E11" s="35">
        <f t="shared" si="10"/>
        <v>5905.9799999999796</v>
      </c>
      <c r="F11" s="49">
        <f t="shared" ref="F11:F39" si="14">+G10</f>
        <v>403998.81</v>
      </c>
      <c r="G11" s="120">
        <v>406538.45</v>
      </c>
      <c r="H11" s="129">
        <f t="shared" si="0"/>
        <v>2539.6400000000099</v>
      </c>
      <c r="I11" s="49">
        <f t="shared" ref="I11:I39" si="15">+J10</f>
        <v>93479.29</v>
      </c>
      <c r="J11" s="120">
        <v>93600.44</v>
      </c>
      <c r="K11" s="49">
        <f t="shared" si="1"/>
        <v>121.150000000009</v>
      </c>
      <c r="L11" s="49">
        <f t="shared" ref="L11:L39" si="16">+M10</f>
        <v>50083.07</v>
      </c>
      <c r="M11" s="120">
        <v>50152.71</v>
      </c>
      <c r="N11" s="49">
        <f t="shared" si="2"/>
        <v>69.639999999999404</v>
      </c>
      <c r="O11" s="49">
        <f t="shared" ref="O11:O39" si="17">+P10</f>
        <v>425480.32</v>
      </c>
      <c r="P11" s="120">
        <v>426391.28</v>
      </c>
      <c r="Q11" s="49">
        <f t="shared" ref="Q11:Q39" si="18">+P11-O11</f>
        <v>910.96000000002095</v>
      </c>
      <c r="R11" s="49">
        <f t="shared" ref="R11:R39" si="19">+S10</f>
        <v>162993.25</v>
      </c>
      <c r="S11" s="120">
        <v>163279.07</v>
      </c>
      <c r="T11" s="49">
        <f t="shared" si="11"/>
        <v>285.82000000000698</v>
      </c>
      <c r="U11" s="49">
        <f t="shared" ref="U11:U39" si="20">+V10</f>
        <v>364888.16</v>
      </c>
      <c r="V11" s="120">
        <v>366135.36</v>
      </c>
      <c r="W11" s="49">
        <f t="shared" si="12"/>
        <v>1046.24000000002</v>
      </c>
      <c r="X11" s="49">
        <f>+Y10</f>
        <v>256708.56</v>
      </c>
      <c r="Y11" s="120">
        <v>257485.68</v>
      </c>
      <c r="Z11" s="49">
        <f t="shared" si="3"/>
        <v>777.119999999995</v>
      </c>
      <c r="AA11" s="120">
        <f t="shared" ref="AA11:AA39" si="21">+AB10</f>
        <v>80349.52</v>
      </c>
      <c r="AB11" s="120">
        <v>80550.48</v>
      </c>
      <c r="AC11" s="49">
        <f t="shared" si="4"/>
        <v>200.95999999999199</v>
      </c>
      <c r="AD11" s="135">
        <f>+AE10</f>
        <v>60572</v>
      </c>
      <c r="AE11" s="135">
        <v>60833</v>
      </c>
      <c r="AF11" s="49">
        <f t="shared" si="5"/>
        <v>261</v>
      </c>
      <c r="AG11" s="155">
        <v>0</v>
      </c>
      <c r="AH11" s="155">
        <v>0</v>
      </c>
      <c r="AI11" s="155">
        <v>0</v>
      </c>
      <c r="AJ11" s="179">
        <f t="shared" si="7"/>
        <v>12118.51</v>
      </c>
      <c r="AK11" s="49">
        <f t="shared" ref="AK11:AK39" si="22">+AL10</f>
        <v>3768918.65</v>
      </c>
      <c r="AL11" s="118">
        <v>3781057.4</v>
      </c>
      <c r="AM11" s="170">
        <f t="shared" si="8"/>
        <v>12138.75</v>
      </c>
      <c r="AN11" s="126">
        <f t="shared" si="9"/>
        <v>20.239999999961601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s="3" customFormat="1" ht="24" customHeight="1">
      <c r="B12" s="177">
        <v>45416</v>
      </c>
      <c r="C12" s="126">
        <f t="shared" si="13"/>
        <v>1901424.31</v>
      </c>
      <c r="D12" s="49">
        <v>1907534.44</v>
      </c>
      <c r="E12" s="35">
        <f t="shared" si="10"/>
        <v>6110.1299999998901</v>
      </c>
      <c r="F12" s="49">
        <f t="shared" si="14"/>
        <v>406538.45</v>
      </c>
      <c r="G12" s="49">
        <v>409067.73</v>
      </c>
      <c r="H12" s="129">
        <f t="shared" si="0"/>
        <v>2529.2799999999702</v>
      </c>
      <c r="I12" s="49">
        <f t="shared" si="15"/>
        <v>93600.44</v>
      </c>
      <c r="J12" s="49">
        <v>93724.14</v>
      </c>
      <c r="K12" s="49">
        <f t="shared" si="1"/>
        <v>123.699999999997</v>
      </c>
      <c r="L12" s="49">
        <f t="shared" si="16"/>
        <v>50152.71</v>
      </c>
      <c r="M12" s="49">
        <v>50190.7</v>
      </c>
      <c r="N12" s="49">
        <f t="shared" si="2"/>
        <v>37.989999999997998</v>
      </c>
      <c r="O12" s="49">
        <f t="shared" si="17"/>
        <v>426391.28</v>
      </c>
      <c r="P12" s="49">
        <v>427287.28</v>
      </c>
      <c r="Q12" s="49">
        <f t="shared" si="18"/>
        <v>896</v>
      </c>
      <c r="R12" s="49">
        <f t="shared" si="19"/>
        <v>163279.07</v>
      </c>
      <c r="S12" s="49">
        <v>163544.79999999999</v>
      </c>
      <c r="T12" s="49">
        <f t="shared" si="11"/>
        <v>265.72999999998098</v>
      </c>
      <c r="U12" s="49">
        <f t="shared" si="20"/>
        <v>366135.36</v>
      </c>
      <c r="V12" s="49">
        <v>367371.12</v>
      </c>
      <c r="W12" s="49">
        <f t="shared" si="12"/>
        <v>1036.8</v>
      </c>
      <c r="X12" s="49">
        <f t="shared" ref="X12:X39" si="23">+Y11</f>
        <v>257485.68</v>
      </c>
      <c r="Y12" s="49">
        <v>258228.16</v>
      </c>
      <c r="Z12" s="49">
        <f t="shared" si="3"/>
        <v>742.48000000001002</v>
      </c>
      <c r="AA12" s="120">
        <f t="shared" si="21"/>
        <v>80550.48</v>
      </c>
      <c r="AB12" s="49">
        <v>80749.440000000002</v>
      </c>
      <c r="AC12" s="49">
        <f t="shared" si="4"/>
        <v>198.960000000006</v>
      </c>
      <c r="AD12" s="135">
        <f t="shared" ref="AD12:AD39" si="24">+AE11</f>
        <v>60833</v>
      </c>
      <c r="AE12" s="135">
        <v>61121</v>
      </c>
      <c r="AF12" s="49">
        <f t="shared" si="5"/>
        <v>288</v>
      </c>
      <c r="AG12" s="155">
        <v>0</v>
      </c>
      <c r="AH12" s="155">
        <v>0</v>
      </c>
      <c r="AI12" s="155">
        <v>0</v>
      </c>
      <c r="AJ12" s="179">
        <f t="shared" si="7"/>
        <v>12229.0699999999</v>
      </c>
      <c r="AK12" s="49">
        <f t="shared" si="22"/>
        <v>3781057.4</v>
      </c>
      <c r="AL12" s="118">
        <v>3793337.5</v>
      </c>
      <c r="AM12" s="170">
        <f t="shared" si="8"/>
        <v>12280.1000000001</v>
      </c>
      <c r="AN12" s="126">
        <f t="shared" si="9"/>
        <v>51.0300000002389</v>
      </c>
    </row>
    <row r="13" spans="2:66" ht="24" customHeight="1">
      <c r="B13" s="177">
        <v>45417</v>
      </c>
      <c r="C13" s="126">
        <f t="shared" si="13"/>
        <v>1907534.44</v>
      </c>
      <c r="D13" s="120">
        <v>1913908.97</v>
      </c>
      <c r="E13" s="35">
        <f t="shared" si="10"/>
        <v>6374.5300000000298</v>
      </c>
      <c r="F13" s="49">
        <f t="shared" si="14"/>
        <v>409067.73</v>
      </c>
      <c r="G13" s="120">
        <v>411580.14</v>
      </c>
      <c r="H13" s="129">
        <f t="shared" si="0"/>
        <v>2512.4100000000299</v>
      </c>
      <c r="I13" s="49">
        <f t="shared" si="15"/>
        <v>93724.14</v>
      </c>
      <c r="J13" s="120">
        <v>93875.66</v>
      </c>
      <c r="K13" s="49">
        <f t="shared" si="1"/>
        <v>151.52000000000399</v>
      </c>
      <c r="L13" s="49">
        <f t="shared" si="16"/>
        <v>50190.7</v>
      </c>
      <c r="M13" s="120">
        <v>50231.27</v>
      </c>
      <c r="N13" s="49">
        <f t="shared" si="2"/>
        <v>40.569999999999702</v>
      </c>
      <c r="O13" s="49">
        <f t="shared" si="17"/>
        <v>427287.28</v>
      </c>
      <c r="P13" s="120">
        <v>428190.16</v>
      </c>
      <c r="Q13" s="49">
        <f t="shared" si="18"/>
        <v>902.87999999994599</v>
      </c>
      <c r="R13" s="49">
        <f t="shared" si="19"/>
        <v>163544.79999999999</v>
      </c>
      <c r="S13" s="120">
        <v>163806.26999999999</v>
      </c>
      <c r="T13" s="49">
        <f t="shared" si="11"/>
        <v>261.47000000000099</v>
      </c>
      <c r="U13" s="49">
        <f t="shared" si="20"/>
        <v>367371.12</v>
      </c>
      <c r="V13" s="120">
        <v>368642.88</v>
      </c>
      <c r="W13" s="49">
        <f t="shared" si="12"/>
        <v>1060.3600000000199</v>
      </c>
      <c r="X13" s="49">
        <f t="shared" si="23"/>
        <v>258228.16</v>
      </c>
      <c r="Y13" s="120">
        <v>259002.23999999999</v>
      </c>
      <c r="Z13" s="49">
        <f t="shared" si="3"/>
        <v>774.07999999998697</v>
      </c>
      <c r="AA13" s="120">
        <f t="shared" si="21"/>
        <v>80749.440000000002</v>
      </c>
      <c r="AB13" s="120">
        <v>80960.84</v>
      </c>
      <c r="AC13" s="49">
        <f t="shared" si="4"/>
        <v>211.39999999999401</v>
      </c>
      <c r="AD13" s="135">
        <f t="shared" si="24"/>
        <v>61121</v>
      </c>
      <c r="AE13" s="135">
        <v>61362</v>
      </c>
      <c r="AF13" s="49">
        <f t="shared" si="5"/>
        <v>241</v>
      </c>
      <c r="AG13" s="155">
        <v>0</v>
      </c>
      <c r="AH13" s="155">
        <v>0</v>
      </c>
      <c r="AI13" s="155">
        <v>0</v>
      </c>
      <c r="AJ13" s="179">
        <f t="shared" si="7"/>
        <v>12530.22</v>
      </c>
      <c r="AK13" s="49">
        <f t="shared" si="22"/>
        <v>3793337.5</v>
      </c>
      <c r="AL13" s="118">
        <v>3805899.7</v>
      </c>
      <c r="AM13" s="170">
        <f t="shared" si="8"/>
        <v>12562.200000000201</v>
      </c>
      <c r="AN13" s="126">
        <f t="shared" si="9"/>
        <v>31.9800000001778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s="3" customFormat="1" ht="24" customHeight="1">
      <c r="B14" s="177">
        <v>45418</v>
      </c>
      <c r="C14" s="126">
        <f t="shared" si="13"/>
        <v>1913908.97</v>
      </c>
      <c r="D14" s="49">
        <v>1919794.5</v>
      </c>
      <c r="E14" s="35">
        <f t="shared" si="10"/>
        <v>5885.5300000000298</v>
      </c>
      <c r="F14" s="49">
        <f t="shared" si="14"/>
        <v>411580.14</v>
      </c>
      <c r="G14" s="49">
        <v>413813.34</v>
      </c>
      <c r="H14" s="129">
        <f t="shared" si="0"/>
        <v>2233.2000000000098</v>
      </c>
      <c r="I14" s="49">
        <f t="shared" si="15"/>
        <v>93875.66</v>
      </c>
      <c r="J14" s="49">
        <v>94028.2</v>
      </c>
      <c r="K14" s="49">
        <f t="shared" si="1"/>
        <v>152.539999999994</v>
      </c>
      <c r="L14" s="49">
        <f t="shared" si="16"/>
        <v>50231.27</v>
      </c>
      <c r="M14" s="49">
        <v>50282.97</v>
      </c>
      <c r="N14" s="49">
        <f t="shared" si="2"/>
        <v>51.700000000004401</v>
      </c>
      <c r="O14" s="49">
        <f t="shared" si="17"/>
        <v>428190.16</v>
      </c>
      <c r="P14" s="49">
        <v>429062.56</v>
      </c>
      <c r="Q14" s="49">
        <f t="shared" si="18"/>
        <v>872.40000000002306</v>
      </c>
      <c r="R14" s="49">
        <f t="shared" si="19"/>
        <v>163806.26999999999</v>
      </c>
      <c r="S14" s="49">
        <v>164055.32999999999</v>
      </c>
      <c r="T14" s="49">
        <f t="shared" si="11"/>
        <v>249.05999999999801</v>
      </c>
      <c r="U14" s="49">
        <f t="shared" si="20"/>
        <v>368642.88</v>
      </c>
      <c r="V14" s="49">
        <v>369899.64</v>
      </c>
      <c r="W14" s="49">
        <f t="shared" si="12"/>
        <v>1056.8800000000001</v>
      </c>
      <c r="X14" s="49">
        <f t="shared" si="23"/>
        <v>259002.23999999999</v>
      </c>
      <c r="Y14" s="49">
        <v>259710.16</v>
      </c>
      <c r="Z14" s="49">
        <f t="shared" si="3"/>
        <v>707.92000000001303</v>
      </c>
      <c r="AA14" s="120">
        <f t="shared" si="21"/>
        <v>80960.84</v>
      </c>
      <c r="AB14" s="49">
        <v>81160.72</v>
      </c>
      <c r="AC14" s="49">
        <f t="shared" si="4"/>
        <v>199.880000000005</v>
      </c>
      <c r="AD14" s="135">
        <f t="shared" si="24"/>
        <v>61362</v>
      </c>
      <c r="AE14" s="135">
        <v>61648</v>
      </c>
      <c r="AF14" s="49">
        <f t="shared" si="5"/>
        <v>286</v>
      </c>
      <c r="AG14" s="155">
        <v>0</v>
      </c>
      <c r="AH14" s="155">
        <v>0</v>
      </c>
      <c r="AI14" s="155">
        <v>0</v>
      </c>
      <c r="AJ14" s="179">
        <f t="shared" si="7"/>
        <v>11695.110000000101</v>
      </c>
      <c r="AK14" s="49">
        <f t="shared" si="22"/>
        <v>3805899.7</v>
      </c>
      <c r="AL14" s="118">
        <v>3817613.38</v>
      </c>
      <c r="AM14" s="170">
        <f t="shared" si="8"/>
        <v>11713.6799999997</v>
      </c>
      <c r="AN14" s="126">
        <f t="shared" si="9"/>
        <v>18.569999999621398</v>
      </c>
    </row>
    <row r="15" spans="2:66" ht="24" customHeight="1">
      <c r="B15" s="177">
        <v>45419</v>
      </c>
      <c r="C15" s="126">
        <f t="shared" si="13"/>
        <v>1919794.5</v>
      </c>
      <c r="D15" s="120">
        <v>1925807.52</v>
      </c>
      <c r="E15" s="35">
        <f t="shared" si="10"/>
        <v>6013.0200000000204</v>
      </c>
      <c r="F15" s="49">
        <f t="shared" si="14"/>
        <v>413813.34</v>
      </c>
      <c r="G15" s="120">
        <v>416283.46</v>
      </c>
      <c r="H15" s="129">
        <f t="shared" si="0"/>
        <v>2470.12</v>
      </c>
      <c r="I15" s="49">
        <f t="shared" si="15"/>
        <v>94028.2</v>
      </c>
      <c r="J15" s="120">
        <v>94148.56</v>
      </c>
      <c r="K15" s="49">
        <f t="shared" si="1"/>
        <v>120.36000000000099</v>
      </c>
      <c r="L15" s="49">
        <f t="shared" si="16"/>
        <v>50282.97</v>
      </c>
      <c r="M15" s="120">
        <v>50318.23</v>
      </c>
      <c r="N15" s="49">
        <f t="shared" si="2"/>
        <v>35.260000000002002</v>
      </c>
      <c r="O15" s="49">
        <f t="shared" si="17"/>
        <v>429062.56</v>
      </c>
      <c r="P15" s="120">
        <v>430088.32</v>
      </c>
      <c r="Q15" s="49">
        <f t="shared" si="18"/>
        <v>1025.76000000001</v>
      </c>
      <c r="R15" s="49">
        <f t="shared" si="19"/>
        <v>164055.32999999999</v>
      </c>
      <c r="S15" s="120">
        <v>164306.72</v>
      </c>
      <c r="T15" s="49">
        <f t="shared" si="11"/>
        <v>251.390000000014</v>
      </c>
      <c r="U15" s="49">
        <f t="shared" si="20"/>
        <v>369899.64</v>
      </c>
      <c r="V15" s="120">
        <v>371066.24</v>
      </c>
      <c r="W15" s="49">
        <f t="shared" si="12"/>
        <v>968.23999999997602</v>
      </c>
      <c r="X15" s="49">
        <f t="shared" si="23"/>
        <v>259710.16</v>
      </c>
      <c r="Y15" s="120">
        <v>260482.24</v>
      </c>
      <c r="Z15" s="49">
        <f t="shared" si="3"/>
        <v>772.07999999998697</v>
      </c>
      <c r="AA15" s="120">
        <f t="shared" si="21"/>
        <v>81160.72</v>
      </c>
      <c r="AB15" s="120">
        <v>81359.08</v>
      </c>
      <c r="AC15" s="49">
        <f t="shared" si="4"/>
        <v>198.36000000000101</v>
      </c>
      <c r="AD15" s="135">
        <f t="shared" si="24"/>
        <v>61648</v>
      </c>
      <c r="AE15" s="135">
        <v>61977</v>
      </c>
      <c r="AF15" s="49">
        <f t="shared" si="5"/>
        <v>329</v>
      </c>
      <c r="AG15" s="155">
        <v>0</v>
      </c>
      <c r="AH15" s="155">
        <v>0</v>
      </c>
      <c r="AI15" s="155">
        <v>0</v>
      </c>
      <c r="AJ15" s="179">
        <f t="shared" si="7"/>
        <v>12183.59</v>
      </c>
      <c r="AK15" s="49">
        <f t="shared" si="22"/>
        <v>3817613.38</v>
      </c>
      <c r="AL15" s="118">
        <v>3829859.82</v>
      </c>
      <c r="AM15" s="170">
        <f t="shared" si="8"/>
        <v>12246.4399999999</v>
      </c>
      <c r="AN15" s="126">
        <f t="shared" si="9"/>
        <v>62.849999999940302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s="3" customFormat="1" ht="24" customHeight="1">
      <c r="B16" s="177">
        <v>45420</v>
      </c>
      <c r="C16" s="126">
        <f t="shared" si="13"/>
        <v>1925807.52</v>
      </c>
      <c r="D16" s="49">
        <v>1931645.36</v>
      </c>
      <c r="E16" s="35">
        <f t="shared" si="10"/>
        <v>5837.8400000000802</v>
      </c>
      <c r="F16" s="49">
        <f t="shared" si="14"/>
        <v>416283.46</v>
      </c>
      <c r="G16" s="49">
        <v>418883.8</v>
      </c>
      <c r="H16" s="129">
        <f t="shared" si="0"/>
        <v>2600.3399999999701</v>
      </c>
      <c r="I16" s="49">
        <f t="shared" si="15"/>
        <v>94148.56</v>
      </c>
      <c r="J16" s="49">
        <v>94271.99</v>
      </c>
      <c r="K16" s="49">
        <f t="shared" si="1"/>
        <v>123.43000000000799</v>
      </c>
      <c r="L16" s="49">
        <f t="shared" si="16"/>
        <v>50318.23</v>
      </c>
      <c r="M16" s="49">
        <v>50372.84</v>
      </c>
      <c r="N16" s="49">
        <f t="shared" si="2"/>
        <v>54.609999999993299</v>
      </c>
      <c r="O16" s="49">
        <f t="shared" si="17"/>
        <v>430088.32</v>
      </c>
      <c r="P16" s="49">
        <v>431262.08</v>
      </c>
      <c r="Q16" s="49">
        <f t="shared" si="18"/>
        <v>1173.76000000001</v>
      </c>
      <c r="R16" s="49">
        <f t="shared" si="19"/>
        <v>164306.72</v>
      </c>
      <c r="S16" s="49">
        <v>164596.03</v>
      </c>
      <c r="T16" s="49">
        <f t="shared" si="11"/>
        <v>289.30999999999801</v>
      </c>
      <c r="U16" s="49">
        <f t="shared" si="20"/>
        <v>371066.24</v>
      </c>
      <c r="V16" s="49">
        <v>372245.52</v>
      </c>
      <c r="W16" s="49">
        <f t="shared" si="12"/>
        <v>978.64000000002898</v>
      </c>
      <c r="X16" s="49">
        <f t="shared" si="23"/>
        <v>260482.24</v>
      </c>
      <c r="Y16" s="49">
        <v>261249.72</v>
      </c>
      <c r="Z16" s="49">
        <f t="shared" si="3"/>
        <v>767.48000000001002</v>
      </c>
      <c r="AA16" s="120">
        <f t="shared" si="21"/>
        <v>81359.08</v>
      </c>
      <c r="AB16" s="49">
        <v>81559.72</v>
      </c>
      <c r="AC16" s="49">
        <f t="shared" si="4"/>
        <v>200.63999999999899</v>
      </c>
      <c r="AD16" s="135">
        <f t="shared" si="24"/>
        <v>61977</v>
      </c>
      <c r="AE16" s="135">
        <v>62309</v>
      </c>
      <c r="AF16" s="49">
        <f t="shared" si="5"/>
        <v>332</v>
      </c>
      <c r="AG16" s="155">
        <v>0</v>
      </c>
      <c r="AH16" s="155">
        <v>0</v>
      </c>
      <c r="AI16" s="155">
        <v>0</v>
      </c>
      <c r="AJ16" s="179">
        <f t="shared" si="7"/>
        <v>12358.050000000099</v>
      </c>
      <c r="AK16" s="49">
        <f t="shared" si="22"/>
        <v>3829859.82</v>
      </c>
      <c r="AL16" s="118">
        <v>3842302.13</v>
      </c>
      <c r="AM16" s="170">
        <f t="shared" si="8"/>
        <v>12442.3100000001</v>
      </c>
      <c r="AN16" s="126">
        <f t="shared" si="9"/>
        <v>84.259999999958396</v>
      </c>
    </row>
    <row r="17" spans="2:66" ht="24" customHeight="1">
      <c r="B17" s="177">
        <v>45421</v>
      </c>
      <c r="C17" s="126">
        <f t="shared" si="13"/>
        <v>1931645.36</v>
      </c>
      <c r="D17" s="120">
        <v>1936942.18</v>
      </c>
      <c r="E17" s="35">
        <f t="shared" si="10"/>
        <v>5296.8199999998296</v>
      </c>
      <c r="F17" s="49">
        <f t="shared" si="14"/>
        <v>418883.8</v>
      </c>
      <c r="G17" s="120">
        <v>421074.6</v>
      </c>
      <c r="H17" s="129">
        <f t="shared" si="0"/>
        <v>2190.7999999999902</v>
      </c>
      <c r="I17" s="49">
        <f t="shared" si="15"/>
        <v>94271.99</v>
      </c>
      <c r="J17" s="120">
        <v>94397.85</v>
      </c>
      <c r="K17" s="49">
        <f t="shared" si="1"/>
        <v>125.86000000000099</v>
      </c>
      <c r="L17" s="49">
        <f t="shared" si="16"/>
        <v>50372.84</v>
      </c>
      <c r="M17" s="120">
        <v>50410.239999999998</v>
      </c>
      <c r="N17" s="49">
        <f t="shared" si="2"/>
        <v>37.400000000001498</v>
      </c>
      <c r="O17" s="49">
        <f t="shared" si="17"/>
        <v>431262.08</v>
      </c>
      <c r="P17" s="120">
        <v>432134.8</v>
      </c>
      <c r="Q17" s="49">
        <f t="shared" si="18"/>
        <v>872.71999999997195</v>
      </c>
      <c r="R17" s="49">
        <f t="shared" si="19"/>
        <v>164596.03</v>
      </c>
      <c r="S17" s="120">
        <v>164838.39999999999</v>
      </c>
      <c r="T17" s="49">
        <f t="shared" si="11"/>
        <v>242.369999999995</v>
      </c>
      <c r="U17" s="49">
        <f t="shared" si="20"/>
        <v>372245.52</v>
      </c>
      <c r="V17" s="120">
        <v>373367.12</v>
      </c>
      <c r="W17" s="49">
        <f t="shared" si="12"/>
        <v>939.67999999997801</v>
      </c>
      <c r="X17" s="49">
        <f t="shared" si="23"/>
        <v>261249.72</v>
      </c>
      <c r="Y17" s="120">
        <v>262016.4</v>
      </c>
      <c r="Z17" s="49">
        <f t="shared" si="3"/>
        <v>766.67999999999302</v>
      </c>
      <c r="AA17" s="120">
        <f t="shared" si="21"/>
        <v>81559.72</v>
      </c>
      <c r="AB17" s="120">
        <v>81741.64</v>
      </c>
      <c r="AC17" s="49">
        <f t="shared" si="4"/>
        <v>181.919999999998</v>
      </c>
      <c r="AD17" s="135">
        <f t="shared" si="24"/>
        <v>62309</v>
      </c>
      <c r="AE17" s="135">
        <v>62661</v>
      </c>
      <c r="AF17" s="49">
        <f t="shared" si="5"/>
        <v>352</v>
      </c>
      <c r="AG17" s="155">
        <v>0</v>
      </c>
      <c r="AH17" s="157">
        <v>0</v>
      </c>
      <c r="AI17" s="155">
        <v>0</v>
      </c>
      <c r="AJ17" s="179">
        <f t="shared" si="7"/>
        <v>11006.2499999998</v>
      </c>
      <c r="AK17" s="49">
        <f t="shared" si="22"/>
        <v>3842302.13</v>
      </c>
      <c r="AL17" s="116">
        <v>3853333.95</v>
      </c>
      <c r="AM17" s="170">
        <f t="shared" si="8"/>
        <v>11031.8200000003</v>
      </c>
      <c r="AN17" s="126">
        <f t="shared" si="9"/>
        <v>25.570000000538101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2:66" s="3" customFormat="1" ht="24" customHeight="1">
      <c r="B18" s="177">
        <v>45422</v>
      </c>
      <c r="C18" s="126">
        <f t="shared" si="13"/>
        <v>1936942.18</v>
      </c>
      <c r="D18" s="120">
        <v>1942869.96</v>
      </c>
      <c r="E18" s="35">
        <f t="shared" si="10"/>
        <v>5927.7800000000298</v>
      </c>
      <c r="F18" s="49">
        <f t="shared" si="14"/>
        <v>421074.6</v>
      </c>
      <c r="G18" s="120">
        <v>423348.89</v>
      </c>
      <c r="H18" s="129">
        <f t="shared" si="0"/>
        <v>2274.29000000004</v>
      </c>
      <c r="I18" s="49">
        <f t="shared" si="15"/>
        <v>94397.85</v>
      </c>
      <c r="J18" s="120">
        <v>94508.22</v>
      </c>
      <c r="K18" s="49">
        <f t="shared" si="1"/>
        <v>110.369999999995</v>
      </c>
      <c r="L18" s="49">
        <f t="shared" si="16"/>
        <v>50410.239999999998</v>
      </c>
      <c r="M18" s="120">
        <v>50454.5</v>
      </c>
      <c r="N18" s="49">
        <f t="shared" si="2"/>
        <v>44.260000000002002</v>
      </c>
      <c r="O18" s="49">
        <f t="shared" si="17"/>
        <v>432134.8</v>
      </c>
      <c r="P18" s="120">
        <v>432966.96</v>
      </c>
      <c r="Q18" s="49">
        <f t="shared" si="18"/>
        <v>832.16000000003305</v>
      </c>
      <c r="R18" s="49">
        <f t="shared" si="19"/>
        <v>164838.39999999999</v>
      </c>
      <c r="S18" s="120">
        <v>165093.44</v>
      </c>
      <c r="T18" s="49">
        <f t="shared" si="11"/>
        <v>255.04000000000801</v>
      </c>
      <c r="U18" s="49">
        <f t="shared" si="20"/>
        <v>373367.12</v>
      </c>
      <c r="V18" s="120">
        <v>374578.8</v>
      </c>
      <c r="W18" s="49">
        <f t="shared" si="12"/>
        <v>1000.71999999999</v>
      </c>
      <c r="X18" s="49">
        <f t="shared" si="23"/>
        <v>262016.4</v>
      </c>
      <c r="Y18" s="120">
        <v>262798</v>
      </c>
      <c r="Z18" s="49">
        <f t="shared" si="3"/>
        <v>781.60000000000605</v>
      </c>
      <c r="AA18" s="120">
        <f t="shared" si="21"/>
        <v>81741.64</v>
      </c>
      <c r="AB18" s="120">
        <v>81952.600000000006</v>
      </c>
      <c r="AC18" s="49">
        <f t="shared" si="4"/>
        <v>210.960000000006</v>
      </c>
      <c r="AD18" s="135">
        <f t="shared" si="24"/>
        <v>62661</v>
      </c>
      <c r="AE18" s="135">
        <v>62955</v>
      </c>
      <c r="AF18" s="49">
        <f t="shared" si="5"/>
        <v>294</v>
      </c>
      <c r="AG18" s="155">
        <v>0</v>
      </c>
      <c r="AH18" s="157">
        <v>0</v>
      </c>
      <c r="AI18" s="155">
        <v>0</v>
      </c>
      <c r="AJ18" s="179">
        <f t="shared" si="7"/>
        <v>11731.1800000001</v>
      </c>
      <c r="AK18" s="49">
        <f t="shared" si="22"/>
        <v>3853333.95</v>
      </c>
      <c r="AL18" s="116">
        <v>3865103.45</v>
      </c>
      <c r="AM18" s="170">
        <f t="shared" si="8"/>
        <v>11769.5</v>
      </c>
      <c r="AN18" s="126">
        <f t="shared" si="9"/>
        <v>38.319999999897803</v>
      </c>
    </row>
    <row r="19" spans="2:66" ht="24" customHeight="1">
      <c r="B19" s="177">
        <v>45423</v>
      </c>
      <c r="C19" s="120">
        <f t="shared" si="13"/>
        <v>1942869.96</v>
      </c>
      <c r="D19" s="120">
        <v>1948272.07</v>
      </c>
      <c r="E19" s="120">
        <f t="shared" si="10"/>
        <v>5402.1100000000997</v>
      </c>
      <c r="F19" s="120">
        <f t="shared" si="14"/>
        <v>423348.89</v>
      </c>
      <c r="G19" s="120">
        <v>425664.38</v>
      </c>
      <c r="H19" s="129">
        <f t="shared" si="0"/>
        <v>2315.4899999999898</v>
      </c>
      <c r="I19" s="120">
        <f t="shared" si="15"/>
        <v>94508.22</v>
      </c>
      <c r="J19" s="120">
        <v>94617.1</v>
      </c>
      <c r="K19" s="120">
        <f t="shared" si="1"/>
        <v>108.880000000005</v>
      </c>
      <c r="L19" s="120">
        <f t="shared" si="16"/>
        <v>50454.5</v>
      </c>
      <c r="M19" s="120">
        <v>50492.37</v>
      </c>
      <c r="N19" s="120">
        <f t="shared" si="2"/>
        <v>37.870000000002598</v>
      </c>
      <c r="O19" s="120">
        <f t="shared" si="17"/>
        <v>432966.96</v>
      </c>
      <c r="P19" s="120">
        <v>433628.88</v>
      </c>
      <c r="Q19" s="120">
        <f t="shared" si="18"/>
        <v>661.91999999998404</v>
      </c>
      <c r="R19" s="120">
        <f t="shared" si="19"/>
        <v>165093.44</v>
      </c>
      <c r="S19" s="120">
        <v>165365.5</v>
      </c>
      <c r="T19" s="120">
        <f t="shared" si="11"/>
        <v>272.05999999999801</v>
      </c>
      <c r="U19" s="120">
        <f t="shared" si="20"/>
        <v>374578.8</v>
      </c>
      <c r="V19" s="120">
        <v>375633.68</v>
      </c>
      <c r="W19" s="120">
        <f t="shared" si="12"/>
        <v>867.36000000001502</v>
      </c>
      <c r="X19" s="120">
        <f t="shared" si="23"/>
        <v>262798</v>
      </c>
      <c r="Y19" s="120">
        <v>263509.2</v>
      </c>
      <c r="Z19" s="120">
        <f t="shared" si="3"/>
        <v>711.20000000001198</v>
      </c>
      <c r="AA19" s="120">
        <f t="shared" si="21"/>
        <v>81952.600000000006</v>
      </c>
      <c r="AB19" s="120">
        <v>82140.12</v>
      </c>
      <c r="AC19" s="120">
        <f t="shared" si="4"/>
        <v>187.51999999999001</v>
      </c>
      <c r="AD19" s="135">
        <f t="shared" si="24"/>
        <v>62955</v>
      </c>
      <c r="AE19" s="135">
        <v>63271</v>
      </c>
      <c r="AF19" s="120">
        <f t="shared" si="5"/>
        <v>316</v>
      </c>
      <c r="AG19" s="155">
        <v>0</v>
      </c>
      <c r="AH19" s="155">
        <v>0</v>
      </c>
      <c r="AI19" s="155">
        <v>0</v>
      </c>
      <c r="AJ19" s="120">
        <f t="shared" si="7"/>
        <v>10880.4100000001</v>
      </c>
      <c r="AK19" s="120">
        <f t="shared" si="22"/>
        <v>3865103.45</v>
      </c>
      <c r="AL19" s="120">
        <v>3876036.55</v>
      </c>
      <c r="AM19" s="170">
        <f t="shared" si="8"/>
        <v>10933.0999999996</v>
      </c>
      <c r="AN19" s="120">
        <f t="shared" si="9"/>
        <v>52.689999999529398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2:66" s="3" customFormat="1" ht="24" customHeight="1">
      <c r="B20" s="177">
        <v>45424</v>
      </c>
      <c r="C20" s="120">
        <f t="shared" si="13"/>
        <v>1948272.07</v>
      </c>
      <c r="D20" s="120">
        <v>1948837.85</v>
      </c>
      <c r="E20" s="120">
        <f t="shared" si="10"/>
        <v>565.78000000002805</v>
      </c>
      <c r="F20" s="120">
        <f t="shared" si="14"/>
        <v>425664.38</v>
      </c>
      <c r="G20" s="120">
        <v>427452.52</v>
      </c>
      <c r="H20" s="120">
        <f t="shared" si="0"/>
        <v>1788.1400000000101</v>
      </c>
      <c r="I20" s="120">
        <f t="shared" si="15"/>
        <v>94617.1</v>
      </c>
      <c r="J20" s="120">
        <v>94691.39</v>
      </c>
      <c r="K20" s="120">
        <f t="shared" si="1"/>
        <v>74.289999999993597</v>
      </c>
      <c r="L20" s="120">
        <f t="shared" si="16"/>
        <v>50492.37</v>
      </c>
      <c r="M20" s="120">
        <v>50510.49</v>
      </c>
      <c r="N20" s="120">
        <f t="shared" si="2"/>
        <v>18.119999999995301</v>
      </c>
      <c r="O20" s="120">
        <f t="shared" si="17"/>
        <v>433628.88</v>
      </c>
      <c r="P20" s="120">
        <v>433936.48</v>
      </c>
      <c r="Q20" s="120">
        <f t="shared" si="18"/>
        <v>307.599999999977</v>
      </c>
      <c r="R20" s="120">
        <f t="shared" si="19"/>
        <v>165365.5</v>
      </c>
      <c r="S20" s="120">
        <v>165480.76</v>
      </c>
      <c r="T20" s="120">
        <f t="shared" si="11"/>
        <v>115.260000000009</v>
      </c>
      <c r="U20" s="120">
        <f t="shared" si="20"/>
        <v>375633.68</v>
      </c>
      <c r="V20" s="120">
        <v>376026.16</v>
      </c>
      <c r="W20" s="120">
        <f t="shared" si="12"/>
        <v>320.89999999998003</v>
      </c>
      <c r="X20" s="120">
        <f t="shared" si="23"/>
        <v>263509.2</v>
      </c>
      <c r="Y20" s="120">
        <v>263903.44</v>
      </c>
      <c r="Z20" s="120">
        <f t="shared" si="3"/>
        <v>394.23999999999103</v>
      </c>
      <c r="AA20" s="120">
        <f t="shared" si="21"/>
        <v>82140.12</v>
      </c>
      <c r="AB20" s="120">
        <v>82211.7</v>
      </c>
      <c r="AC20" s="120">
        <f t="shared" si="4"/>
        <v>71.580000000001704</v>
      </c>
      <c r="AD20" s="135">
        <f t="shared" si="24"/>
        <v>63271</v>
      </c>
      <c r="AE20" s="135">
        <v>63445</v>
      </c>
      <c r="AF20" s="120">
        <f t="shared" si="5"/>
        <v>174</v>
      </c>
      <c r="AG20" s="155">
        <v>0</v>
      </c>
      <c r="AH20" s="155">
        <v>0</v>
      </c>
      <c r="AI20" s="155">
        <v>0</v>
      </c>
      <c r="AJ20" s="120">
        <f t="shared" si="7"/>
        <v>3829.9099999999899</v>
      </c>
      <c r="AK20" s="120">
        <f t="shared" si="22"/>
        <v>3876036.55</v>
      </c>
      <c r="AL20" s="120">
        <v>3879904.29</v>
      </c>
      <c r="AM20" s="170">
        <f t="shared" si="8"/>
        <v>3867.7400000002199</v>
      </c>
      <c r="AN20" s="120">
        <f t="shared" si="9"/>
        <v>37.830000000234598</v>
      </c>
    </row>
    <row r="21" spans="2:66" ht="24" customHeight="1">
      <c r="B21" s="177">
        <v>45425</v>
      </c>
      <c r="C21" s="120">
        <f t="shared" si="13"/>
        <v>1948837.85</v>
      </c>
      <c r="D21" s="120">
        <v>1952136.82</v>
      </c>
      <c r="E21" s="120">
        <f t="shared" si="10"/>
        <v>3298.9699999999698</v>
      </c>
      <c r="F21" s="120">
        <f t="shared" si="14"/>
        <v>427452.52</v>
      </c>
      <c r="G21" s="120">
        <v>432227.58</v>
      </c>
      <c r="H21" s="120">
        <f t="shared" si="0"/>
        <v>4775.0600000000004</v>
      </c>
      <c r="I21" s="120">
        <f t="shared" si="15"/>
        <v>94691.39</v>
      </c>
      <c r="J21" s="120">
        <v>94818.46</v>
      </c>
      <c r="K21" s="120">
        <f t="shared" si="1"/>
        <v>127.070000000007</v>
      </c>
      <c r="L21" s="120">
        <f t="shared" si="16"/>
        <v>50510.49</v>
      </c>
      <c r="M21" s="120">
        <v>50541.79</v>
      </c>
      <c r="N21" s="120">
        <f t="shared" si="2"/>
        <v>31.3000000000029</v>
      </c>
      <c r="O21" s="120">
        <f t="shared" si="17"/>
        <v>433936.48</v>
      </c>
      <c r="P21" s="120">
        <v>434718.96</v>
      </c>
      <c r="Q21" s="120">
        <f t="shared" si="18"/>
        <v>782.48000000004004</v>
      </c>
      <c r="R21" s="120">
        <f t="shared" si="19"/>
        <v>165480.76</v>
      </c>
      <c r="S21" s="120">
        <v>165754.59</v>
      </c>
      <c r="T21" s="120">
        <f t="shared" si="11"/>
        <v>273.82999999998702</v>
      </c>
      <c r="U21" s="120">
        <f t="shared" si="20"/>
        <v>376026.16</v>
      </c>
      <c r="V21" s="120">
        <v>377092.48</v>
      </c>
      <c r="W21" s="120">
        <f t="shared" si="12"/>
        <v>824.34000000001095</v>
      </c>
      <c r="X21" s="120">
        <f t="shared" si="23"/>
        <v>263903.44</v>
      </c>
      <c r="Y21" s="120">
        <v>264721.52</v>
      </c>
      <c r="Z21" s="120">
        <f t="shared" si="3"/>
        <v>818.08000000001596</v>
      </c>
      <c r="AA21" s="120">
        <f t="shared" si="21"/>
        <v>82211.7</v>
      </c>
      <c r="AB21" s="120">
        <v>82453.679999999993</v>
      </c>
      <c r="AC21" s="120">
        <f t="shared" si="4"/>
        <v>241.97999999999601</v>
      </c>
      <c r="AD21" s="135">
        <f t="shared" si="24"/>
        <v>63445</v>
      </c>
      <c r="AE21" s="135">
        <v>63764</v>
      </c>
      <c r="AF21" s="120">
        <f t="shared" si="5"/>
        <v>319</v>
      </c>
      <c r="AG21" s="155">
        <v>0</v>
      </c>
      <c r="AH21" s="155">
        <v>0</v>
      </c>
      <c r="AI21" s="155">
        <v>0</v>
      </c>
      <c r="AJ21" s="120">
        <f t="shared" si="7"/>
        <v>11492.11</v>
      </c>
      <c r="AK21" s="120">
        <f t="shared" si="22"/>
        <v>3879904.29</v>
      </c>
      <c r="AL21" s="120">
        <v>3891429.65</v>
      </c>
      <c r="AM21" s="170">
        <f t="shared" si="8"/>
        <v>11525.359999999901</v>
      </c>
      <c r="AN21" s="120">
        <f t="shared" si="9"/>
        <v>33.249999999839901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2:66" s="3" customFormat="1" ht="24" customHeight="1">
      <c r="B22" s="177">
        <v>45426</v>
      </c>
      <c r="C22" s="120">
        <f t="shared" si="13"/>
        <v>1952136.82</v>
      </c>
      <c r="D22" s="120">
        <v>1957052.67</v>
      </c>
      <c r="E22" s="120">
        <f t="shared" si="10"/>
        <v>4915.8499999998603</v>
      </c>
      <c r="F22" s="120">
        <f t="shared" si="14"/>
        <v>432227.58</v>
      </c>
      <c r="G22" s="120">
        <v>435935.88</v>
      </c>
      <c r="H22" s="120">
        <f t="shared" si="0"/>
        <v>3708.2999999999902</v>
      </c>
      <c r="I22" s="120">
        <f t="shared" si="15"/>
        <v>94818.46</v>
      </c>
      <c r="J22" s="120">
        <v>94939.82</v>
      </c>
      <c r="K22" s="120">
        <f t="shared" si="1"/>
        <v>121.36000000000099</v>
      </c>
      <c r="L22" s="120">
        <f t="shared" si="16"/>
        <v>50541.79</v>
      </c>
      <c r="M22" s="120">
        <v>50584.66</v>
      </c>
      <c r="N22" s="120">
        <f t="shared" si="2"/>
        <v>42.870000000002598</v>
      </c>
      <c r="O22" s="120">
        <f t="shared" si="17"/>
        <v>434718.96</v>
      </c>
      <c r="P22" s="120">
        <v>435856.8</v>
      </c>
      <c r="Q22" s="120">
        <f t="shared" si="18"/>
        <v>1137.8399999999699</v>
      </c>
      <c r="R22" s="120">
        <f t="shared" si="19"/>
        <v>165754.59</v>
      </c>
      <c r="S22" s="120">
        <v>166055.67999999999</v>
      </c>
      <c r="T22" s="120">
        <f t="shared" si="11"/>
        <v>301.08999999999702</v>
      </c>
      <c r="U22" s="120">
        <f t="shared" si="20"/>
        <v>377092.48</v>
      </c>
      <c r="V22" s="120">
        <v>378331.12</v>
      </c>
      <c r="W22" s="120">
        <f t="shared" si="12"/>
        <v>998.24000000000501</v>
      </c>
      <c r="X22" s="120">
        <f t="shared" si="23"/>
        <v>264721.52</v>
      </c>
      <c r="Y22" s="120">
        <v>265499.59999999998</v>
      </c>
      <c r="Z22" s="120">
        <f t="shared" si="3"/>
        <v>778.07999999995798</v>
      </c>
      <c r="AA22" s="120">
        <f t="shared" si="21"/>
        <v>82453.679999999993</v>
      </c>
      <c r="AB22" s="120">
        <v>82694.080000000002</v>
      </c>
      <c r="AC22" s="120">
        <f t="shared" si="4"/>
        <v>240.40000000000899</v>
      </c>
      <c r="AD22" s="135">
        <f t="shared" si="24"/>
        <v>63764</v>
      </c>
      <c r="AE22" s="135">
        <v>64052</v>
      </c>
      <c r="AF22" s="120">
        <f t="shared" si="5"/>
        <v>288</v>
      </c>
      <c r="AG22" s="155">
        <v>0</v>
      </c>
      <c r="AH22" s="155">
        <v>0</v>
      </c>
      <c r="AI22" s="155">
        <v>0</v>
      </c>
      <c r="AJ22" s="120">
        <f t="shared" si="7"/>
        <v>12532.029999999801</v>
      </c>
      <c r="AK22" s="120">
        <f t="shared" si="22"/>
        <v>3891429.65</v>
      </c>
      <c r="AL22" s="120">
        <v>3903979.49</v>
      </c>
      <c r="AM22" s="170">
        <f t="shared" si="8"/>
        <v>12549.8400000003</v>
      </c>
      <c r="AN22" s="120">
        <f t="shared" si="9"/>
        <v>17.810000000528799</v>
      </c>
    </row>
    <row r="23" spans="2:66" ht="24" customHeight="1">
      <c r="B23" s="177">
        <v>45427</v>
      </c>
      <c r="C23" s="120">
        <f t="shared" si="13"/>
        <v>1957052.67</v>
      </c>
      <c r="D23" s="120">
        <v>1962375.9</v>
      </c>
      <c r="E23" s="120">
        <f t="shared" si="10"/>
        <v>5323.2299999999796</v>
      </c>
      <c r="F23" s="120">
        <f t="shared" si="14"/>
        <v>435935.88</v>
      </c>
      <c r="G23" s="120">
        <v>438587.6</v>
      </c>
      <c r="H23" s="120">
        <f t="shared" si="0"/>
        <v>2651.7199999999698</v>
      </c>
      <c r="I23" s="120">
        <f t="shared" si="15"/>
        <v>94939.82</v>
      </c>
      <c r="J23" s="120">
        <v>95033.95</v>
      </c>
      <c r="K23" s="120">
        <f t="shared" si="1"/>
        <v>94.129999999990105</v>
      </c>
      <c r="L23" s="120">
        <f t="shared" si="16"/>
        <v>50584.66</v>
      </c>
      <c r="M23" s="120">
        <v>50627.69</v>
      </c>
      <c r="N23" s="120">
        <f t="shared" si="2"/>
        <v>43.0299999999988</v>
      </c>
      <c r="O23" s="120">
        <f t="shared" si="17"/>
        <v>435856.8</v>
      </c>
      <c r="P23" s="120">
        <v>436850.96</v>
      </c>
      <c r="Q23" s="120">
        <f t="shared" si="18"/>
        <v>994.16000000003305</v>
      </c>
      <c r="R23" s="120">
        <f t="shared" si="19"/>
        <v>166055.67999999999</v>
      </c>
      <c r="S23" s="120">
        <v>166358.70000000001</v>
      </c>
      <c r="T23" s="120">
        <f t="shared" si="11"/>
        <v>303.02000000001902</v>
      </c>
      <c r="U23" s="120">
        <f t="shared" si="20"/>
        <v>378331.12</v>
      </c>
      <c r="V23" s="120">
        <v>379613.28</v>
      </c>
      <c r="W23" s="120">
        <f t="shared" si="12"/>
        <v>1073.6400000000301</v>
      </c>
      <c r="X23" s="120">
        <f t="shared" si="23"/>
        <v>265499.59999999998</v>
      </c>
      <c r="Y23" s="120">
        <v>266187.40000000002</v>
      </c>
      <c r="Z23" s="120">
        <f t="shared" si="3"/>
        <v>687.80000000004702</v>
      </c>
      <c r="AA23" s="120">
        <f t="shared" si="21"/>
        <v>82694.080000000002</v>
      </c>
      <c r="AB23" s="120">
        <v>82902.600000000006</v>
      </c>
      <c r="AC23" s="120">
        <f t="shared" si="4"/>
        <v>208.52000000000399</v>
      </c>
      <c r="AD23" s="135">
        <f t="shared" si="24"/>
        <v>64052</v>
      </c>
      <c r="AE23" s="135">
        <v>64405</v>
      </c>
      <c r="AF23" s="120">
        <f t="shared" si="5"/>
        <v>353</v>
      </c>
      <c r="AG23" s="155">
        <v>0</v>
      </c>
      <c r="AH23" s="155">
        <v>0</v>
      </c>
      <c r="AI23" s="155">
        <v>0</v>
      </c>
      <c r="AJ23" s="120">
        <f t="shared" si="7"/>
        <v>11732.2500000001</v>
      </c>
      <c r="AK23" s="120">
        <f t="shared" si="22"/>
        <v>3903979.49</v>
      </c>
      <c r="AL23" s="120">
        <v>3915774.6</v>
      </c>
      <c r="AM23" s="170">
        <f t="shared" si="8"/>
        <v>11795.109999999901</v>
      </c>
      <c r="AN23" s="120">
        <f t="shared" si="9"/>
        <v>62.859999999796898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2:66" s="3" customFormat="1" ht="24" customHeight="1">
      <c r="B24" s="177">
        <v>45428</v>
      </c>
      <c r="C24" s="120">
        <f t="shared" si="13"/>
        <v>1962375.9</v>
      </c>
      <c r="D24" s="120">
        <v>1967569.9</v>
      </c>
      <c r="E24" s="120">
        <f t="shared" si="10"/>
        <v>5194</v>
      </c>
      <c r="F24" s="120">
        <f t="shared" si="14"/>
        <v>438587.6</v>
      </c>
      <c r="G24" s="120">
        <v>441474.4</v>
      </c>
      <c r="H24" s="120">
        <f t="shared" si="0"/>
        <v>2886.8000000000502</v>
      </c>
      <c r="I24" s="120">
        <f t="shared" si="15"/>
        <v>95033.95</v>
      </c>
      <c r="J24" s="120">
        <v>95140.1</v>
      </c>
      <c r="K24" s="120">
        <f t="shared" si="1"/>
        <v>106.150000000009</v>
      </c>
      <c r="L24" s="120">
        <f t="shared" si="16"/>
        <v>50627.69</v>
      </c>
      <c r="M24" s="120">
        <v>50674.44</v>
      </c>
      <c r="N24" s="120">
        <f t="shared" si="2"/>
        <v>46.75</v>
      </c>
      <c r="O24" s="120">
        <f t="shared" si="17"/>
        <v>436850.96</v>
      </c>
      <c r="P24" s="120">
        <v>437962.88</v>
      </c>
      <c r="Q24" s="120">
        <f t="shared" si="18"/>
        <v>1111.9199999999801</v>
      </c>
      <c r="R24" s="120">
        <f t="shared" si="19"/>
        <v>166358.70000000001</v>
      </c>
      <c r="S24" s="120">
        <v>166651.20000000001</v>
      </c>
      <c r="T24" s="120">
        <f t="shared" si="11"/>
        <v>292.5</v>
      </c>
      <c r="U24" s="120">
        <f t="shared" si="20"/>
        <v>379613.28</v>
      </c>
      <c r="V24" s="120">
        <v>380860.64</v>
      </c>
      <c r="W24" s="120">
        <f t="shared" si="12"/>
        <v>1046.28</v>
      </c>
      <c r="X24" s="120">
        <f t="shared" si="23"/>
        <v>266187.40000000002</v>
      </c>
      <c r="Y24" s="120">
        <v>266886.09999999998</v>
      </c>
      <c r="Z24" s="120">
        <f t="shared" si="3"/>
        <v>698.69999999995298</v>
      </c>
      <c r="AA24" s="120">
        <f t="shared" si="21"/>
        <v>82902.600000000006</v>
      </c>
      <c r="AB24" s="120">
        <v>83103.679999999993</v>
      </c>
      <c r="AC24" s="120">
        <f t="shared" si="4"/>
        <v>201.079999999987</v>
      </c>
      <c r="AD24" s="135">
        <f t="shared" si="24"/>
        <v>64405</v>
      </c>
      <c r="AE24" s="135">
        <v>64750</v>
      </c>
      <c r="AF24" s="120">
        <f t="shared" si="5"/>
        <v>345</v>
      </c>
      <c r="AG24" s="155">
        <v>0</v>
      </c>
      <c r="AH24" s="155">
        <v>0</v>
      </c>
      <c r="AI24" s="155">
        <v>0</v>
      </c>
      <c r="AJ24" s="120">
        <f t="shared" si="7"/>
        <v>11929.18</v>
      </c>
      <c r="AK24" s="120">
        <f t="shared" si="22"/>
        <v>3915774.6</v>
      </c>
      <c r="AL24" s="120">
        <v>3927746.9</v>
      </c>
      <c r="AM24" s="170">
        <f t="shared" si="8"/>
        <v>11972.299999999799</v>
      </c>
      <c r="AN24" s="120">
        <f t="shared" si="9"/>
        <v>43.119999999835301</v>
      </c>
    </row>
    <row r="25" spans="2:66" ht="24" customHeight="1">
      <c r="B25" s="177">
        <v>45429</v>
      </c>
      <c r="C25" s="120">
        <f t="shared" si="13"/>
        <v>1967569.9</v>
      </c>
      <c r="D25" s="120">
        <v>1972121.86</v>
      </c>
      <c r="E25" s="120">
        <f t="shared" si="10"/>
        <v>4551.9600000002001</v>
      </c>
      <c r="F25" s="120">
        <f t="shared" si="14"/>
        <v>441474.4</v>
      </c>
      <c r="G25" s="120">
        <v>445034.55</v>
      </c>
      <c r="H25" s="120">
        <f t="shared" si="0"/>
        <v>3560.1499999999701</v>
      </c>
      <c r="I25" s="120">
        <f t="shared" si="15"/>
        <v>95140.1</v>
      </c>
      <c r="J25" s="120">
        <v>95289.02</v>
      </c>
      <c r="K25" s="120">
        <f t="shared" si="1"/>
        <v>148.919999999998</v>
      </c>
      <c r="L25" s="120">
        <f t="shared" si="16"/>
        <v>50674.44</v>
      </c>
      <c r="M25" s="120">
        <v>50727.16</v>
      </c>
      <c r="N25" s="120">
        <f t="shared" si="2"/>
        <v>52.7200000000012</v>
      </c>
      <c r="O25" s="120">
        <f t="shared" si="17"/>
        <v>437962.88</v>
      </c>
      <c r="P25" s="120">
        <v>438950.32</v>
      </c>
      <c r="Q25" s="120">
        <f t="shared" si="18"/>
        <v>987.44000000000199</v>
      </c>
      <c r="R25" s="120">
        <f t="shared" si="19"/>
        <v>166651.20000000001</v>
      </c>
      <c r="S25" s="120">
        <v>166998.56</v>
      </c>
      <c r="T25" s="120">
        <f t="shared" si="11"/>
        <v>347.35999999998597</v>
      </c>
      <c r="U25" s="120">
        <f t="shared" si="20"/>
        <v>380860.64</v>
      </c>
      <c r="V25" s="120">
        <v>382082.4</v>
      </c>
      <c r="W25" s="120">
        <f t="shared" si="12"/>
        <v>1005.40000000001</v>
      </c>
      <c r="X25" s="120">
        <f t="shared" si="23"/>
        <v>266886.09999999998</v>
      </c>
      <c r="Y25" s="120">
        <v>267727.2</v>
      </c>
      <c r="Z25" s="120">
        <f t="shared" si="3"/>
        <v>841.10000000003504</v>
      </c>
      <c r="AA25" s="120">
        <f t="shared" si="21"/>
        <v>83103.679999999993</v>
      </c>
      <c r="AB25" s="120">
        <v>83320.039999999994</v>
      </c>
      <c r="AC25" s="120">
        <f t="shared" si="4"/>
        <v>216.36000000000101</v>
      </c>
      <c r="AD25" s="135">
        <f t="shared" si="24"/>
        <v>64750</v>
      </c>
      <c r="AE25" s="135">
        <v>65106</v>
      </c>
      <c r="AF25" s="120">
        <f t="shared" si="5"/>
        <v>356</v>
      </c>
      <c r="AG25" s="155">
        <v>0</v>
      </c>
      <c r="AH25" s="155">
        <v>0</v>
      </c>
      <c r="AI25" s="155">
        <v>0</v>
      </c>
      <c r="AJ25" s="120">
        <f t="shared" si="7"/>
        <v>12067.4100000002</v>
      </c>
      <c r="AK25" s="120">
        <f t="shared" si="22"/>
        <v>3927746.9</v>
      </c>
      <c r="AL25" s="120">
        <v>3939851.75</v>
      </c>
      <c r="AM25" s="170">
        <f t="shared" si="8"/>
        <v>12104.8500000001</v>
      </c>
      <c r="AN25" s="120">
        <f t="shared" si="9"/>
        <v>37.4399999999005</v>
      </c>
      <c r="AO25" s="3"/>
      <c r="AP25" s="3"/>
      <c r="AQ25" s="3"/>
      <c r="AR25" s="3"/>
      <c r="AS25" s="3"/>
      <c r="AT25" s="3"/>
      <c r="AU25" s="3"/>
      <c r="AV25" s="3"/>
      <c r="AW25" s="3"/>
      <c r="AX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2:66" s="3" customFormat="1" ht="24" customHeight="1">
      <c r="B26" s="177">
        <v>45430</v>
      </c>
      <c r="C26" s="120">
        <f t="shared" si="13"/>
        <v>1972121.86</v>
      </c>
      <c r="D26" s="120">
        <v>1977276.8</v>
      </c>
      <c r="E26" s="120">
        <f t="shared" si="10"/>
        <v>5154.9399999999396</v>
      </c>
      <c r="F26" s="120">
        <f t="shared" si="14"/>
        <v>445034.55</v>
      </c>
      <c r="G26" s="120">
        <v>448208.2</v>
      </c>
      <c r="H26" s="120">
        <f t="shared" si="0"/>
        <v>3173.6500000000201</v>
      </c>
      <c r="I26" s="120">
        <f t="shared" si="15"/>
        <v>95289.02</v>
      </c>
      <c r="J26" s="120">
        <v>95430.36</v>
      </c>
      <c r="K26" s="120">
        <f t="shared" si="1"/>
        <v>141.33999999999699</v>
      </c>
      <c r="L26" s="120">
        <f t="shared" si="16"/>
        <v>50727.16</v>
      </c>
      <c r="M26" s="120">
        <v>50770.27</v>
      </c>
      <c r="N26" s="120">
        <f t="shared" si="2"/>
        <v>43.109999999993299</v>
      </c>
      <c r="O26" s="120">
        <f t="shared" si="17"/>
        <v>438950.32</v>
      </c>
      <c r="P26" s="120">
        <v>440074.8</v>
      </c>
      <c r="Q26" s="120">
        <f t="shared" si="18"/>
        <v>1124.47999999998</v>
      </c>
      <c r="R26" s="120">
        <f t="shared" si="19"/>
        <v>166998.56</v>
      </c>
      <c r="S26" s="120">
        <v>167307.1</v>
      </c>
      <c r="T26" s="120">
        <f t="shared" si="11"/>
        <v>308.54000000000798</v>
      </c>
      <c r="U26" s="120">
        <f t="shared" si="20"/>
        <v>382082.4</v>
      </c>
      <c r="V26" s="120">
        <v>383321.68</v>
      </c>
      <c r="W26" s="120">
        <f t="shared" si="12"/>
        <v>1030.7999999999599</v>
      </c>
      <c r="X26" s="120">
        <f t="shared" si="23"/>
        <v>267727.2</v>
      </c>
      <c r="Y26" s="120">
        <v>268551.84000000003</v>
      </c>
      <c r="Z26" s="120">
        <f t="shared" si="3"/>
        <v>824.64000000001397</v>
      </c>
      <c r="AA26" s="120">
        <f t="shared" si="21"/>
        <v>83320.039999999994</v>
      </c>
      <c r="AB26" s="120">
        <v>83528.52</v>
      </c>
      <c r="AC26" s="120">
        <f t="shared" si="4"/>
        <v>208.48000000000999</v>
      </c>
      <c r="AD26" s="135">
        <f t="shared" si="24"/>
        <v>65106</v>
      </c>
      <c r="AE26" s="135">
        <v>65428</v>
      </c>
      <c r="AF26" s="120">
        <f t="shared" si="5"/>
        <v>322</v>
      </c>
      <c r="AG26" s="155">
        <v>0</v>
      </c>
      <c r="AH26" s="155">
        <v>0</v>
      </c>
      <c r="AI26" s="155">
        <v>0</v>
      </c>
      <c r="AJ26" s="120">
        <f t="shared" si="7"/>
        <v>12331.9799999999</v>
      </c>
      <c r="AK26" s="120">
        <f t="shared" si="22"/>
        <v>3939851.75</v>
      </c>
      <c r="AL26" s="120">
        <v>3952224.9</v>
      </c>
      <c r="AM26" s="170">
        <f t="shared" si="8"/>
        <v>12373.1499999999</v>
      </c>
      <c r="AN26" s="120">
        <f t="shared" si="9"/>
        <v>41.169999999976397</v>
      </c>
    </row>
    <row r="27" spans="2:66" ht="24" customHeight="1">
      <c r="B27" s="177">
        <v>45431</v>
      </c>
      <c r="C27" s="120">
        <f t="shared" si="13"/>
        <v>1977276.8</v>
      </c>
      <c r="D27" s="120">
        <v>1982217.5</v>
      </c>
      <c r="E27" s="120">
        <f t="shared" si="10"/>
        <v>4940.6999999999498</v>
      </c>
      <c r="F27" s="120">
        <f t="shared" si="14"/>
        <v>448208.2</v>
      </c>
      <c r="G27" s="120">
        <v>450957.55</v>
      </c>
      <c r="H27" s="120">
        <f t="shared" si="0"/>
        <v>2749.3499999999799</v>
      </c>
      <c r="I27" s="120">
        <f t="shared" si="15"/>
        <v>95430.36</v>
      </c>
      <c r="J27" s="120">
        <v>95581.84</v>
      </c>
      <c r="K27" s="120">
        <f t="shared" si="1"/>
        <v>151.47999999999601</v>
      </c>
      <c r="L27" s="120">
        <f t="shared" si="16"/>
        <v>50770.27</v>
      </c>
      <c r="M27" s="120">
        <v>50809.32</v>
      </c>
      <c r="N27" s="120">
        <f t="shared" si="2"/>
        <v>39.050000000002903</v>
      </c>
      <c r="O27" s="120">
        <f t="shared" si="17"/>
        <v>440074.8</v>
      </c>
      <c r="P27" s="120">
        <v>441852.64</v>
      </c>
      <c r="Q27" s="120">
        <f t="shared" si="18"/>
        <v>1777.8400000000299</v>
      </c>
      <c r="R27" s="120">
        <f t="shared" si="19"/>
        <v>167307.1</v>
      </c>
      <c r="S27" s="120">
        <v>167650.88</v>
      </c>
      <c r="T27" s="120">
        <f t="shared" si="11"/>
        <v>343.77999999999901</v>
      </c>
      <c r="U27" s="120">
        <f t="shared" si="20"/>
        <v>383321.68</v>
      </c>
      <c r="V27" s="120">
        <v>385012.8</v>
      </c>
      <c r="W27" s="120">
        <f t="shared" si="12"/>
        <v>1412.08</v>
      </c>
      <c r="X27" s="120">
        <f t="shared" si="23"/>
        <v>268551.84000000003</v>
      </c>
      <c r="Y27" s="120">
        <v>269392.74</v>
      </c>
      <c r="Z27" s="120">
        <f t="shared" si="3"/>
        <v>840.89999999996496</v>
      </c>
      <c r="AA27" s="120">
        <f t="shared" si="21"/>
        <v>83528.52</v>
      </c>
      <c r="AB27" s="120">
        <v>83807.56</v>
      </c>
      <c r="AC27" s="120">
        <f t="shared" si="4"/>
        <v>279.039999999994</v>
      </c>
      <c r="AD27" s="135">
        <f t="shared" si="24"/>
        <v>65428</v>
      </c>
      <c r="AE27" s="135">
        <v>65596</v>
      </c>
      <c r="AF27" s="120">
        <f t="shared" si="5"/>
        <v>168</v>
      </c>
      <c r="AG27" s="155">
        <v>0</v>
      </c>
      <c r="AH27" s="155">
        <v>0</v>
      </c>
      <c r="AI27" s="155">
        <v>0</v>
      </c>
      <c r="AJ27" s="120">
        <f t="shared" si="7"/>
        <v>12702.219999999899</v>
      </c>
      <c r="AK27" s="120">
        <f t="shared" si="22"/>
        <v>3952224.9</v>
      </c>
      <c r="AL27" s="120">
        <v>3964951.5</v>
      </c>
      <c r="AM27" s="170">
        <f t="shared" si="8"/>
        <v>12726.6000000001</v>
      </c>
      <c r="AN27" s="120">
        <f t="shared" si="9"/>
        <v>24.380000000179301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2:66" s="3" customFormat="1" ht="24" customHeight="1">
      <c r="B28" s="177">
        <v>45432</v>
      </c>
      <c r="C28" s="120">
        <f t="shared" si="13"/>
        <v>1982217.5</v>
      </c>
      <c r="D28" s="120">
        <v>1989501.28</v>
      </c>
      <c r="E28" s="120">
        <f t="shared" si="10"/>
        <v>7283.7800000000298</v>
      </c>
      <c r="F28" s="120">
        <f t="shared" si="14"/>
        <v>450957.55</v>
      </c>
      <c r="G28" s="120">
        <v>453140.9</v>
      </c>
      <c r="H28" s="120">
        <f t="shared" si="0"/>
        <v>2183.3500000000299</v>
      </c>
      <c r="I28" s="120">
        <f t="shared" si="15"/>
        <v>95581.84</v>
      </c>
      <c r="J28" s="120">
        <v>95699.9</v>
      </c>
      <c r="K28" s="120">
        <f t="shared" si="1"/>
        <v>118.059999999998</v>
      </c>
      <c r="L28" s="120">
        <f t="shared" si="16"/>
        <v>50809.32</v>
      </c>
      <c r="M28" s="120">
        <v>50844.56</v>
      </c>
      <c r="N28" s="120">
        <f t="shared" si="2"/>
        <v>35.239999999997998</v>
      </c>
      <c r="O28" s="120">
        <f t="shared" si="17"/>
        <v>441852.64</v>
      </c>
      <c r="P28" s="120">
        <v>442844.56</v>
      </c>
      <c r="Q28" s="120">
        <f t="shared" si="18"/>
        <v>991.91999999998404</v>
      </c>
      <c r="R28" s="120">
        <f t="shared" si="19"/>
        <v>167650.88</v>
      </c>
      <c r="S28" s="120">
        <v>167879.36</v>
      </c>
      <c r="T28" s="120">
        <f t="shared" si="11"/>
        <v>228.479999999981</v>
      </c>
      <c r="U28" s="120">
        <f t="shared" si="20"/>
        <v>385012.8</v>
      </c>
      <c r="V28" s="120">
        <v>386075.68</v>
      </c>
      <c r="W28" s="120">
        <f t="shared" si="12"/>
        <v>869.08000000000197</v>
      </c>
      <c r="X28" s="120">
        <f t="shared" si="23"/>
        <v>269392.74</v>
      </c>
      <c r="Y28" s="120">
        <v>270068.47999999998</v>
      </c>
      <c r="Z28" s="120">
        <f t="shared" si="3"/>
        <v>675.73999999999103</v>
      </c>
      <c r="AA28" s="120">
        <f t="shared" si="21"/>
        <v>83807.56</v>
      </c>
      <c r="AB28" s="120">
        <v>84001.36</v>
      </c>
      <c r="AC28" s="120">
        <f t="shared" si="4"/>
        <v>193.800000000003</v>
      </c>
      <c r="AD28" s="135">
        <f t="shared" si="24"/>
        <v>65596</v>
      </c>
      <c r="AE28" s="135">
        <v>66035</v>
      </c>
      <c r="AF28" s="120">
        <f t="shared" si="5"/>
        <v>439</v>
      </c>
      <c r="AG28" s="155">
        <v>0</v>
      </c>
      <c r="AH28" s="155">
        <v>0</v>
      </c>
      <c r="AI28" s="155">
        <v>0</v>
      </c>
      <c r="AJ28" s="120">
        <f t="shared" si="7"/>
        <v>13018.45</v>
      </c>
      <c r="AK28" s="120">
        <f t="shared" si="22"/>
        <v>3964951.5</v>
      </c>
      <c r="AL28" s="120">
        <v>3978008.87</v>
      </c>
      <c r="AM28" s="170">
        <f t="shared" si="8"/>
        <v>13057.370000000101</v>
      </c>
      <c r="AN28" s="120">
        <f t="shared" si="9"/>
        <v>38.920000000092799</v>
      </c>
    </row>
    <row r="29" spans="2:66" ht="24" customHeight="1">
      <c r="B29" s="177">
        <v>45433</v>
      </c>
      <c r="C29" s="120">
        <f t="shared" si="13"/>
        <v>1989501.28</v>
      </c>
      <c r="D29" s="120">
        <v>1995504.84</v>
      </c>
      <c r="E29" s="120">
        <f t="shared" si="10"/>
        <v>6003.5600000000604</v>
      </c>
      <c r="F29" s="120">
        <f t="shared" si="14"/>
        <v>453140.9</v>
      </c>
      <c r="G29" s="120">
        <v>455785.88</v>
      </c>
      <c r="H29" s="120">
        <f t="shared" si="0"/>
        <v>2644.97999999998</v>
      </c>
      <c r="I29" s="120">
        <f t="shared" si="15"/>
        <v>95699.9</v>
      </c>
      <c r="J29" s="120">
        <v>95854.43</v>
      </c>
      <c r="K29" s="120">
        <f t="shared" si="1"/>
        <v>154.52999999999901</v>
      </c>
      <c r="L29" s="120">
        <f t="shared" si="16"/>
        <v>50844.56</v>
      </c>
      <c r="M29" s="120">
        <v>50882.91</v>
      </c>
      <c r="N29" s="120">
        <f t="shared" si="2"/>
        <v>38.350000000005799</v>
      </c>
      <c r="O29" s="120">
        <f t="shared" si="17"/>
        <v>442844.56</v>
      </c>
      <c r="P29" s="120">
        <v>444362.8</v>
      </c>
      <c r="Q29" s="120">
        <f t="shared" si="18"/>
        <v>1518.23999999999</v>
      </c>
      <c r="R29" s="120">
        <f t="shared" si="19"/>
        <v>167879.36</v>
      </c>
      <c r="S29" s="120">
        <v>168193.08</v>
      </c>
      <c r="T29" s="120">
        <f t="shared" si="11"/>
        <v>313.72000000000099</v>
      </c>
      <c r="U29" s="120">
        <f t="shared" si="20"/>
        <v>386075.68</v>
      </c>
      <c r="V29" s="120">
        <v>387479.6</v>
      </c>
      <c r="W29" s="120">
        <f t="shared" si="12"/>
        <v>1155.0799999999899</v>
      </c>
      <c r="X29" s="120">
        <f t="shared" si="23"/>
        <v>270068.47999999998</v>
      </c>
      <c r="Y29" s="120">
        <v>270855.03999999998</v>
      </c>
      <c r="Z29" s="120">
        <f t="shared" si="3"/>
        <v>786.55999999999801</v>
      </c>
      <c r="AA29" s="120">
        <f t="shared" si="21"/>
        <v>84001.36</v>
      </c>
      <c r="AB29" s="120">
        <v>84250.2</v>
      </c>
      <c r="AC29" s="120">
        <f t="shared" si="4"/>
        <v>248.83999999999699</v>
      </c>
      <c r="AD29" s="135">
        <f t="shared" si="24"/>
        <v>66035</v>
      </c>
      <c r="AE29" s="135">
        <v>66419</v>
      </c>
      <c r="AF29" s="120">
        <f t="shared" si="5"/>
        <v>384</v>
      </c>
      <c r="AG29" s="155">
        <v>0</v>
      </c>
      <c r="AH29" s="155">
        <v>0</v>
      </c>
      <c r="AI29" s="155">
        <v>0</v>
      </c>
      <c r="AJ29" s="120">
        <f t="shared" si="7"/>
        <v>13247.86</v>
      </c>
      <c r="AK29" s="120">
        <f t="shared" si="22"/>
        <v>3978008.87</v>
      </c>
      <c r="AL29" s="120">
        <v>3991283.91</v>
      </c>
      <c r="AM29" s="170">
        <f t="shared" si="8"/>
        <v>13275.04</v>
      </c>
      <c r="AN29" s="120">
        <f t="shared" si="9"/>
        <v>27.180000000022101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2:66" s="3" customFormat="1" ht="24" customHeight="1">
      <c r="B30" s="177">
        <v>45434</v>
      </c>
      <c r="C30" s="120">
        <f t="shared" si="13"/>
        <v>1995504.84</v>
      </c>
      <c r="D30" s="120">
        <v>2001699.67</v>
      </c>
      <c r="E30" s="120">
        <f t="shared" si="10"/>
        <v>6194.8299999998399</v>
      </c>
      <c r="F30" s="120">
        <f t="shared" si="14"/>
        <v>455785.88</v>
      </c>
      <c r="G30" s="120">
        <v>458547.16</v>
      </c>
      <c r="H30" s="120">
        <f t="shared" si="0"/>
        <v>2761.2799999999702</v>
      </c>
      <c r="I30" s="120">
        <f t="shared" si="15"/>
        <v>95854.43</v>
      </c>
      <c r="J30" s="120">
        <v>96000.28</v>
      </c>
      <c r="K30" s="120">
        <f t="shared" si="1"/>
        <v>145.85000000000599</v>
      </c>
      <c r="L30" s="120">
        <f t="shared" si="16"/>
        <v>50882.91</v>
      </c>
      <c r="M30" s="120">
        <v>50927.06</v>
      </c>
      <c r="N30" s="120">
        <f t="shared" si="2"/>
        <v>44.149999999994201</v>
      </c>
      <c r="O30" s="120">
        <f t="shared" si="17"/>
        <v>444362.8</v>
      </c>
      <c r="P30" s="120">
        <v>445780</v>
      </c>
      <c r="Q30" s="120">
        <f t="shared" si="18"/>
        <v>1417.20000000001</v>
      </c>
      <c r="R30" s="120">
        <f t="shared" si="19"/>
        <v>168193.08</v>
      </c>
      <c r="S30" s="120">
        <v>168566.84</v>
      </c>
      <c r="T30" s="120">
        <f t="shared" si="11"/>
        <v>373.76000000000897</v>
      </c>
      <c r="U30" s="120">
        <f t="shared" si="20"/>
        <v>387479.6</v>
      </c>
      <c r="V30" s="120">
        <v>388875.28</v>
      </c>
      <c r="W30" s="120">
        <f t="shared" si="12"/>
        <v>1129.9600000000501</v>
      </c>
      <c r="X30" s="120">
        <f t="shared" si="23"/>
        <v>270855.03999999998</v>
      </c>
      <c r="Y30" s="120">
        <v>271674.94</v>
      </c>
      <c r="Z30" s="120">
        <f t="shared" si="3"/>
        <v>819.90000000002306</v>
      </c>
      <c r="AA30" s="120">
        <f t="shared" si="21"/>
        <v>84250.2</v>
      </c>
      <c r="AB30" s="120">
        <v>84515.92</v>
      </c>
      <c r="AC30" s="120">
        <f t="shared" si="4"/>
        <v>265.72000000000099</v>
      </c>
      <c r="AD30" s="135">
        <f t="shared" si="24"/>
        <v>66419</v>
      </c>
      <c r="AE30" s="135">
        <v>66783</v>
      </c>
      <c r="AF30" s="120">
        <f t="shared" si="5"/>
        <v>364</v>
      </c>
      <c r="AG30" s="155">
        <v>0</v>
      </c>
      <c r="AH30" s="155">
        <v>0</v>
      </c>
      <c r="AI30" s="155">
        <v>0</v>
      </c>
      <c r="AJ30" s="120">
        <f t="shared" si="7"/>
        <v>13516.6499999999</v>
      </c>
      <c r="AK30" s="120">
        <f t="shared" si="22"/>
        <v>3991283.91</v>
      </c>
      <c r="AL30" s="120">
        <v>4004873.1</v>
      </c>
      <c r="AM30" s="170">
        <f t="shared" si="8"/>
        <v>13589.1899999999</v>
      </c>
      <c r="AN30" s="120">
        <f t="shared" si="9"/>
        <v>72.540000000037296</v>
      </c>
    </row>
    <row r="31" spans="2:66" ht="24" customHeight="1">
      <c r="B31" s="177">
        <v>45435</v>
      </c>
      <c r="C31" s="120">
        <f t="shared" si="13"/>
        <v>2001699.67</v>
      </c>
      <c r="D31" s="120">
        <v>2004106.82</v>
      </c>
      <c r="E31" s="120">
        <f t="shared" si="10"/>
        <v>2407.1500000001402</v>
      </c>
      <c r="F31" s="120">
        <f t="shared" si="14"/>
        <v>458547.16</v>
      </c>
      <c r="G31" s="120">
        <v>463850.73</v>
      </c>
      <c r="H31" s="120">
        <f t="shared" si="0"/>
        <v>5303.5700000000097</v>
      </c>
      <c r="I31" s="120">
        <f t="shared" si="15"/>
        <v>96000.28</v>
      </c>
      <c r="J31" s="120">
        <v>96144.97</v>
      </c>
      <c r="K31" s="120">
        <f t="shared" si="1"/>
        <v>144.69000000000199</v>
      </c>
      <c r="L31" s="120">
        <f t="shared" si="16"/>
        <v>50927.06</v>
      </c>
      <c r="M31" s="120">
        <v>50966.96</v>
      </c>
      <c r="N31" s="120">
        <f t="shared" si="2"/>
        <v>39.900000000001498</v>
      </c>
      <c r="O31" s="120">
        <f t="shared" si="17"/>
        <v>445780</v>
      </c>
      <c r="P31" s="120">
        <v>447109.36</v>
      </c>
      <c r="Q31" s="120">
        <f t="shared" si="18"/>
        <v>1329.3599999999899</v>
      </c>
      <c r="R31" s="120">
        <f t="shared" si="19"/>
        <v>168566.84</v>
      </c>
      <c r="S31" s="120">
        <v>168915.08</v>
      </c>
      <c r="T31" s="120">
        <f t="shared" si="11"/>
        <v>348.23999999999103</v>
      </c>
      <c r="U31" s="120">
        <f t="shared" si="20"/>
        <v>388875.28</v>
      </c>
      <c r="V31" s="120">
        <v>390139.6</v>
      </c>
      <c r="W31" s="120">
        <f t="shared" si="12"/>
        <v>1025.91999999994</v>
      </c>
      <c r="X31" s="120">
        <f t="shared" si="23"/>
        <v>271674.94</v>
      </c>
      <c r="Y31" s="120">
        <v>272480.8</v>
      </c>
      <c r="Z31" s="120">
        <f t="shared" si="3"/>
        <v>805.85999999998603</v>
      </c>
      <c r="AA31" s="120">
        <f t="shared" si="21"/>
        <v>84515.92</v>
      </c>
      <c r="AB31" s="120">
        <v>84754.32</v>
      </c>
      <c r="AC31" s="120">
        <f t="shared" si="4"/>
        <v>238.40000000000899</v>
      </c>
      <c r="AD31" s="135">
        <f t="shared" si="24"/>
        <v>66783</v>
      </c>
      <c r="AE31" s="135">
        <v>67156</v>
      </c>
      <c r="AF31" s="120">
        <f t="shared" si="5"/>
        <v>373</v>
      </c>
      <c r="AG31" s="155">
        <v>0</v>
      </c>
      <c r="AH31" s="155">
        <v>0</v>
      </c>
      <c r="AI31" s="155">
        <v>0</v>
      </c>
      <c r="AJ31" s="120">
        <f t="shared" si="7"/>
        <v>12016.0900000001</v>
      </c>
      <c r="AK31" s="120">
        <f t="shared" si="22"/>
        <v>4004873.1</v>
      </c>
      <c r="AL31" s="120">
        <v>4016907.95</v>
      </c>
      <c r="AM31" s="170">
        <f t="shared" si="8"/>
        <v>12034.8500000001</v>
      </c>
      <c r="AN31" s="120">
        <f t="shared" si="9"/>
        <v>18.760000000031098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2:66" s="3" customFormat="1" ht="24" customHeight="1">
      <c r="B32" s="177">
        <v>45436</v>
      </c>
      <c r="C32" s="120">
        <f t="shared" si="13"/>
        <v>2004106.82</v>
      </c>
      <c r="D32" s="120">
        <v>2010126.76</v>
      </c>
      <c r="E32" s="120">
        <f t="shared" si="10"/>
        <v>6019.9399999999396</v>
      </c>
      <c r="F32" s="120">
        <f t="shared" si="14"/>
        <v>463850.73</v>
      </c>
      <c r="G32" s="120">
        <v>466396.05</v>
      </c>
      <c r="H32" s="120">
        <f t="shared" si="0"/>
        <v>2545.3200000000102</v>
      </c>
      <c r="I32" s="120">
        <f t="shared" si="15"/>
        <v>96144.97</v>
      </c>
      <c r="J32" s="120">
        <v>96265.43</v>
      </c>
      <c r="K32" s="120">
        <f t="shared" si="1"/>
        <v>120.45999999999199</v>
      </c>
      <c r="L32" s="120">
        <f t="shared" si="16"/>
        <v>50966.96</v>
      </c>
      <c r="M32" s="120">
        <v>51010.25</v>
      </c>
      <c r="N32" s="120">
        <f t="shared" si="2"/>
        <v>43.290000000000902</v>
      </c>
      <c r="O32" s="120">
        <f t="shared" si="17"/>
        <v>447109.36</v>
      </c>
      <c r="P32" s="120">
        <v>448469.44</v>
      </c>
      <c r="Q32" s="120">
        <f t="shared" si="18"/>
        <v>1360.0800000000199</v>
      </c>
      <c r="R32" s="120">
        <f t="shared" si="19"/>
        <v>168915.08</v>
      </c>
      <c r="S32" s="120">
        <v>169276.92</v>
      </c>
      <c r="T32" s="120">
        <f t="shared" si="11"/>
        <v>361.84000000002601</v>
      </c>
      <c r="U32" s="120">
        <f t="shared" si="20"/>
        <v>390139.6</v>
      </c>
      <c r="V32" s="120">
        <v>391562</v>
      </c>
      <c r="W32" s="120">
        <f t="shared" si="12"/>
        <v>1169.76000000002</v>
      </c>
      <c r="X32" s="120">
        <f t="shared" si="23"/>
        <v>272480.8</v>
      </c>
      <c r="Y32" s="120">
        <v>273333.76000000001</v>
      </c>
      <c r="Z32" s="120">
        <f t="shared" si="3"/>
        <v>852.96000000002095</v>
      </c>
      <c r="AA32" s="120">
        <f t="shared" si="21"/>
        <v>84754.32</v>
      </c>
      <c r="AB32" s="120">
        <v>85006.96</v>
      </c>
      <c r="AC32" s="120">
        <f t="shared" si="4"/>
        <v>252.63999999999899</v>
      </c>
      <c r="AD32" s="135">
        <f t="shared" si="24"/>
        <v>67156</v>
      </c>
      <c r="AE32" s="135">
        <v>67482</v>
      </c>
      <c r="AF32" s="120">
        <f t="shared" si="5"/>
        <v>326</v>
      </c>
      <c r="AG32" s="155">
        <v>0</v>
      </c>
      <c r="AH32" s="155">
        <v>0</v>
      </c>
      <c r="AI32" s="155">
        <v>0</v>
      </c>
      <c r="AJ32" s="120">
        <f t="shared" si="7"/>
        <v>13052.29</v>
      </c>
      <c r="AK32" s="120">
        <f t="shared" si="22"/>
        <v>4016907.95</v>
      </c>
      <c r="AL32" s="120">
        <v>4029994.85</v>
      </c>
      <c r="AM32" s="170">
        <f t="shared" si="8"/>
        <v>13086.8999999999</v>
      </c>
      <c r="AN32" s="120">
        <f t="shared" si="9"/>
        <v>34.609999999876898</v>
      </c>
    </row>
    <row r="33" spans="2:66" ht="24" customHeight="1">
      <c r="B33" s="177">
        <v>45437</v>
      </c>
      <c r="C33" s="120">
        <f t="shared" si="13"/>
        <v>2010126.76</v>
      </c>
      <c r="D33" s="120">
        <v>2014128.22</v>
      </c>
      <c r="E33" s="120">
        <f t="shared" si="10"/>
        <v>4001.45999999996</v>
      </c>
      <c r="F33" s="120">
        <f t="shared" si="14"/>
        <v>466396.05</v>
      </c>
      <c r="G33" s="120">
        <v>470240.47</v>
      </c>
      <c r="H33" s="120">
        <f t="shared" si="0"/>
        <v>3844.4199999999801</v>
      </c>
      <c r="I33" s="120">
        <f t="shared" si="15"/>
        <v>96265.43</v>
      </c>
      <c r="J33" s="120">
        <v>96428.06</v>
      </c>
      <c r="K33" s="120">
        <f t="shared" si="1"/>
        <v>162.630000000005</v>
      </c>
      <c r="L33" s="120">
        <f t="shared" si="16"/>
        <v>51010.25</v>
      </c>
      <c r="M33" s="120">
        <v>51052.86</v>
      </c>
      <c r="N33" s="120">
        <f t="shared" si="2"/>
        <v>42.610000000000603</v>
      </c>
      <c r="O33" s="120">
        <f t="shared" si="17"/>
        <v>448469.44</v>
      </c>
      <c r="P33" s="120">
        <v>449674.8</v>
      </c>
      <c r="Q33" s="120">
        <f t="shared" si="18"/>
        <v>1205.3599999999899</v>
      </c>
      <c r="R33" s="120">
        <f t="shared" si="19"/>
        <v>169276.92</v>
      </c>
      <c r="S33" s="120">
        <v>169593.96</v>
      </c>
      <c r="T33" s="120">
        <f t="shared" si="11"/>
        <v>317.03999999997899</v>
      </c>
      <c r="U33" s="120">
        <f t="shared" si="20"/>
        <v>391562</v>
      </c>
      <c r="V33" s="120">
        <v>392854.16</v>
      </c>
      <c r="W33" s="120">
        <f t="shared" si="12"/>
        <v>1052.6799999999801</v>
      </c>
      <c r="X33" s="120">
        <f t="shared" si="23"/>
        <v>273333.76000000001</v>
      </c>
      <c r="Y33" s="120">
        <v>274143.94</v>
      </c>
      <c r="Z33" s="120">
        <f t="shared" si="3"/>
        <v>810.17999999999302</v>
      </c>
      <c r="AA33" s="120">
        <f t="shared" si="21"/>
        <v>85006.96</v>
      </c>
      <c r="AB33" s="120">
        <v>85246.44</v>
      </c>
      <c r="AC33" s="120">
        <f t="shared" si="4"/>
        <v>239.47999999999601</v>
      </c>
      <c r="AD33" s="135">
        <f t="shared" si="24"/>
        <v>67482</v>
      </c>
      <c r="AE33" s="135">
        <v>67855</v>
      </c>
      <c r="AF33" s="120">
        <f t="shared" si="5"/>
        <v>373</v>
      </c>
      <c r="AG33" s="155">
        <v>0</v>
      </c>
      <c r="AH33" s="155">
        <v>0</v>
      </c>
      <c r="AI33" s="155">
        <v>0</v>
      </c>
      <c r="AJ33" s="120">
        <f t="shared" si="7"/>
        <v>12048.859999999901</v>
      </c>
      <c r="AK33" s="120">
        <f t="shared" si="22"/>
        <v>4029994.85</v>
      </c>
      <c r="AL33" s="120">
        <v>4042085.61</v>
      </c>
      <c r="AM33" s="170">
        <f t="shared" si="8"/>
        <v>12090.7599999998</v>
      </c>
      <c r="AN33" s="120">
        <f t="shared" si="9"/>
        <v>41.899999999892302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2:66" s="3" customFormat="1" ht="24" customHeight="1">
      <c r="B34" s="177">
        <v>45438</v>
      </c>
      <c r="C34" s="120">
        <f t="shared" si="13"/>
        <v>2014128.22</v>
      </c>
      <c r="D34" s="120">
        <v>2018329.65</v>
      </c>
      <c r="E34" s="120">
        <f t="shared" si="10"/>
        <v>4201.4299999999303</v>
      </c>
      <c r="F34" s="120">
        <f t="shared" si="14"/>
        <v>470240.47</v>
      </c>
      <c r="G34" s="120">
        <v>474799.75</v>
      </c>
      <c r="H34" s="120">
        <f t="shared" si="0"/>
        <v>4559.2800000000298</v>
      </c>
      <c r="I34" s="120">
        <f t="shared" si="15"/>
        <v>96428.06</v>
      </c>
      <c r="J34" s="120">
        <v>96553.84</v>
      </c>
      <c r="K34" s="120">
        <f t="shared" si="1"/>
        <v>125.77999999999901</v>
      </c>
      <c r="L34" s="120">
        <f t="shared" si="16"/>
        <v>51052.86</v>
      </c>
      <c r="M34" s="120">
        <v>51084.75</v>
      </c>
      <c r="N34" s="120">
        <f t="shared" si="2"/>
        <v>31.8899999999994</v>
      </c>
      <c r="O34" s="120">
        <f t="shared" si="17"/>
        <v>449674.8</v>
      </c>
      <c r="P34" s="120">
        <v>450760.8</v>
      </c>
      <c r="Q34" s="120">
        <f t="shared" si="18"/>
        <v>1086</v>
      </c>
      <c r="R34" s="120">
        <f t="shared" si="19"/>
        <v>169593.96</v>
      </c>
      <c r="S34" s="120">
        <v>169992.76</v>
      </c>
      <c r="T34" s="120">
        <f t="shared" si="11"/>
        <v>398.80000000001701</v>
      </c>
      <c r="U34" s="120">
        <f t="shared" si="20"/>
        <v>392854.16</v>
      </c>
      <c r="V34" s="120">
        <v>394181.84</v>
      </c>
      <c r="W34" s="120">
        <f t="shared" si="12"/>
        <v>1081.32000000005</v>
      </c>
      <c r="X34" s="120">
        <f t="shared" si="23"/>
        <v>274143.94</v>
      </c>
      <c r="Y34" s="120">
        <v>275004.52</v>
      </c>
      <c r="Z34" s="120">
        <f t="shared" si="3"/>
        <v>860.58000000001596</v>
      </c>
      <c r="AA34" s="120">
        <f t="shared" si="21"/>
        <v>85246.44</v>
      </c>
      <c r="AB34" s="120">
        <v>85492.800000000003</v>
      </c>
      <c r="AC34" s="120">
        <f t="shared" si="4"/>
        <v>246.36000000000101</v>
      </c>
      <c r="AD34" s="135">
        <f t="shared" si="24"/>
        <v>67855</v>
      </c>
      <c r="AE34" s="135">
        <v>68157</v>
      </c>
      <c r="AF34" s="120">
        <f t="shared" si="5"/>
        <v>302</v>
      </c>
      <c r="AG34" s="155">
        <v>0</v>
      </c>
      <c r="AH34" s="155">
        <v>0</v>
      </c>
      <c r="AI34" s="155">
        <v>0</v>
      </c>
      <c r="AJ34" s="120">
        <f t="shared" si="7"/>
        <v>12893.44</v>
      </c>
      <c r="AK34" s="120">
        <f t="shared" si="22"/>
        <v>4042085.61</v>
      </c>
      <c r="AL34" s="120">
        <v>4055037.06</v>
      </c>
      <c r="AM34" s="170">
        <f t="shared" si="8"/>
        <v>12951.450000000201</v>
      </c>
      <c r="AN34" s="120">
        <f t="shared" si="9"/>
        <v>58.010000000140302</v>
      </c>
    </row>
    <row r="35" spans="2:66" ht="24" customHeight="1">
      <c r="B35" s="177">
        <v>45439</v>
      </c>
      <c r="C35" s="120">
        <f t="shared" si="13"/>
        <v>2018329.65</v>
      </c>
      <c r="D35" s="120">
        <v>2023576.93</v>
      </c>
      <c r="E35" s="120">
        <f t="shared" si="10"/>
        <v>5247.2800000000298</v>
      </c>
      <c r="F35" s="120">
        <f t="shared" si="14"/>
        <v>474799.75</v>
      </c>
      <c r="G35" s="120">
        <v>478314.3</v>
      </c>
      <c r="H35" s="120">
        <f t="shared" si="0"/>
        <v>3514.5499999999902</v>
      </c>
      <c r="I35" s="120">
        <f t="shared" si="15"/>
        <v>96553.84</v>
      </c>
      <c r="J35" s="120">
        <v>96762.14</v>
      </c>
      <c r="K35" s="120">
        <f t="shared" si="1"/>
        <v>208.300000000003</v>
      </c>
      <c r="L35" s="120">
        <f t="shared" si="16"/>
        <v>51084.75</v>
      </c>
      <c r="M35" s="120">
        <v>51150</v>
      </c>
      <c r="N35" s="120">
        <f t="shared" si="2"/>
        <v>65.25</v>
      </c>
      <c r="O35" s="120">
        <f t="shared" si="17"/>
        <v>450760.8</v>
      </c>
      <c r="P35" s="120">
        <v>451855.35999999999</v>
      </c>
      <c r="Q35" s="120">
        <f t="shared" si="18"/>
        <v>1094.56</v>
      </c>
      <c r="R35" s="120">
        <f t="shared" si="19"/>
        <v>169992.76</v>
      </c>
      <c r="S35" s="120">
        <v>170371.56</v>
      </c>
      <c r="T35" s="120">
        <f t="shared" si="11"/>
        <v>378.79999999998802</v>
      </c>
      <c r="U35" s="120">
        <f t="shared" si="20"/>
        <v>394181.84</v>
      </c>
      <c r="V35" s="120">
        <v>395576.3</v>
      </c>
      <c r="W35" s="120">
        <f t="shared" si="12"/>
        <v>1139.45999999996</v>
      </c>
      <c r="X35" s="120">
        <f t="shared" si="23"/>
        <v>275004.52</v>
      </c>
      <c r="Y35" s="120">
        <v>275879.2</v>
      </c>
      <c r="Z35" s="120">
        <f t="shared" si="3"/>
        <v>874.67999999999302</v>
      </c>
      <c r="AA35" s="120">
        <f t="shared" si="21"/>
        <v>85492.800000000003</v>
      </c>
      <c r="AB35" s="120">
        <v>85747.8</v>
      </c>
      <c r="AC35" s="120">
        <f t="shared" si="4"/>
        <v>255</v>
      </c>
      <c r="AD35" s="135">
        <f t="shared" si="24"/>
        <v>68157</v>
      </c>
      <c r="AE35" s="135">
        <v>68539</v>
      </c>
      <c r="AF35" s="120">
        <f t="shared" si="5"/>
        <v>382</v>
      </c>
      <c r="AG35" s="155">
        <v>0</v>
      </c>
      <c r="AH35" s="155">
        <v>0</v>
      </c>
      <c r="AI35" s="155">
        <v>0</v>
      </c>
      <c r="AJ35" s="120">
        <f t="shared" si="7"/>
        <v>13159.88</v>
      </c>
      <c r="AK35" s="120">
        <f t="shared" si="22"/>
        <v>4055037.06</v>
      </c>
      <c r="AL35" s="120">
        <v>4068226.8</v>
      </c>
      <c r="AM35" s="170">
        <f t="shared" si="8"/>
        <v>13189.7399999998</v>
      </c>
      <c r="AN35" s="120">
        <f t="shared" si="9"/>
        <v>29.859999999796901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s="3" customFormat="1" ht="24" customHeight="1">
      <c r="B36" s="177">
        <v>45440</v>
      </c>
      <c r="C36" s="120">
        <f t="shared" si="13"/>
        <v>2023576.93</v>
      </c>
      <c r="D36" s="120">
        <v>2029537.71</v>
      </c>
      <c r="E36" s="120">
        <f t="shared" si="10"/>
        <v>5960.7800000000298</v>
      </c>
      <c r="F36" s="120">
        <f t="shared" si="14"/>
        <v>478314.3</v>
      </c>
      <c r="G36" s="120">
        <v>481000.02</v>
      </c>
      <c r="H36" s="120">
        <f t="shared" si="0"/>
        <v>2685.7200000000298</v>
      </c>
      <c r="I36" s="120">
        <f t="shared" si="15"/>
        <v>96762.14</v>
      </c>
      <c r="J36" s="120">
        <v>96910.67</v>
      </c>
      <c r="K36" s="120">
        <f t="shared" si="1"/>
        <v>148.52999999999901</v>
      </c>
      <c r="L36" s="120">
        <f t="shared" si="16"/>
        <v>51150</v>
      </c>
      <c r="M36" s="120">
        <v>51199.28</v>
      </c>
      <c r="N36" s="120">
        <f t="shared" si="2"/>
        <v>49.2799999999988</v>
      </c>
      <c r="O36" s="120">
        <f t="shared" si="17"/>
        <v>451855.35999999999</v>
      </c>
      <c r="P36" s="120">
        <v>453148</v>
      </c>
      <c r="Q36" s="120">
        <f t="shared" si="18"/>
        <v>1292.6400000000101</v>
      </c>
      <c r="R36" s="120">
        <f t="shared" si="19"/>
        <v>170371.56</v>
      </c>
      <c r="S36" s="120">
        <v>170704.08</v>
      </c>
      <c r="T36" s="120">
        <f t="shared" si="11"/>
        <v>332.51999999998998</v>
      </c>
      <c r="U36" s="120">
        <f t="shared" si="20"/>
        <v>395576.3</v>
      </c>
      <c r="V36" s="120">
        <v>396999.6</v>
      </c>
      <c r="W36" s="120">
        <f t="shared" si="12"/>
        <v>1179.1799999999901</v>
      </c>
      <c r="X36" s="120">
        <f t="shared" si="23"/>
        <v>275879.2</v>
      </c>
      <c r="Y36" s="120">
        <v>276704.8</v>
      </c>
      <c r="Z36" s="120">
        <f t="shared" si="3"/>
        <v>825.59999999997694</v>
      </c>
      <c r="AA36" s="120">
        <f t="shared" si="21"/>
        <v>85747.8</v>
      </c>
      <c r="AB36" s="120">
        <v>85991.92</v>
      </c>
      <c r="AC36" s="120">
        <f t="shared" si="4"/>
        <v>244.119999999995</v>
      </c>
      <c r="AD36" s="135">
        <f t="shared" si="24"/>
        <v>68539</v>
      </c>
      <c r="AE36" s="135">
        <v>68823</v>
      </c>
      <c r="AF36" s="120">
        <f t="shared" si="5"/>
        <v>284</v>
      </c>
      <c r="AG36" s="155">
        <v>0</v>
      </c>
      <c r="AH36" s="155">
        <v>0</v>
      </c>
      <c r="AI36" s="155">
        <v>0</v>
      </c>
      <c r="AJ36" s="120">
        <f t="shared" si="7"/>
        <v>13002.37</v>
      </c>
      <c r="AK36" s="120">
        <f t="shared" si="22"/>
        <v>4068226.8</v>
      </c>
      <c r="AL36" s="120">
        <v>4081260.34</v>
      </c>
      <c r="AM36" s="170">
        <f t="shared" si="8"/>
        <v>13033.54</v>
      </c>
      <c r="AN36" s="120">
        <f t="shared" si="9"/>
        <v>31.170000000012799</v>
      </c>
    </row>
    <row r="37" spans="2:66" ht="24" customHeight="1">
      <c r="B37" s="177">
        <v>45441</v>
      </c>
      <c r="C37" s="120">
        <f t="shared" si="13"/>
        <v>2029537.71</v>
      </c>
      <c r="D37" s="120">
        <v>2032391.84</v>
      </c>
      <c r="E37" s="120">
        <f t="shared" si="10"/>
        <v>2854.1300000001202</v>
      </c>
      <c r="F37" s="120">
        <f t="shared" si="14"/>
        <v>481000.02</v>
      </c>
      <c r="G37" s="120">
        <v>486255.95</v>
      </c>
      <c r="H37" s="120">
        <f t="shared" si="0"/>
        <v>5255.9299999999903</v>
      </c>
      <c r="I37" s="120">
        <f t="shared" si="15"/>
        <v>96910.67</v>
      </c>
      <c r="J37" s="120">
        <v>97057.33</v>
      </c>
      <c r="K37" s="120">
        <f t="shared" si="1"/>
        <v>146.66000000000301</v>
      </c>
      <c r="L37" s="120">
        <f t="shared" si="16"/>
        <v>51199.28</v>
      </c>
      <c r="M37" s="120">
        <v>51251.43</v>
      </c>
      <c r="N37" s="120">
        <f t="shared" si="2"/>
        <v>52.150000000001498</v>
      </c>
      <c r="O37" s="120">
        <f t="shared" si="17"/>
        <v>453148</v>
      </c>
      <c r="P37" s="120">
        <v>454825.44</v>
      </c>
      <c r="Q37" s="120">
        <f t="shared" si="18"/>
        <v>1677.44</v>
      </c>
      <c r="R37" s="120">
        <f t="shared" si="19"/>
        <v>170704.08</v>
      </c>
      <c r="S37" s="120">
        <v>171053.56</v>
      </c>
      <c r="T37" s="120">
        <f t="shared" si="11"/>
        <v>349.48000000001002</v>
      </c>
      <c r="U37" s="120">
        <f t="shared" si="20"/>
        <v>396999.6</v>
      </c>
      <c r="V37" s="120">
        <v>398349.28</v>
      </c>
      <c r="W37" s="120">
        <f t="shared" si="12"/>
        <v>1095.52000000005</v>
      </c>
      <c r="X37" s="120">
        <f t="shared" si="23"/>
        <v>276704.8</v>
      </c>
      <c r="Y37" s="120">
        <v>277497.76</v>
      </c>
      <c r="Z37" s="120">
        <f t="shared" si="3"/>
        <v>792.96000000002095</v>
      </c>
      <c r="AA37" s="120">
        <f t="shared" si="21"/>
        <v>85991.92</v>
      </c>
      <c r="AB37" s="120">
        <v>86246.080000000002</v>
      </c>
      <c r="AC37" s="120">
        <f t="shared" si="4"/>
        <v>254.16000000000301</v>
      </c>
      <c r="AD37" s="135">
        <f t="shared" si="24"/>
        <v>68823</v>
      </c>
      <c r="AE37" s="135">
        <v>69178</v>
      </c>
      <c r="AF37" s="120">
        <f t="shared" si="5"/>
        <v>355</v>
      </c>
      <c r="AG37" s="155">
        <v>0</v>
      </c>
      <c r="AH37" s="155">
        <v>0</v>
      </c>
      <c r="AI37" s="155">
        <v>0</v>
      </c>
      <c r="AJ37" s="120">
        <f t="shared" si="7"/>
        <v>12833.4300000002</v>
      </c>
      <c r="AK37" s="120">
        <f t="shared" si="22"/>
        <v>4081260.34</v>
      </c>
      <c r="AL37" s="120">
        <v>4094160.76</v>
      </c>
      <c r="AM37" s="170">
        <f t="shared" si="8"/>
        <v>12900.4199999999</v>
      </c>
      <c r="AN37" s="120">
        <f t="shared" si="9"/>
        <v>66.989999999721505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 ht="24" customHeight="1">
      <c r="B38" s="177">
        <v>45442</v>
      </c>
      <c r="C38" s="120">
        <f t="shared" si="13"/>
        <v>2032391.84</v>
      </c>
      <c r="D38" s="120">
        <v>2036038.5</v>
      </c>
      <c r="E38" s="120">
        <f t="shared" si="10"/>
        <v>3646.6599999999198</v>
      </c>
      <c r="F38" s="120">
        <f t="shared" si="14"/>
        <v>486255.95</v>
      </c>
      <c r="G38" s="120">
        <v>491689.08</v>
      </c>
      <c r="H38" s="120">
        <f t="shared" si="0"/>
        <v>5433.13</v>
      </c>
      <c r="I38" s="120">
        <f t="shared" si="15"/>
        <v>97057.33</v>
      </c>
      <c r="J38" s="120">
        <v>97212.2</v>
      </c>
      <c r="K38" s="120">
        <f t="shared" si="1"/>
        <v>154.869999999995</v>
      </c>
      <c r="L38" s="120">
        <f t="shared" si="16"/>
        <v>51251.43</v>
      </c>
      <c r="M38" s="120">
        <v>51306.5</v>
      </c>
      <c r="N38" s="120">
        <f t="shared" si="2"/>
        <v>55.069999999999702</v>
      </c>
      <c r="O38" s="120">
        <f t="shared" si="17"/>
        <v>454825.44</v>
      </c>
      <c r="P38" s="120">
        <v>456501.6</v>
      </c>
      <c r="Q38" s="120">
        <f t="shared" si="18"/>
        <v>1676.1599999999701</v>
      </c>
      <c r="R38" s="120">
        <f t="shared" si="19"/>
        <v>171053.56</v>
      </c>
      <c r="S38" s="120">
        <v>171465.12</v>
      </c>
      <c r="T38" s="120">
        <f t="shared" si="11"/>
        <v>411.55999999999801</v>
      </c>
      <c r="U38" s="120">
        <f t="shared" si="20"/>
        <v>398349.28</v>
      </c>
      <c r="V38" s="120">
        <v>399839.76</v>
      </c>
      <c r="W38" s="120">
        <f t="shared" si="12"/>
        <v>1215.79999999999</v>
      </c>
      <c r="X38" s="120">
        <f t="shared" si="23"/>
        <v>277497.76</v>
      </c>
      <c r="Y38" s="120">
        <v>278384.15999999997</v>
      </c>
      <c r="Z38" s="120">
        <f t="shared" si="3"/>
        <v>886.39999999996496</v>
      </c>
      <c r="AA38" s="120">
        <f t="shared" si="21"/>
        <v>86246.080000000002</v>
      </c>
      <c r="AB38" s="120">
        <v>86520.76</v>
      </c>
      <c r="AC38" s="120">
        <f t="shared" si="4"/>
        <v>274.67999999999302</v>
      </c>
      <c r="AD38" s="135">
        <f t="shared" si="24"/>
        <v>69178</v>
      </c>
      <c r="AE38" s="135">
        <v>69528</v>
      </c>
      <c r="AF38" s="120">
        <f t="shared" si="5"/>
        <v>350</v>
      </c>
      <c r="AG38" s="155">
        <v>0</v>
      </c>
      <c r="AH38" s="155">
        <v>0</v>
      </c>
      <c r="AI38" s="155">
        <v>0</v>
      </c>
      <c r="AJ38" s="120">
        <f t="shared" si="7"/>
        <v>14104.3299999998</v>
      </c>
      <c r="AK38" s="120">
        <f t="shared" si="22"/>
        <v>4094160.76</v>
      </c>
      <c r="AL38" s="120">
        <v>4108268.14</v>
      </c>
      <c r="AM38" s="170">
        <f t="shared" si="8"/>
        <v>14107.380000000399</v>
      </c>
      <c r="AN38" s="120">
        <f t="shared" si="9"/>
        <v>3.0500000005194998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24" customHeight="1">
      <c r="B39" s="177">
        <v>45443</v>
      </c>
      <c r="C39" s="120">
        <f t="shared" si="13"/>
        <v>2036038.5</v>
      </c>
      <c r="D39" s="120">
        <v>2039967.16</v>
      </c>
      <c r="E39" s="120">
        <f t="shared" si="10"/>
        <v>3928.6599999999198</v>
      </c>
      <c r="F39" s="120">
        <f t="shared" si="14"/>
        <v>491689.08</v>
      </c>
      <c r="G39" s="120">
        <v>496472.93</v>
      </c>
      <c r="H39" s="120">
        <f t="shared" si="0"/>
        <v>4783.8499999999804</v>
      </c>
      <c r="I39" s="120">
        <f t="shared" si="15"/>
        <v>97212.2</v>
      </c>
      <c r="J39" s="120">
        <v>97357.73</v>
      </c>
      <c r="K39" s="120">
        <f t="shared" si="1"/>
        <v>145.52999999999901</v>
      </c>
      <c r="L39" s="120">
        <f t="shared" si="16"/>
        <v>51306.5</v>
      </c>
      <c r="M39" s="120">
        <v>51361.82</v>
      </c>
      <c r="N39" s="120">
        <f t="shared" si="2"/>
        <v>55.319999999999702</v>
      </c>
      <c r="O39" s="120">
        <f t="shared" si="17"/>
        <v>456501.6</v>
      </c>
      <c r="P39" s="120">
        <v>458177.28000000003</v>
      </c>
      <c r="Q39" s="120">
        <f t="shared" si="18"/>
        <v>1675.6800000000501</v>
      </c>
      <c r="R39" s="120">
        <f t="shared" si="19"/>
        <v>171465.12</v>
      </c>
      <c r="S39" s="120">
        <v>171879.96</v>
      </c>
      <c r="T39" s="120">
        <f t="shared" si="11"/>
        <v>414.83999999999702</v>
      </c>
      <c r="U39" s="120">
        <f t="shared" si="20"/>
        <v>399839.76</v>
      </c>
      <c r="V39" s="120">
        <v>401300.96</v>
      </c>
      <c r="W39" s="120">
        <f t="shared" si="12"/>
        <v>1203.72</v>
      </c>
      <c r="X39" s="120">
        <f t="shared" si="23"/>
        <v>278384.15999999997</v>
      </c>
      <c r="Y39" s="120">
        <v>279218.71999999997</v>
      </c>
      <c r="Z39" s="120">
        <f t="shared" si="3"/>
        <v>834.55999999999801</v>
      </c>
      <c r="AA39" s="120">
        <f t="shared" si="21"/>
        <v>86520.76</v>
      </c>
      <c r="AB39" s="120">
        <v>86778.240000000005</v>
      </c>
      <c r="AC39" s="120">
        <f t="shared" si="4"/>
        <v>257.48000000001002</v>
      </c>
      <c r="AD39" s="135">
        <f t="shared" si="24"/>
        <v>69528</v>
      </c>
      <c r="AE39" s="135">
        <v>69869</v>
      </c>
      <c r="AF39" s="120">
        <f t="shared" si="5"/>
        <v>341</v>
      </c>
      <c r="AG39" s="155">
        <v>0</v>
      </c>
      <c r="AH39" s="155">
        <v>0</v>
      </c>
      <c r="AI39" s="155">
        <v>0</v>
      </c>
      <c r="AJ39" s="120">
        <f t="shared" si="7"/>
        <v>13640.639999999899</v>
      </c>
      <c r="AK39" s="120">
        <f t="shared" si="22"/>
        <v>4108268.14</v>
      </c>
      <c r="AL39" s="120">
        <v>4121969.68</v>
      </c>
      <c r="AM39" s="170">
        <f t="shared" si="8"/>
        <v>13701.54</v>
      </c>
      <c r="AN39" s="120">
        <f t="shared" si="9"/>
        <v>60.900000000088802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 ht="60" customHeight="1">
      <c r="B40" s="508" t="s">
        <v>58</v>
      </c>
      <c r="C40" s="509"/>
      <c r="D40" s="49"/>
      <c r="E40" s="92">
        <f>SUM(E9:E39)</f>
        <v>154912.16</v>
      </c>
      <c r="F40" s="92"/>
      <c r="G40" s="92"/>
      <c r="H40" s="92">
        <f>SUM(H9:H39)</f>
        <v>99229.92</v>
      </c>
      <c r="I40" s="92"/>
      <c r="J40" s="92"/>
      <c r="K40" s="92">
        <f>SUM(K9:K39)</f>
        <v>4182.0199999999904</v>
      </c>
      <c r="L40" s="92"/>
      <c r="M40" s="92"/>
      <c r="N40" s="92">
        <f>SUM(N9:N39)</f>
        <v>1359.94</v>
      </c>
      <c r="O40" s="92"/>
      <c r="P40" s="92"/>
      <c r="Q40" s="92">
        <f>SUM(Q9:Q39)</f>
        <v>34523.040000000001</v>
      </c>
      <c r="R40" s="92"/>
      <c r="S40" s="92"/>
      <c r="T40" s="92">
        <f>SUM(T9:T39)</f>
        <v>9539.9299999999894</v>
      </c>
      <c r="U40" s="92"/>
      <c r="V40" s="92"/>
      <c r="W40" s="92">
        <f>SUM(W9:W39)</f>
        <v>32137.279999999999</v>
      </c>
      <c r="X40" s="92"/>
      <c r="Y40" s="92"/>
      <c r="Z40" s="92">
        <f>SUM(Z9:Z39)</f>
        <v>24138.959999999999</v>
      </c>
      <c r="AA40" s="92"/>
      <c r="AB40" s="92"/>
      <c r="AC40" s="92">
        <f>SUM(AC9:AC39)</f>
        <v>6820.2400000000098</v>
      </c>
      <c r="AD40" s="92"/>
      <c r="AE40" s="92"/>
      <c r="AF40" s="92">
        <f>SUM(AF9:AF39)</f>
        <v>9823</v>
      </c>
      <c r="AG40" s="92"/>
      <c r="AH40" s="92"/>
      <c r="AI40" s="155">
        <v>0</v>
      </c>
      <c r="AJ40" s="92">
        <f>SUM(AJ9:AJ39)</f>
        <v>376666.49</v>
      </c>
      <c r="AK40" s="92"/>
      <c r="AL40" s="92"/>
      <c r="AM40" s="92">
        <f>SUM(AM9:AM39)</f>
        <v>377879.59</v>
      </c>
      <c r="AN40" s="49">
        <f t="shared" si="9"/>
        <v>1213.1000000003301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 ht="27.75">
      <c r="B42" s="91"/>
      <c r="C42" s="43"/>
      <c r="D42" s="43"/>
      <c r="E42" s="43"/>
      <c r="F42" s="22"/>
      <c r="G42" s="43"/>
      <c r="H42" s="43"/>
      <c r="J42" s="1"/>
      <c r="K42" s="1"/>
      <c r="L42" s="1"/>
      <c r="N42" s="1"/>
      <c r="Q42" s="1"/>
      <c r="R42" s="1"/>
      <c r="T42" s="1"/>
      <c r="U42" s="1"/>
      <c r="W42" s="1"/>
      <c r="X42" s="1"/>
      <c r="Z42" s="1"/>
      <c r="AA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AC44" s="7"/>
      <c r="AF44" s="7"/>
      <c r="AG44" s="7"/>
      <c r="AH44" s="7"/>
      <c r="AI44" s="7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AC45" s="7"/>
      <c r="AF45" s="7"/>
      <c r="AG45" s="7"/>
      <c r="AH45" s="7"/>
      <c r="AI45" s="7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AC46" s="7"/>
      <c r="AF46" s="7"/>
      <c r="AG46" s="7"/>
      <c r="AH46" s="7"/>
      <c r="AI46" s="7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AC47" s="7"/>
      <c r="AF47" s="7"/>
      <c r="AG47" s="7"/>
      <c r="AH47" s="7"/>
      <c r="AI47" s="7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AC48" s="7"/>
      <c r="AF48" s="7"/>
      <c r="AG48" s="7"/>
      <c r="AH48" s="7"/>
      <c r="AI48" s="7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9:66">
      <c r="AC49" s="7"/>
      <c r="AF49" s="7"/>
      <c r="AG49" s="7"/>
      <c r="AH49" s="7"/>
      <c r="AI49" s="7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9:66">
      <c r="AC50" s="7"/>
      <c r="AF50" s="7"/>
      <c r="AG50" s="7"/>
      <c r="AH50" s="7"/>
      <c r="AI50" s="7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9:66">
      <c r="AC51" s="7"/>
      <c r="AF51" s="7"/>
      <c r="AG51" s="7"/>
      <c r="AH51" s="7"/>
      <c r="AI51" s="7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9:66">
      <c r="AC52" s="7"/>
      <c r="AF52" s="7"/>
      <c r="AG52" s="7"/>
      <c r="AH52" s="7"/>
      <c r="AI52" s="7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9:66">
      <c r="AC53" s="7"/>
      <c r="AF53" s="7"/>
      <c r="AG53" s="7"/>
      <c r="AH53" s="7"/>
      <c r="AI53" s="7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9:66">
      <c r="AC54" s="7"/>
      <c r="AF54" s="7"/>
      <c r="AG54" s="7"/>
      <c r="AH54" s="7"/>
      <c r="AI54" s="7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9:66">
      <c r="AC55" s="7"/>
      <c r="AF55" s="7"/>
      <c r="AG55" s="7"/>
      <c r="AH55" s="7"/>
      <c r="AI55" s="7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9:66">
      <c r="AC56" s="7"/>
      <c r="AF56" s="7"/>
      <c r="AG56" s="7"/>
      <c r="AH56" s="7"/>
      <c r="AI56" s="7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9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9:66">
      <c r="AC58" s="7"/>
      <c r="AF58" s="7"/>
      <c r="AG58" s="7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9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9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9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9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9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9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H77" s="7"/>
      <c r="AI77" s="7"/>
      <c r="AJ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</sheetData>
  <mergeCells count="33">
    <mergeCell ref="AN7:AN8"/>
    <mergeCell ref="B2:F4"/>
    <mergeCell ref="AI2:AM4"/>
    <mergeCell ref="AK7:AM7"/>
    <mergeCell ref="B8:AJ8"/>
    <mergeCell ref="AA6:AC6"/>
    <mergeCell ref="AD6:AF6"/>
    <mergeCell ref="AG6:AI6"/>
    <mergeCell ref="AJ6:AN6"/>
    <mergeCell ref="B40:C40"/>
    <mergeCell ref="B6:B7"/>
    <mergeCell ref="G2:G4"/>
    <mergeCell ref="AH2:AH4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B1:AN1"/>
    <mergeCell ref="H2:O2"/>
    <mergeCell ref="Q2:X2"/>
    <mergeCell ref="Z2:AF2"/>
    <mergeCell ref="I3:N3"/>
    <mergeCell ref="P3:Y3"/>
    <mergeCell ref="Z3:AF3"/>
    <mergeCell ref="AN2:AN4"/>
  </mergeCell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76"/>
  <sheetViews>
    <sheetView topLeftCell="AH19" zoomScale="70" zoomScaleNormal="70" workbookViewId="0">
      <selection sqref="A1:XFD1048576"/>
    </sheetView>
  </sheetViews>
  <sheetFormatPr defaultColWidth="9.140625" defaultRowHeight="12.75"/>
  <cols>
    <col min="1" max="1" width="3.42578125" style="1" customWidth="1"/>
    <col min="2" max="2" width="16" style="1" customWidth="1"/>
    <col min="3" max="3" width="16.7109375" style="4" customWidth="1"/>
    <col min="4" max="4" width="19" style="4" customWidth="1"/>
    <col min="5" max="5" width="21" style="4" customWidth="1"/>
    <col min="6" max="6" width="16.7109375" style="5" customWidth="1"/>
    <col min="7" max="7" width="18.140625" style="4" customWidth="1"/>
    <col min="8" max="8" width="17.8554687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8" width="16.7109375" style="4" customWidth="1"/>
    <col min="39" max="39" width="18.7109375" style="4" customWidth="1"/>
    <col min="40" max="40" width="18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95" customHeight="1"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</row>
    <row r="2" spans="2:66" ht="27.95" customHeight="1"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110"/>
      <c r="AH2" s="489"/>
      <c r="AI2" s="489"/>
      <c r="AJ2" s="489"/>
      <c r="AK2" s="489"/>
      <c r="AL2" s="489"/>
      <c r="AM2" s="489"/>
      <c r="AN2" s="489"/>
    </row>
    <row r="3" spans="2:66" ht="27.95" customHeight="1">
      <c r="B3" s="504"/>
      <c r="C3" s="504"/>
      <c r="D3" s="504"/>
      <c r="E3" s="504"/>
      <c r="F3" s="504"/>
      <c r="G3" s="489"/>
      <c r="H3" s="110"/>
      <c r="I3" s="489" t="s">
        <v>81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81</v>
      </c>
      <c r="AA3" s="489"/>
      <c r="AB3" s="489"/>
      <c r="AC3" s="489"/>
      <c r="AD3" s="489"/>
      <c r="AE3" s="489"/>
      <c r="AF3" s="489"/>
      <c r="AG3" s="110"/>
      <c r="AH3" s="489"/>
      <c r="AI3" s="489"/>
      <c r="AJ3" s="489"/>
      <c r="AK3" s="489"/>
      <c r="AL3" s="489"/>
      <c r="AM3" s="489"/>
      <c r="AN3" s="489"/>
    </row>
    <row r="4" spans="2:66" ht="27.95" customHeight="1"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110"/>
      <c r="AH4" s="489"/>
      <c r="AI4" s="489"/>
      <c r="AJ4" s="489"/>
      <c r="AK4" s="489"/>
      <c r="AL4" s="489"/>
      <c r="AM4" s="489"/>
      <c r="AN4" s="489"/>
    </row>
    <row r="5" spans="2:66" ht="18" customHeight="1"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11"/>
      <c r="AD5" s="511"/>
      <c r="AE5" s="511"/>
      <c r="AF5" s="511"/>
      <c r="AG5" s="511"/>
      <c r="AH5" s="511"/>
      <c r="AI5" s="511"/>
      <c r="AJ5" s="511"/>
      <c r="AK5" s="511"/>
      <c r="AL5" s="511"/>
      <c r="AM5" s="511"/>
      <c r="AN5" s="511"/>
    </row>
    <row r="6" spans="2:66" s="2" customFormat="1" ht="98.25" customHeight="1">
      <c r="B6" s="490" t="s">
        <v>22</v>
      </c>
      <c r="C6" s="490" t="s">
        <v>63</v>
      </c>
      <c r="D6" s="490"/>
      <c r="E6" s="490"/>
      <c r="F6" s="490" t="s">
        <v>64</v>
      </c>
      <c r="G6" s="490"/>
      <c r="H6" s="490"/>
      <c r="I6" s="512" t="s">
        <v>78</v>
      </c>
      <c r="J6" s="513"/>
      <c r="K6" s="514"/>
      <c r="L6" s="512" t="s">
        <v>79</v>
      </c>
      <c r="M6" s="513"/>
      <c r="N6" s="514"/>
      <c r="O6" s="490" t="s">
        <v>65</v>
      </c>
      <c r="P6" s="490"/>
      <c r="Q6" s="490"/>
      <c r="R6" s="490" t="s">
        <v>66</v>
      </c>
      <c r="S6" s="490"/>
      <c r="T6" s="490"/>
      <c r="U6" s="490" t="s">
        <v>67</v>
      </c>
      <c r="V6" s="490"/>
      <c r="W6" s="490"/>
      <c r="X6" s="490" t="s">
        <v>68</v>
      </c>
      <c r="Y6" s="490"/>
      <c r="Z6" s="490"/>
      <c r="AA6" s="491" t="s">
        <v>69</v>
      </c>
      <c r="AB6" s="491"/>
      <c r="AC6" s="491"/>
      <c r="AD6" s="490" t="s">
        <v>20</v>
      </c>
      <c r="AE6" s="490"/>
      <c r="AF6" s="490"/>
      <c r="AG6" s="490" t="s">
        <v>72</v>
      </c>
      <c r="AH6" s="490"/>
      <c r="AI6" s="490"/>
      <c r="AJ6" s="491"/>
      <c r="AK6" s="491"/>
      <c r="AL6" s="491"/>
      <c r="AM6" s="491"/>
      <c r="AN6" s="491"/>
      <c r="AO6" s="174"/>
      <c r="AP6" s="174"/>
      <c r="AQ6" s="174"/>
      <c r="AR6" s="174"/>
      <c r="AS6" s="174"/>
      <c r="AT6" s="174"/>
      <c r="AU6" s="174"/>
      <c r="AV6" s="174"/>
      <c r="AW6" s="174"/>
      <c r="AX6" s="174"/>
    </row>
    <row r="7" spans="2:66" ht="51" customHeight="1">
      <c r="B7" s="490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11" t="s">
        <v>36</v>
      </c>
      <c r="AK7" s="517" t="s">
        <v>37</v>
      </c>
      <c r="AL7" s="517"/>
      <c r="AM7" s="517"/>
      <c r="AN7" s="515" t="s">
        <v>80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ht="36" customHeight="1">
      <c r="B8" s="505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  <c r="U8" s="506"/>
      <c r="V8" s="506"/>
      <c r="W8" s="506"/>
      <c r="X8" s="506"/>
      <c r="Y8" s="506"/>
      <c r="Z8" s="506"/>
      <c r="AA8" s="506"/>
      <c r="AB8" s="506"/>
      <c r="AC8" s="506"/>
      <c r="AD8" s="506"/>
      <c r="AE8" s="506"/>
      <c r="AF8" s="506"/>
      <c r="AG8" s="506"/>
      <c r="AH8" s="506"/>
      <c r="AI8" s="506"/>
      <c r="AJ8" s="506"/>
      <c r="AK8" s="11" t="s">
        <v>12</v>
      </c>
      <c r="AL8" s="11" t="s">
        <v>13</v>
      </c>
      <c r="AM8" s="88" t="s">
        <v>74</v>
      </c>
      <c r="AN8" s="519"/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ht="27.95" customHeight="1">
      <c r="B9" s="175">
        <v>45444</v>
      </c>
      <c r="C9" s="126">
        <f>+'May-2024'!D39</f>
        <v>2039967.16</v>
      </c>
      <c r="D9" s="120">
        <v>2045659.82</v>
      </c>
      <c r="E9" s="35">
        <f>+D9-C9</f>
        <v>5692.6600000001499</v>
      </c>
      <c r="F9" s="120">
        <f>+'May-2024'!G39</f>
        <v>496472.93</v>
      </c>
      <c r="G9" s="176">
        <v>501520.16</v>
      </c>
      <c r="H9" s="129">
        <f t="shared" ref="H9:H38" si="0">SUM(G9-F9)</f>
        <v>5047.2299999999796</v>
      </c>
      <c r="I9" s="49">
        <f>+'May-2024'!J39</f>
        <v>97357.73</v>
      </c>
      <c r="J9" s="120">
        <v>97520.49</v>
      </c>
      <c r="K9" s="49">
        <f t="shared" ref="K9:K38" si="1">SUM(J9-I9)</f>
        <v>162.760000000009</v>
      </c>
      <c r="L9" s="120">
        <f>+'May-2024'!M39</f>
        <v>51361.82</v>
      </c>
      <c r="M9" s="120">
        <v>51423.37</v>
      </c>
      <c r="N9" s="49">
        <f t="shared" ref="N9:N38" si="2">SUM(M9-L9)</f>
        <v>61.550000000002903</v>
      </c>
      <c r="O9" s="120">
        <f>+'May-2024'!P39</f>
        <v>458177.28000000003</v>
      </c>
      <c r="P9" s="120">
        <v>459694.88</v>
      </c>
      <c r="Q9" s="49">
        <f>+P9-O9</f>
        <v>1517.5999999999799</v>
      </c>
      <c r="R9" s="120">
        <f>+'May-2024'!S39</f>
        <v>171879.96</v>
      </c>
      <c r="S9" s="120">
        <v>172324.68</v>
      </c>
      <c r="T9" s="49">
        <f>SUM(S9-R9)</f>
        <v>444.72000000000099</v>
      </c>
      <c r="U9" s="120">
        <f>+'May-2024'!V39</f>
        <v>401300.96</v>
      </c>
      <c r="V9" s="120">
        <v>402903.12</v>
      </c>
      <c r="W9" s="49">
        <f>+V9-U9-AC9</f>
        <v>1325.5599999999799</v>
      </c>
      <c r="X9" s="120">
        <f>+'May-2024'!Y39</f>
        <v>279218.71999999997</v>
      </c>
      <c r="Y9" s="120">
        <v>280162.08</v>
      </c>
      <c r="Z9" s="49">
        <f t="shared" ref="Z9:Z38" si="3">SUM(Y9-X9)</f>
        <v>943.36000000004401</v>
      </c>
      <c r="AA9" s="120">
        <f>+'May-2024'!AB39</f>
        <v>86778.240000000005</v>
      </c>
      <c r="AB9" s="120">
        <v>87054.84</v>
      </c>
      <c r="AC9" s="49">
        <f t="shared" ref="AC9:AC38" si="4">SUM(AB9-AA9)</f>
        <v>276.59999999999098</v>
      </c>
      <c r="AD9" s="135">
        <f>+'May-2024'!AE39</f>
        <v>69869</v>
      </c>
      <c r="AE9" s="135">
        <v>70233</v>
      </c>
      <c r="AF9" s="49">
        <f t="shared" ref="AF9:AF38" si="5">SUM(AE9-AD9)</f>
        <v>364</v>
      </c>
      <c r="AG9" s="155">
        <v>0</v>
      </c>
      <c r="AH9" s="155">
        <v>0</v>
      </c>
      <c r="AI9" s="155">
        <f t="shared" ref="AI9" si="6">SUM(AH9-AG9)</f>
        <v>0</v>
      </c>
      <c r="AJ9" s="179">
        <f t="shared" ref="AJ9:AJ38" si="7">SUM(AC9+Z9+W9+T9+Q9+N9+K9+E9+AF9+H9)</f>
        <v>15836.040000000099</v>
      </c>
      <c r="AK9" s="49">
        <f>+'May-2024'!AL39</f>
        <v>4121969.68</v>
      </c>
      <c r="AL9" s="118">
        <v>4137836.83</v>
      </c>
      <c r="AM9" s="167">
        <f>AL9-AK9</f>
        <v>15867.1499999999</v>
      </c>
      <c r="AN9" s="120">
        <f t="shared" ref="AN9:AN39" si="8">SUM(AM9-AJ9)</f>
        <v>31.109999999767801</v>
      </c>
      <c r="AO9" s="3"/>
      <c r="AP9" s="3"/>
      <c r="AQ9" s="3"/>
      <c r="AR9" s="3"/>
      <c r="AS9" s="3"/>
      <c r="AT9" s="3"/>
      <c r="AU9" s="3"/>
      <c r="AV9" s="3"/>
      <c r="AW9" s="3"/>
      <c r="AX9" s="3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s="3" customFormat="1" ht="24" customHeight="1">
      <c r="B10" s="177">
        <v>45445</v>
      </c>
      <c r="C10" s="126">
        <f>D9</f>
        <v>2045659.82</v>
      </c>
      <c r="D10" s="49">
        <v>2051344.91</v>
      </c>
      <c r="E10" s="35">
        <f t="shared" ref="E10:E38" si="9">+D10-C10</f>
        <v>5685.0899999998501</v>
      </c>
      <c r="F10" s="120">
        <f>+G9</f>
        <v>501520.16</v>
      </c>
      <c r="G10" s="49">
        <v>506168.7</v>
      </c>
      <c r="H10" s="129">
        <f t="shared" si="0"/>
        <v>4648.54000000004</v>
      </c>
      <c r="I10" s="49">
        <f>+J9</f>
        <v>97520.49</v>
      </c>
      <c r="J10" s="49">
        <v>97680.94</v>
      </c>
      <c r="K10" s="49">
        <f t="shared" si="1"/>
        <v>160.449999999997</v>
      </c>
      <c r="L10" s="120">
        <f>+M9</f>
        <v>51423.37</v>
      </c>
      <c r="M10" s="49">
        <v>51483.22</v>
      </c>
      <c r="N10" s="49">
        <f t="shared" si="2"/>
        <v>59.849999999998502</v>
      </c>
      <c r="O10" s="49">
        <f>+P9</f>
        <v>459694.88</v>
      </c>
      <c r="P10" s="49">
        <v>461493.92</v>
      </c>
      <c r="Q10" s="49">
        <f t="shared" ref="Q10:Q38" si="10">+P10-O10</f>
        <v>1799.03999999998</v>
      </c>
      <c r="R10" s="49">
        <f>+S9</f>
        <v>172324.68</v>
      </c>
      <c r="S10" s="49">
        <v>172738.68</v>
      </c>
      <c r="T10" s="49">
        <f t="shared" ref="T10:T38" si="11">SUM(S10-R10)</f>
        <v>414</v>
      </c>
      <c r="U10" s="49">
        <f>+V9</f>
        <v>402903.12</v>
      </c>
      <c r="V10" s="49">
        <v>404457.52</v>
      </c>
      <c r="W10" s="49">
        <f t="shared" ref="W10:W38" si="12">+V10-U10-AC10</f>
        <v>1286.9000000000201</v>
      </c>
      <c r="X10" s="49">
        <f>+Y9</f>
        <v>280162.08</v>
      </c>
      <c r="Y10" s="49">
        <v>281080.90000000002</v>
      </c>
      <c r="Z10" s="49">
        <f t="shared" si="3"/>
        <v>918.82000000000698</v>
      </c>
      <c r="AA10" s="120">
        <f>+AB9</f>
        <v>87054.84</v>
      </c>
      <c r="AB10" s="49">
        <v>87322.34</v>
      </c>
      <c r="AC10" s="49">
        <f t="shared" si="4"/>
        <v>267.5</v>
      </c>
      <c r="AD10" s="135">
        <f>+AE9</f>
        <v>70233</v>
      </c>
      <c r="AE10" s="148">
        <v>70519</v>
      </c>
      <c r="AF10" s="49">
        <f t="shared" si="5"/>
        <v>286</v>
      </c>
      <c r="AG10" s="155">
        <v>0</v>
      </c>
      <c r="AH10" s="155">
        <v>0</v>
      </c>
      <c r="AI10" s="155">
        <v>0</v>
      </c>
      <c r="AJ10" s="179">
        <f t="shared" si="7"/>
        <v>15526.1899999999</v>
      </c>
      <c r="AK10" s="49">
        <f>+AL9</f>
        <v>4137836.83</v>
      </c>
      <c r="AL10" s="118">
        <v>4153409.9</v>
      </c>
      <c r="AM10" s="169">
        <f t="shared" ref="AM10:AM38" si="13">SUM(AL10-AK10)</f>
        <v>15573.0699999998</v>
      </c>
      <c r="AN10" s="82">
        <f t="shared" si="8"/>
        <v>46.879999999939201</v>
      </c>
    </row>
    <row r="11" spans="2:66" ht="24" customHeight="1">
      <c r="B11" s="177">
        <v>45446</v>
      </c>
      <c r="C11" s="126">
        <f t="shared" ref="C11:C38" si="14">D10</f>
        <v>2051344.91</v>
      </c>
      <c r="D11" s="120">
        <v>2057119.72</v>
      </c>
      <c r="E11" s="35">
        <f t="shared" si="9"/>
        <v>5774.8100000000604</v>
      </c>
      <c r="F11" s="120">
        <f t="shared" ref="F11:F38" si="15">+G10</f>
        <v>506168.7</v>
      </c>
      <c r="G11" s="120">
        <v>511482.14</v>
      </c>
      <c r="H11" s="129">
        <f t="shared" si="0"/>
        <v>5313.44</v>
      </c>
      <c r="I11" s="49">
        <f t="shared" ref="I11:I38" si="16">+J10</f>
        <v>97680.94</v>
      </c>
      <c r="J11" s="120">
        <v>97869.81</v>
      </c>
      <c r="K11" s="49">
        <f t="shared" si="1"/>
        <v>188.869999999995</v>
      </c>
      <c r="L11" s="120">
        <f t="shared" ref="L11:L38" si="17">+M10</f>
        <v>51483.22</v>
      </c>
      <c r="M11" s="120">
        <v>51574.03</v>
      </c>
      <c r="N11" s="49">
        <f t="shared" si="2"/>
        <v>90.8099999999977</v>
      </c>
      <c r="O11" s="49">
        <f t="shared" ref="O11:O38" si="18">+P10</f>
        <v>461493.92</v>
      </c>
      <c r="P11" s="120">
        <v>463302</v>
      </c>
      <c r="Q11" s="49">
        <f t="shared" si="10"/>
        <v>1808.0800000000199</v>
      </c>
      <c r="R11" s="49">
        <f t="shared" ref="R11:R38" si="19">+S10</f>
        <v>172738.68</v>
      </c>
      <c r="S11" s="120">
        <v>173238.28</v>
      </c>
      <c r="T11" s="49">
        <f t="shared" si="11"/>
        <v>499.60000000000599</v>
      </c>
      <c r="U11" s="49">
        <f t="shared" ref="U11:U38" si="20">+V10</f>
        <v>404457.52</v>
      </c>
      <c r="V11" s="120">
        <v>406056.4</v>
      </c>
      <c r="W11" s="49">
        <f t="shared" si="12"/>
        <v>1319.14</v>
      </c>
      <c r="X11" s="49">
        <f t="shared" ref="X11:X38" si="21">+Y10</f>
        <v>281080.90000000002</v>
      </c>
      <c r="Y11" s="120">
        <v>282047.68</v>
      </c>
      <c r="Z11" s="49">
        <f t="shared" si="3"/>
        <v>966.77999999996996</v>
      </c>
      <c r="AA11" s="120">
        <f t="shared" ref="AA11:AA38" si="22">+AB10</f>
        <v>87322.34</v>
      </c>
      <c r="AB11" s="120">
        <v>87602.08</v>
      </c>
      <c r="AC11" s="49">
        <f t="shared" si="4"/>
        <v>279.74000000000501</v>
      </c>
      <c r="AD11" s="135">
        <f t="shared" ref="AD11:AD38" si="23">+AE10</f>
        <v>70519</v>
      </c>
      <c r="AE11" s="135">
        <v>70909</v>
      </c>
      <c r="AF11" s="49">
        <f t="shared" si="5"/>
        <v>390</v>
      </c>
      <c r="AG11" s="155">
        <v>0</v>
      </c>
      <c r="AH11" s="155">
        <v>0</v>
      </c>
      <c r="AI11" s="155">
        <v>0</v>
      </c>
      <c r="AJ11" s="179">
        <f t="shared" si="7"/>
        <v>16631.27</v>
      </c>
      <c r="AK11" s="49">
        <f t="shared" ref="AK11:AK38" si="24">+AL10</f>
        <v>4153409.9</v>
      </c>
      <c r="AL11" s="118">
        <v>4170071.12</v>
      </c>
      <c r="AM11" s="169">
        <f t="shared" si="13"/>
        <v>16661.220000000201</v>
      </c>
      <c r="AN11" s="82">
        <f t="shared" si="8"/>
        <v>29.9500000001572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s="3" customFormat="1" ht="24" customHeight="1">
      <c r="B12" s="177">
        <v>45447</v>
      </c>
      <c r="C12" s="126">
        <f t="shared" si="14"/>
        <v>2057119.72</v>
      </c>
      <c r="D12" s="49">
        <v>2063107.7</v>
      </c>
      <c r="E12" s="35">
        <f t="shared" si="9"/>
        <v>5987.9799999999796</v>
      </c>
      <c r="F12" s="120">
        <f t="shared" si="15"/>
        <v>511482.14</v>
      </c>
      <c r="G12" s="49">
        <v>516310.63</v>
      </c>
      <c r="H12" s="129">
        <f t="shared" si="0"/>
        <v>4828.4899999999898</v>
      </c>
      <c r="I12" s="49">
        <f t="shared" si="16"/>
        <v>97869.81</v>
      </c>
      <c r="J12" s="49">
        <v>98029.94</v>
      </c>
      <c r="K12" s="49">
        <f t="shared" si="1"/>
        <v>160.130000000005</v>
      </c>
      <c r="L12" s="120">
        <f t="shared" si="17"/>
        <v>51574.03</v>
      </c>
      <c r="M12" s="49">
        <v>51637.34</v>
      </c>
      <c r="N12" s="49">
        <f t="shared" si="2"/>
        <v>63.3099999999977</v>
      </c>
      <c r="O12" s="49">
        <f t="shared" si="18"/>
        <v>463302</v>
      </c>
      <c r="P12" s="49">
        <v>464948.4</v>
      </c>
      <c r="Q12" s="49">
        <f t="shared" si="10"/>
        <v>1646.4000000000201</v>
      </c>
      <c r="R12" s="49">
        <f t="shared" si="19"/>
        <v>173238.28</v>
      </c>
      <c r="S12" s="49">
        <v>173673.36</v>
      </c>
      <c r="T12" s="49">
        <f t="shared" si="11"/>
        <v>435.07999999998702</v>
      </c>
      <c r="U12" s="49">
        <f t="shared" si="20"/>
        <v>406056.4</v>
      </c>
      <c r="V12" s="49">
        <v>407684.24</v>
      </c>
      <c r="W12" s="49">
        <f t="shared" si="12"/>
        <v>1354.23999999998</v>
      </c>
      <c r="X12" s="49">
        <f t="shared" si="21"/>
        <v>282047.68</v>
      </c>
      <c r="Y12" s="49">
        <v>282883.62</v>
      </c>
      <c r="Z12" s="49">
        <f t="shared" si="3"/>
        <v>835.94000000000199</v>
      </c>
      <c r="AA12" s="120">
        <f t="shared" si="22"/>
        <v>87602.08</v>
      </c>
      <c r="AB12" s="49">
        <v>87875.68</v>
      </c>
      <c r="AC12" s="49">
        <f t="shared" si="4"/>
        <v>273.59999999999098</v>
      </c>
      <c r="AD12" s="135">
        <f t="shared" si="23"/>
        <v>70909</v>
      </c>
      <c r="AE12" s="135">
        <v>71307</v>
      </c>
      <c r="AF12" s="49">
        <f t="shared" si="5"/>
        <v>398</v>
      </c>
      <c r="AG12" s="155">
        <v>0</v>
      </c>
      <c r="AH12" s="155">
        <v>0</v>
      </c>
      <c r="AI12" s="155">
        <v>0</v>
      </c>
      <c r="AJ12" s="179">
        <f t="shared" si="7"/>
        <v>15983.17</v>
      </c>
      <c r="AK12" s="49">
        <f t="shared" si="24"/>
        <v>4170071.12</v>
      </c>
      <c r="AL12" s="118">
        <v>4186185.7</v>
      </c>
      <c r="AM12" s="169">
        <f t="shared" si="13"/>
        <v>16114.5800000001</v>
      </c>
      <c r="AN12" s="82">
        <f t="shared" si="8"/>
        <v>131.41000000011999</v>
      </c>
    </row>
    <row r="13" spans="2:66" ht="24" customHeight="1">
      <c r="B13" s="177">
        <v>45448</v>
      </c>
      <c r="C13" s="126">
        <f t="shared" si="14"/>
        <v>2063107.7</v>
      </c>
      <c r="D13" s="120">
        <v>2068658.9</v>
      </c>
      <c r="E13" s="35">
        <f t="shared" si="9"/>
        <v>5551.1999999999498</v>
      </c>
      <c r="F13" s="120">
        <f t="shared" si="15"/>
        <v>516310.63</v>
      </c>
      <c r="G13" s="120">
        <v>520137.8</v>
      </c>
      <c r="H13" s="129">
        <f t="shared" si="0"/>
        <v>3827.1699999999801</v>
      </c>
      <c r="I13" s="49">
        <f t="shared" si="16"/>
        <v>98029.94</v>
      </c>
      <c r="J13" s="120">
        <v>98179.54</v>
      </c>
      <c r="K13" s="49">
        <f t="shared" si="1"/>
        <v>149.59999999999101</v>
      </c>
      <c r="L13" s="120">
        <f t="shared" si="17"/>
        <v>51637.34</v>
      </c>
      <c r="M13" s="120">
        <v>51693.8</v>
      </c>
      <c r="N13" s="49">
        <f t="shared" si="2"/>
        <v>56.460000000006403</v>
      </c>
      <c r="O13" s="49">
        <f t="shared" si="18"/>
        <v>464948.4</v>
      </c>
      <c r="P13" s="120">
        <v>466393.59999999998</v>
      </c>
      <c r="Q13" s="49">
        <f t="shared" si="10"/>
        <v>1445.19999999995</v>
      </c>
      <c r="R13" s="49">
        <f t="shared" si="19"/>
        <v>173673.36</v>
      </c>
      <c r="S13" s="120">
        <v>174063.35999999999</v>
      </c>
      <c r="T13" s="49">
        <f t="shared" si="11"/>
        <v>390</v>
      </c>
      <c r="U13" s="49">
        <f t="shared" si="20"/>
        <v>407684.24</v>
      </c>
      <c r="V13" s="120">
        <v>409122.72</v>
      </c>
      <c r="W13" s="49">
        <f t="shared" si="12"/>
        <v>1191.3999999999801</v>
      </c>
      <c r="X13" s="49">
        <f t="shared" si="21"/>
        <v>282883.62</v>
      </c>
      <c r="Y13" s="120">
        <v>283755.84000000003</v>
      </c>
      <c r="Z13" s="49">
        <f t="shared" si="3"/>
        <v>872.22000000003004</v>
      </c>
      <c r="AA13" s="120">
        <f t="shared" si="22"/>
        <v>87875.68</v>
      </c>
      <c r="AB13" s="120">
        <v>88122.76</v>
      </c>
      <c r="AC13" s="49">
        <f t="shared" si="4"/>
        <v>247.080000000002</v>
      </c>
      <c r="AD13" s="135">
        <f t="shared" si="23"/>
        <v>71307</v>
      </c>
      <c r="AE13" s="135">
        <v>71716</v>
      </c>
      <c r="AF13" s="49">
        <f t="shared" si="5"/>
        <v>409</v>
      </c>
      <c r="AG13" s="155">
        <v>0</v>
      </c>
      <c r="AH13" s="155">
        <v>0</v>
      </c>
      <c r="AI13" s="155">
        <v>0</v>
      </c>
      <c r="AJ13" s="179">
        <f t="shared" si="7"/>
        <v>14139.3299999999</v>
      </c>
      <c r="AK13" s="49">
        <f t="shared" si="24"/>
        <v>4186185.7</v>
      </c>
      <c r="AL13" s="118">
        <v>4200287.8</v>
      </c>
      <c r="AM13" s="169">
        <f t="shared" si="13"/>
        <v>14102.0999999996</v>
      </c>
      <c r="AN13" s="82">
        <f t="shared" si="8"/>
        <v>-37.230000000272398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s="3" customFormat="1" ht="24" customHeight="1">
      <c r="B14" s="177">
        <v>45449</v>
      </c>
      <c r="C14" s="126">
        <f t="shared" si="14"/>
        <v>2068658.9</v>
      </c>
      <c r="D14" s="49">
        <v>2074333.5</v>
      </c>
      <c r="E14" s="35">
        <f t="shared" si="9"/>
        <v>5674.6000000000904</v>
      </c>
      <c r="F14" s="120">
        <f t="shared" si="15"/>
        <v>520137.8</v>
      </c>
      <c r="G14" s="49">
        <v>525183.39</v>
      </c>
      <c r="H14" s="129">
        <f t="shared" si="0"/>
        <v>5045.5900000000302</v>
      </c>
      <c r="I14" s="49">
        <f t="shared" si="16"/>
        <v>98179.54</v>
      </c>
      <c r="J14" s="49">
        <v>98349.4</v>
      </c>
      <c r="K14" s="49">
        <f t="shared" si="1"/>
        <v>169.86000000000101</v>
      </c>
      <c r="L14" s="120">
        <f t="shared" si="17"/>
        <v>51693.8</v>
      </c>
      <c r="M14" s="49">
        <v>51746.98</v>
      </c>
      <c r="N14" s="49">
        <f t="shared" si="2"/>
        <v>53.180000000000298</v>
      </c>
      <c r="O14" s="49">
        <f t="shared" si="18"/>
        <v>466393.59999999998</v>
      </c>
      <c r="P14" s="49">
        <v>467938.8</v>
      </c>
      <c r="Q14" s="49">
        <f t="shared" si="10"/>
        <v>1545.20000000001</v>
      </c>
      <c r="R14" s="49">
        <f t="shared" si="19"/>
        <v>174063.35999999999</v>
      </c>
      <c r="S14" s="49">
        <v>174530.63</v>
      </c>
      <c r="T14" s="49">
        <f t="shared" si="11"/>
        <v>467.27000000001902</v>
      </c>
      <c r="U14" s="49">
        <f t="shared" si="20"/>
        <v>409122.72</v>
      </c>
      <c r="V14" s="49">
        <v>410735.2</v>
      </c>
      <c r="W14" s="49">
        <f t="shared" si="12"/>
        <v>1332.00000000003</v>
      </c>
      <c r="X14" s="49">
        <f t="shared" si="21"/>
        <v>283755.84000000003</v>
      </c>
      <c r="Y14" s="49">
        <v>284688.90000000002</v>
      </c>
      <c r="Z14" s="49">
        <f t="shared" si="3"/>
        <v>933.05999999999801</v>
      </c>
      <c r="AA14" s="120">
        <f t="shared" si="22"/>
        <v>88122.76</v>
      </c>
      <c r="AB14" s="49">
        <v>88403.24</v>
      </c>
      <c r="AC14" s="49">
        <f t="shared" si="4"/>
        <v>280.48000000001002</v>
      </c>
      <c r="AD14" s="135">
        <f t="shared" si="23"/>
        <v>71716</v>
      </c>
      <c r="AE14" s="135">
        <v>72141</v>
      </c>
      <c r="AF14" s="49">
        <f t="shared" si="5"/>
        <v>425</v>
      </c>
      <c r="AG14" s="155">
        <v>0</v>
      </c>
      <c r="AH14" s="155">
        <v>0</v>
      </c>
      <c r="AI14" s="155">
        <v>0</v>
      </c>
      <c r="AJ14" s="179">
        <f t="shared" si="7"/>
        <v>15926.2400000002</v>
      </c>
      <c r="AK14" s="49">
        <f t="shared" si="24"/>
        <v>4200287.8</v>
      </c>
      <c r="AL14" s="118">
        <v>4216288.42</v>
      </c>
      <c r="AM14" s="169">
        <f t="shared" si="13"/>
        <v>16000.620000000101</v>
      </c>
      <c r="AN14" s="82">
        <f t="shared" si="8"/>
        <v>74.379999999924607</v>
      </c>
    </row>
    <row r="15" spans="2:66" ht="24" customHeight="1">
      <c r="B15" s="177">
        <v>45450</v>
      </c>
      <c r="C15" s="126">
        <f t="shared" si="14"/>
        <v>2074333.5</v>
      </c>
      <c r="D15" s="120">
        <v>2080397.76</v>
      </c>
      <c r="E15" s="35">
        <f t="shared" si="9"/>
        <v>6064.2600000000102</v>
      </c>
      <c r="F15" s="120">
        <f t="shared" si="15"/>
        <v>525183.39</v>
      </c>
      <c r="G15" s="120">
        <v>530043.14</v>
      </c>
      <c r="H15" s="129">
        <f t="shared" si="0"/>
        <v>4859.75</v>
      </c>
      <c r="I15" s="49">
        <f t="shared" si="16"/>
        <v>98349.4</v>
      </c>
      <c r="J15" s="120">
        <v>98543.96</v>
      </c>
      <c r="K15" s="49">
        <f t="shared" si="1"/>
        <v>194.560000000012</v>
      </c>
      <c r="L15" s="120">
        <f t="shared" si="17"/>
        <v>51746.98</v>
      </c>
      <c r="M15" s="120">
        <v>51829.86</v>
      </c>
      <c r="N15" s="49">
        <f t="shared" si="2"/>
        <v>82.879999999997395</v>
      </c>
      <c r="O15" s="49">
        <f t="shared" si="18"/>
        <v>467938.8</v>
      </c>
      <c r="P15" s="120">
        <v>469769.2</v>
      </c>
      <c r="Q15" s="49">
        <f t="shared" si="10"/>
        <v>1830.4000000000201</v>
      </c>
      <c r="R15" s="49">
        <f t="shared" si="19"/>
        <v>174530.63</v>
      </c>
      <c r="S15" s="120">
        <v>174984.44</v>
      </c>
      <c r="T15" s="49">
        <f t="shared" si="11"/>
        <v>453.80999999999801</v>
      </c>
      <c r="U15" s="49">
        <f t="shared" si="20"/>
        <v>410735.2</v>
      </c>
      <c r="V15" s="120">
        <v>412384.48</v>
      </c>
      <c r="W15" s="49">
        <f t="shared" si="12"/>
        <v>1468.95999999998</v>
      </c>
      <c r="X15" s="49">
        <f t="shared" si="21"/>
        <v>284688.90000000002</v>
      </c>
      <c r="Y15" s="120">
        <v>285622.34000000003</v>
      </c>
      <c r="Z15" s="49">
        <f t="shared" si="3"/>
        <v>933.44000000000199</v>
      </c>
      <c r="AA15" s="120">
        <f t="shared" si="22"/>
        <v>88403.24</v>
      </c>
      <c r="AB15" s="120">
        <v>88583.56</v>
      </c>
      <c r="AC15" s="49">
        <f t="shared" si="4"/>
        <v>180.31999999999201</v>
      </c>
      <c r="AD15" s="135">
        <f t="shared" si="23"/>
        <v>72141</v>
      </c>
      <c r="AE15" s="135">
        <v>72535</v>
      </c>
      <c r="AF15" s="49">
        <f t="shared" si="5"/>
        <v>394</v>
      </c>
      <c r="AG15" s="155">
        <v>0</v>
      </c>
      <c r="AH15" s="155">
        <v>0</v>
      </c>
      <c r="AI15" s="155">
        <v>0</v>
      </c>
      <c r="AJ15" s="179">
        <f t="shared" si="7"/>
        <v>16462.38</v>
      </c>
      <c r="AK15" s="49">
        <f t="shared" si="24"/>
        <v>4216288.42</v>
      </c>
      <c r="AL15" s="118">
        <v>4232742.5</v>
      </c>
      <c r="AM15" s="169">
        <f t="shared" si="13"/>
        <v>16454.0800000001</v>
      </c>
      <c r="AN15" s="82">
        <f t="shared" si="8"/>
        <v>-8.2999999999374303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s="3" customFormat="1" ht="24" customHeight="1">
      <c r="B16" s="177">
        <v>45451</v>
      </c>
      <c r="C16" s="126">
        <f t="shared" si="14"/>
        <v>2080397.76</v>
      </c>
      <c r="D16" s="49">
        <v>2086249.75</v>
      </c>
      <c r="E16" s="35">
        <f t="shared" si="9"/>
        <v>5851.9899999999898</v>
      </c>
      <c r="F16" s="120">
        <f t="shared" si="15"/>
        <v>530043.14</v>
      </c>
      <c r="G16" s="49">
        <v>534815.92000000004</v>
      </c>
      <c r="H16" s="129">
        <f t="shared" si="0"/>
        <v>4772.7800000000298</v>
      </c>
      <c r="I16" s="49">
        <f t="shared" si="16"/>
        <v>98543.96</v>
      </c>
      <c r="J16" s="49">
        <v>98700.82</v>
      </c>
      <c r="K16" s="49">
        <f t="shared" si="1"/>
        <v>156.86000000000101</v>
      </c>
      <c r="L16" s="120">
        <f t="shared" si="17"/>
        <v>51829.86</v>
      </c>
      <c r="M16" s="49">
        <v>51898.04</v>
      </c>
      <c r="N16" s="49">
        <f t="shared" si="2"/>
        <v>68.180000000000305</v>
      </c>
      <c r="O16" s="49">
        <f t="shared" si="18"/>
        <v>469769.2</v>
      </c>
      <c r="P16" s="49">
        <v>471371.76</v>
      </c>
      <c r="Q16" s="49">
        <f t="shared" si="10"/>
        <v>1602.56</v>
      </c>
      <c r="R16" s="49">
        <f t="shared" si="19"/>
        <v>174984.44</v>
      </c>
      <c r="S16" s="49">
        <v>175355.36</v>
      </c>
      <c r="T16" s="49">
        <f t="shared" si="11"/>
        <v>370.91999999998399</v>
      </c>
      <c r="U16" s="49">
        <f t="shared" si="20"/>
        <v>412384.48</v>
      </c>
      <c r="V16" s="49">
        <v>413930.88</v>
      </c>
      <c r="W16" s="49">
        <f t="shared" si="12"/>
        <v>1178.2000000000301</v>
      </c>
      <c r="X16" s="49">
        <f t="shared" si="21"/>
        <v>285622.34000000003</v>
      </c>
      <c r="Y16" s="49">
        <v>286433.21999999997</v>
      </c>
      <c r="Z16" s="49">
        <f t="shared" si="3"/>
        <v>810.87999999994599</v>
      </c>
      <c r="AA16" s="120">
        <f t="shared" si="22"/>
        <v>88583.56</v>
      </c>
      <c r="AB16" s="49">
        <v>88951.76</v>
      </c>
      <c r="AC16" s="49">
        <f t="shared" si="4"/>
        <v>368.19999999999698</v>
      </c>
      <c r="AD16" s="135">
        <f t="shared" si="23"/>
        <v>72535</v>
      </c>
      <c r="AE16" s="135">
        <v>72829</v>
      </c>
      <c r="AF16" s="49">
        <f t="shared" si="5"/>
        <v>294</v>
      </c>
      <c r="AG16" s="155">
        <v>0</v>
      </c>
      <c r="AH16" s="155">
        <v>0</v>
      </c>
      <c r="AI16" s="155">
        <v>0</v>
      </c>
      <c r="AJ16" s="179">
        <f t="shared" si="7"/>
        <v>15474.57</v>
      </c>
      <c r="AK16" s="49">
        <f t="shared" si="24"/>
        <v>4232742.5</v>
      </c>
      <c r="AL16" s="118">
        <v>4248365.7</v>
      </c>
      <c r="AM16" s="169">
        <f t="shared" si="13"/>
        <v>15623.200000000201</v>
      </c>
      <c r="AN16" s="82">
        <f t="shared" si="8"/>
        <v>148.630000000216</v>
      </c>
    </row>
    <row r="17" spans="2:66" ht="24" customHeight="1">
      <c r="B17" s="177">
        <v>45452</v>
      </c>
      <c r="C17" s="126">
        <f t="shared" si="14"/>
        <v>2086249.75</v>
      </c>
      <c r="D17" s="120">
        <v>2092351.01</v>
      </c>
      <c r="E17" s="35">
        <f t="shared" si="9"/>
        <v>6101.2600000000102</v>
      </c>
      <c r="F17" s="120">
        <f t="shared" si="15"/>
        <v>534815.92000000004</v>
      </c>
      <c r="G17" s="120">
        <v>539720.74</v>
      </c>
      <c r="H17" s="129">
        <f t="shared" si="0"/>
        <v>4904.8199999999497</v>
      </c>
      <c r="I17" s="49">
        <f t="shared" si="16"/>
        <v>98700.82</v>
      </c>
      <c r="J17" s="120">
        <v>98866.57</v>
      </c>
      <c r="K17" s="49">
        <f t="shared" si="1"/>
        <v>165.75</v>
      </c>
      <c r="L17" s="120">
        <f t="shared" si="17"/>
        <v>51898.04</v>
      </c>
      <c r="M17" s="120">
        <v>51959.69</v>
      </c>
      <c r="N17" s="49">
        <f t="shared" si="2"/>
        <v>61.650000000001498</v>
      </c>
      <c r="O17" s="49">
        <f t="shared" si="18"/>
        <v>471371.76</v>
      </c>
      <c r="P17" s="120">
        <v>473050.8</v>
      </c>
      <c r="Q17" s="49">
        <f t="shared" si="10"/>
        <v>1679.03999999998</v>
      </c>
      <c r="R17" s="49">
        <f t="shared" si="19"/>
        <v>175355.36</v>
      </c>
      <c r="S17" s="120">
        <v>175889.56</v>
      </c>
      <c r="T17" s="49">
        <f t="shared" si="11"/>
        <v>534.20000000001198</v>
      </c>
      <c r="U17" s="49">
        <f t="shared" si="20"/>
        <v>413930.88</v>
      </c>
      <c r="V17" s="120">
        <v>415479.12</v>
      </c>
      <c r="W17" s="49">
        <f t="shared" si="12"/>
        <v>1272.6799999999801</v>
      </c>
      <c r="X17" s="49">
        <f t="shared" si="21"/>
        <v>286433.21999999997</v>
      </c>
      <c r="Y17" s="120">
        <v>287300</v>
      </c>
      <c r="Z17" s="49">
        <f t="shared" si="3"/>
        <v>866.78000000002805</v>
      </c>
      <c r="AA17" s="120">
        <f t="shared" si="22"/>
        <v>88951.76</v>
      </c>
      <c r="AB17" s="120">
        <v>89227.32</v>
      </c>
      <c r="AC17" s="49">
        <f t="shared" si="4"/>
        <v>275.560000000012</v>
      </c>
      <c r="AD17" s="135">
        <f t="shared" si="23"/>
        <v>72829</v>
      </c>
      <c r="AE17" s="135">
        <v>73213</v>
      </c>
      <c r="AF17" s="49">
        <f t="shared" si="5"/>
        <v>384</v>
      </c>
      <c r="AG17" s="155">
        <v>0</v>
      </c>
      <c r="AH17" s="157">
        <v>0</v>
      </c>
      <c r="AI17" s="155">
        <v>0</v>
      </c>
      <c r="AJ17" s="179">
        <f t="shared" si="7"/>
        <v>16245.74</v>
      </c>
      <c r="AK17" s="49">
        <f t="shared" si="24"/>
        <v>4248365.7</v>
      </c>
      <c r="AL17" s="116">
        <v>4264586.49</v>
      </c>
      <c r="AM17" s="169">
        <f t="shared" si="13"/>
        <v>16220.79</v>
      </c>
      <c r="AN17" s="82">
        <f t="shared" si="8"/>
        <v>-24.949999999931599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2:66" s="3" customFormat="1" ht="24" customHeight="1">
      <c r="B18" s="177">
        <v>45453</v>
      </c>
      <c r="C18" s="126">
        <f t="shared" si="14"/>
        <v>2092351.01</v>
      </c>
      <c r="D18" s="120">
        <v>2097751.2000000002</v>
      </c>
      <c r="E18" s="35">
        <f t="shared" si="9"/>
        <v>5400.1900000001797</v>
      </c>
      <c r="F18" s="120">
        <f t="shared" si="15"/>
        <v>539720.74</v>
      </c>
      <c r="G18" s="120">
        <v>544795.15</v>
      </c>
      <c r="H18" s="129">
        <f t="shared" si="0"/>
        <v>5074.4100000000299</v>
      </c>
      <c r="I18" s="49">
        <f t="shared" si="16"/>
        <v>98866.57</v>
      </c>
      <c r="J18" s="120">
        <v>99024.88</v>
      </c>
      <c r="K18" s="49">
        <f t="shared" si="1"/>
        <v>158.30999999999801</v>
      </c>
      <c r="L18" s="120">
        <f t="shared" si="17"/>
        <v>51959.69</v>
      </c>
      <c r="M18" s="120">
        <v>52012.09</v>
      </c>
      <c r="N18" s="49">
        <f t="shared" si="2"/>
        <v>52.399999999994201</v>
      </c>
      <c r="O18" s="49">
        <f t="shared" si="18"/>
        <v>473050.8</v>
      </c>
      <c r="P18" s="120">
        <v>474728.24</v>
      </c>
      <c r="Q18" s="49">
        <f t="shared" si="10"/>
        <v>1677.44</v>
      </c>
      <c r="R18" s="49">
        <f t="shared" si="19"/>
        <v>175889.56</v>
      </c>
      <c r="S18" s="120">
        <v>176356</v>
      </c>
      <c r="T18" s="49">
        <f t="shared" si="11"/>
        <v>466.44000000000199</v>
      </c>
      <c r="U18" s="49">
        <f t="shared" si="20"/>
        <v>415479.12</v>
      </c>
      <c r="V18" s="120">
        <v>417074.56</v>
      </c>
      <c r="W18" s="49">
        <f t="shared" si="12"/>
        <v>1313.72000000002</v>
      </c>
      <c r="X18" s="49">
        <f t="shared" si="21"/>
        <v>287300</v>
      </c>
      <c r="Y18" s="120">
        <v>288210.82</v>
      </c>
      <c r="Z18" s="49">
        <f t="shared" si="3"/>
        <v>910.82000000000698</v>
      </c>
      <c r="AA18" s="120">
        <f t="shared" si="22"/>
        <v>89227.32</v>
      </c>
      <c r="AB18" s="120">
        <v>89509.04</v>
      </c>
      <c r="AC18" s="49">
        <f t="shared" si="4"/>
        <v>281.71999999998701</v>
      </c>
      <c r="AD18" s="135">
        <f t="shared" si="23"/>
        <v>73213</v>
      </c>
      <c r="AE18" s="135">
        <v>73606</v>
      </c>
      <c r="AF18" s="49">
        <f t="shared" si="5"/>
        <v>393</v>
      </c>
      <c r="AG18" s="155">
        <v>0</v>
      </c>
      <c r="AH18" s="157">
        <v>0</v>
      </c>
      <c r="AI18" s="155">
        <v>0</v>
      </c>
      <c r="AJ18" s="179">
        <f t="shared" si="7"/>
        <v>15728.450000000201</v>
      </c>
      <c r="AK18" s="49">
        <f t="shared" si="24"/>
        <v>4264586.49</v>
      </c>
      <c r="AL18" s="116">
        <v>4280343.5599999996</v>
      </c>
      <c r="AM18" s="169">
        <f t="shared" si="13"/>
        <v>15757.069999999399</v>
      </c>
      <c r="AN18" s="82">
        <f t="shared" si="8"/>
        <v>28.6199999991513</v>
      </c>
    </row>
    <row r="19" spans="2:66" ht="24" customHeight="1">
      <c r="B19" s="177">
        <v>45454</v>
      </c>
      <c r="C19" s="126">
        <f t="shared" si="14"/>
        <v>2097751.2000000002</v>
      </c>
      <c r="D19" s="120">
        <v>2100953.77</v>
      </c>
      <c r="E19" s="35">
        <f t="shared" si="9"/>
        <v>3202.5699999998301</v>
      </c>
      <c r="F19" s="120">
        <f t="shared" si="15"/>
        <v>544795.15</v>
      </c>
      <c r="G19" s="120">
        <v>549920.94999999995</v>
      </c>
      <c r="H19" s="129">
        <f t="shared" si="0"/>
        <v>5125.7999999999302</v>
      </c>
      <c r="I19" s="49">
        <f t="shared" si="16"/>
        <v>99024.88</v>
      </c>
      <c r="J19" s="120">
        <v>99213.73</v>
      </c>
      <c r="K19" s="49">
        <f t="shared" si="1"/>
        <v>188.84999999999101</v>
      </c>
      <c r="L19" s="120">
        <f t="shared" si="17"/>
        <v>52012.09</v>
      </c>
      <c r="M19" s="120">
        <v>52073.75</v>
      </c>
      <c r="N19" s="49">
        <f t="shared" si="2"/>
        <v>61.6600000000035</v>
      </c>
      <c r="O19" s="49">
        <f t="shared" si="18"/>
        <v>474728.24</v>
      </c>
      <c r="P19" s="120">
        <v>476169.68</v>
      </c>
      <c r="Q19" s="49">
        <f t="shared" si="10"/>
        <v>1441.44</v>
      </c>
      <c r="R19" s="49">
        <f t="shared" si="19"/>
        <v>176356</v>
      </c>
      <c r="S19" s="120">
        <v>176699.4</v>
      </c>
      <c r="T19" s="49">
        <f t="shared" si="11"/>
        <v>343.39999999999401</v>
      </c>
      <c r="U19" s="49">
        <f t="shared" si="20"/>
        <v>417074.56</v>
      </c>
      <c r="V19" s="120">
        <v>418538.48</v>
      </c>
      <c r="W19" s="49">
        <f t="shared" si="12"/>
        <v>1202.8799999999801</v>
      </c>
      <c r="X19" s="49">
        <f t="shared" si="21"/>
        <v>288210.82</v>
      </c>
      <c r="Y19" s="120">
        <v>289115.2</v>
      </c>
      <c r="Z19" s="49">
        <f t="shared" si="3"/>
        <v>904.380000000005</v>
      </c>
      <c r="AA19" s="120">
        <f t="shared" si="22"/>
        <v>89509.04</v>
      </c>
      <c r="AB19" s="120">
        <v>89770.08</v>
      </c>
      <c r="AC19" s="49">
        <f t="shared" si="4"/>
        <v>261.04000000000798</v>
      </c>
      <c r="AD19" s="135">
        <f t="shared" si="23"/>
        <v>73606</v>
      </c>
      <c r="AE19" s="135">
        <v>73965</v>
      </c>
      <c r="AF19" s="49">
        <f t="shared" si="5"/>
        <v>359</v>
      </c>
      <c r="AG19" s="155">
        <v>0</v>
      </c>
      <c r="AH19" s="155">
        <v>0</v>
      </c>
      <c r="AI19" s="155">
        <v>0</v>
      </c>
      <c r="AJ19" s="179">
        <f t="shared" si="7"/>
        <v>13091.0199999997</v>
      </c>
      <c r="AK19" s="49">
        <f t="shared" si="24"/>
        <v>4280343.5599999996</v>
      </c>
      <c r="AL19" s="116">
        <v>4293478.01</v>
      </c>
      <c r="AM19" s="169">
        <f t="shared" si="13"/>
        <v>13134.450000000201</v>
      </c>
      <c r="AN19" s="82">
        <f t="shared" si="8"/>
        <v>43.430000000444103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2:66" s="3" customFormat="1" ht="24" customHeight="1">
      <c r="B20" s="177">
        <v>45455</v>
      </c>
      <c r="C20" s="126">
        <f t="shared" si="14"/>
        <v>2100953.77</v>
      </c>
      <c r="D20" s="120">
        <v>2104517.2000000002</v>
      </c>
      <c r="E20" s="35">
        <f t="shared" si="9"/>
        <v>3563.4300000001699</v>
      </c>
      <c r="F20" s="120">
        <f t="shared" si="15"/>
        <v>549920.94999999995</v>
      </c>
      <c r="G20" s="120">
        <v>554882.88</v>
      </c>
      <c r="H20" s="129">
        <f t="shared" si="0"/>
        <v>4961.9300000000503</v>
      </c>
      <c r="I20" s="49">
        <f t="shared" si="16"/>
        <v>99213.73</v>
      </c>
      <c r="J20" s="120">
        <v>99374.09</v>
      </c>
      <c r="K20" s="49">
        <f t="shared" si="1"/>
        <v>160.36000000000101</v>
      </c>
      <c r="L20" s="120">
        <f t="shared" si="17"/>
        <v>52073.75</v>
      </c>
      <c r="M20" s="120">
        <v>52129.57</v>
      </c>
      <c r="N20" s="49">
        <f t="shared" si="2"/>
        <v>55.819999999999702</v>
      </c>
      <c r="O20" s="49">
        <f t="shared" si="18"/>
        <v>476169.68</v>
      </c>
      <c r="P20" s="120">
        <v>477642.88</v>
      </c>
      <c r="Q20" s="49">
        <f t="shared" si="10"/>
        <v>1473.20000000001</v>
      </c>
      <c r="R20" s="49">
        <f t="shared" si="19"/>
        <v>176699.4</v>
      </c>
      <c r="S20" s="120">
        <v>177146.88</v>
      </c>
      <c r="T20" s="49">
        <f t="shared" si="11"/>
        <v>447.48000000001002</v>
      </c>
      <c r="U20" s="49">
        <f t="shared" si="20"/>
        <v>418538.48</v>
      </c>
      <c r="V20" s="120">
        <v>420090.48</v>
      </c>
      <c r="W20" s="49">
        <f t="shared" si="12"/>
        <v>1280.8399999999999</v>
      </c>
      <c r="X20" s="49">
        <f t="shared" si="21"/>
        <v>289115.2</v>
      </c>
      <c r="Y20" s="120">
        <v>289975.2</v>
      </c>
      <c r="Z20" s="49">
        <f t="shared" si="3"/>
        <v>860</v>
      </c>
      <c r="AA20" s="120">
        <f t="shared" si="22"/>
        <v>89770.08</v>
      </c>
      <c r="AB20" s="120">
        <v>90041.24</v>
      </c>
      <c r="AC20" s="49">
        <f t="shared" si="4"/>
        <v>271.16000000000298</v>
      </c>
      <c r="AD20" s="135">
        <f t="shared" si="23"/>
        <v>73965</v>
      </c>
      <c r="AE20" s="135">
        <v>74338</v>
      </c>
      <c r="AF20" s="49">
        <f t="shared" si="5"/>
        <v>373</v>
      </c>
      <c r="AG20" s="155">
        <v>0</v>
      </c>
      <c r="AH20" s="155">
        <v>0</v>
      </c>
      <c r="AI20" s="155">
        <v>0</v>
      </c>
      <c r="AJ20" s="179">
        <f t="shared" si="7"/>
        <v>13447.220000000199</v>
      </c>
      <c r="AK20" s="49">
        <f t="shared" si="24"/>
        <v>4293478.01</v>
      </c>
      <c r="AL20" s="116">
        <v>4306974.22</v>
      </c>
      <c r="AM20" s="169">
        <f t="shared" si="13"/>
        <v>13496.21</v>
      </c>
      <c r="AN20" s="82">
        <f t="shared" si="8"/>
        <v>48.989999999721498</v>
      </c>
    </row>
    <row r="21" spans="2:66" ht="24" customHeight="1">
      <c r="B21" s="177">
        <v>45456</v>
      </c>
      <c r="C21" s="126">
        <f t="shared" si="14"/>
        <v>2104517.2000000002</v>
      </c>
      <c r="D21" s="120">
        <v>2110089.7000000002</v>
      </c>
      <c r="E21" s="35">
        <f t="shared" si="9"/>
        <v>5572.5</v>
      </c>
      <c r="F21" s="120">
        <f t="shared" si="15"/>
        <v>554882.88</v>
      </c>
      <c r="G21" s="120">
        <v>559053.07999999996</v>
      </c>
      <c r="H21" s="129">
        <f t="shared" si="0"/>
        <v>4170.1999999999498</v>
      </c>
      <c r="I21" s="49">
        <f t="shared" si="16"/>
        <v>99374.09</v>
      </c>
      <c r="J21" s="120">
        <v>99531.16</v>
      </c>
      <c r="K21" s="49">
        <f t="shared" si="1"/>
        <v>157.07000000000701</v>
      </c>
      <c r="L21" s="120">
        <f t="shared" si="17"/>
        <v>52129.57</v>
      </c>
      <c r="M21" s="120">
        <v>52188.52</v>
      </c>
      <c r="N21" s="49">
        <f t="shared" si="2"/>
        <v>58.949999999997097</v>
      </c>
      <c r="O21" s="49">
        <f t="shared" si="18"/>
        <v>477642.88</v>
      </c>
      <c r="P21" s="120">
        <v>479263.44</v>
      </c>
      <c r="Q21" s="49">
        <f t="shared" si="10"/>
        <v>1620.56</v>
      </c>
      <c r="R21" s="49">
        <f t="shared" si="19"/>
        <v>177146.88</v>
      </c>
      <c r="S21" s="120">
        <v>177557.44</v>
      </c>
      <c r="T21" s="49">
        <f t="shared" si="11"/>
        <v>410.55999999999801</v>
      </c>
      <c r="U21" s="49">
        <f t="shared" si="20"/>
        <v>420090.48</v>
      </c>
      <c r="V21" s="120">
        <v>421585.44</v>
      </c>
      <c r="W21" s="49">
        <f t="shared" si="12"/>
        <v>1218.96000000002</v>
      </c>
      <c r="X21" s="49">
        <f t="shared" si="21"/>
        <v>289975.2</v>
      </c>
      <c r="Y21" s="120">
        <v>290861.38</v>
      </c>
      <c r="Z21" s="49">
        <f t="shared" si="3"/>
        <v>886.17999999999302</v>
      </c>
      <c r="AA21" s="120">
        <f t="shared" si="22"/>
        <v>90041.24</v>
      </c>
      <c r="AB21" s="120">
        <v>90317.24</v>
      </c>
      <c r="AC21" s="49">
        <f t="shared" si="4"/>
        <v>276</v>
      </c>
      <c r="AD21" s="135">
        <f t="shared" si="23"/>
        <v>74338</v>
      </c>
      <c r="AE21" s="135">
        <v>74679</v>
      </c>
      <c r="AF21" s="49">
        <f t="shared" si="5"/>
        <v>341</v>
      </c>
      <c r="AG21" s="155">
        <v>0</v>
      </c>
      <c r="AH21" s="155">
        <v>0</v>
      </c>
      <c r="AI21" s="155">
        <v>0</v>
      </c>
      <c r="AJ21" s="179">
        <f t="shared" si="7"/>
        <v>14711.98</v>
      </c>
      <c r="AK21" s="49">
        <f t="shared" si="24"/>
        <v>4306974.22</v>
      </c>
      <c r="AL21" s="116">
        <v>4321710.92</v>
      </c>
      <c r="AM21" s="169">
        <f t="shared" si="13"/>
        <v>14736.700000000201</v>
      </c>
      <c r="AN21" s="82">
        <f t="shared" si="8"/>
        <v>24.7200000002194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2:66" s="3" customFormat="1" ht="24" customHeight="1">
      <c r="B22" s="177">
        <v>45457</v>
      </c>
      <c r="C22" s="126">
        <f t="shared" si="14"/>
        <v>2110089.7000000002</v>
      </c>
      <c r="D22" s="120">
        <v>2115586.71</v>
      </c>
      <c r="E22" s="35">
        <f t="shared" si="9"/>
        <v>5497.0099999997801</v>
      </c>
      <c r="F22" s="120">
        <f t="shared" si="15"/>
        <v>559053.07999999996</v>
      </c>
      <c r="G22" s="120">
        <v>563279.35</v>
      </c>
      <c r="H22" s="129">
        <f t="shared" si="0"/>
        <v>4226.2700000000204</v>
      </c>
      <c r="I22" s="49">
        <f t="shared" si="16"/>
        <v>99531.16</v>
      </c>
      <c r="J22" s="120">
        <v>99690.03</v>
      </c>
      <c r="K22" s="49">
        <f t="shared" si="1"/>
        <v>158.869999999995</v>
      </c>
      <c r="L22" s="120">
        <f t="shared" si="17"/>
        <v>52188.52</v>
      </c>
      <c r="M22" s="120">
        <v>52250.71</v>
      </c>
      <c r="N22" s="49">
        <f t="shared" si="2"/>
        <v>62.1900000000023</v>
      </c>
      <c r="O22" s="49">
        <f t="shared" si="18"/>
        <v>479263.44</v>
      </c>
      <c r="P22" s="120">
        <v>481137.6</v>
      </c>
      <c r="Q22" s="49">
        <f t="shared" si="10"/>
        <v>1874.1599999999701</v>
      </c>
      <c r="R22" s="49">
        <f t="shared" si="19"/>
        <v>177557.44</v>
      </c>
      <c r="S22" s="120">
        <v>177905.92000000001</v>
      </c>
      <c r="T22" s="49">
        <f t="shared" si="11"/>
        <v>348.48000000001002</v>
      </c>
      <c r="U22" s="49">
        <f t="shared" si="20"/>
        <v>421585.44</v>
      </c>
      <c r="V22" s="120">
        <v>423101.44</v>
      </c>
      <c r="W22" s="49">
        <f t="shared" si="12"/>
        <v>1246.92</v>
      </c>
      <c r="X22" s="49">
        <f t="shared" si="21"/>
        <v>290861.38</v>
      </c>
      <c r="Y22" s="120">
        <v>291722.18</v>
      </c>
      <c r="Z22" s="49">
        <f t="shared" si="3"/>
        <v>860.79999999998802</v>
      </c>
      <c r="AA22" s="120">
        <f t="shared" si="22"/>
        <v>90317.24</v>
      </c>
      <c r="AB22" s="120">
        <v>90586.32</v>
      </c>
      <c r="AC22" s="49">
        <f t="shared" si="4"/>
        <v>269.08000000000197</v>
      </c>
      <c r="AD22" s="135">
        <f t="shared" si="23"/>
        <v>74679</v>
      </c>
      <c r="AE22" s="135">
        <v>75064</v>
      </c>
      <c r="AF22" s="49">
        <f t="shared" si="5"/>
        <v>385</v>
      </c>
      <c r="AG22" s="155">
        <v>0</v>
      </c>
      <c r="AH22" s="155">
        <v>0</v>
      </c>
      <c r="AI22" s="155">
        <v>0</v>
      </c>
      <c r="AJ22" s="179">
        <f t="shared" si="7"/>
        <v>14928.779999999801</v>
      </c>
      <c r="AK22" s="49">
        <f t="shared" si="24"/>
        <v>4321710.92</v>
      </c>
      <c r="AL22" s="116">
        <v>4336694.49</v>
      </c>
      <c r="AM22" s="169">
        <f t="shared" si="13"/>
        <v>14983.5700000003</v>
      </c>
      <c r="AN22" s="82">
        <f t="shared" si="8"/>
        <v>54.790000000531997</v>
      </c>
    </row>
    <row r="23" spans="2:66" ht="24" customHeight="1">
      <c r="B23" s="177">
        <v>45458</v>
      </c>
      <c r="C23" s="127">
        <f t="shared" si="14"/>
        <v>2115586.71</v>
      </c>
      <c r="D23" s="120">
        <v>2121477.21</v>
      </c>
      <c r="E23" s="180">
        <f t="shared" si="9"/>
        <v>5890.5</v>
      </c>
      <c r="F23" s="120">
        <f t="shared" si="15"/>
        <v>563279.35</v>
      </c>
      <c r="G23" s="120">
        <v>568117.79</v>
      </c>
      <c r="H23" s="176">
        <f t="shared" si="0"/>
        <v>4838.4400000000596</v>
      </c>
      <c r="I23" s="120">
        <f t="shared" si="16"/>
        <v>99690.03</v>
      </c>
      <c r="J23" s="120">
        <v>99869.94</v>
      </c>
      <c r="K23" s="120">
        <f t="shared" si="1"/>
        <v>179.91000000000301</v>
      </c>
      <c r="L23" s="120">
        <f t="shared" si="17"/>
        <v>52250.71</v>
      </c>
      <c r="M23" s="120">
        <v>52297.53</v>
      </c>
      <c r="N23" s="120">
        <f t="shared" si="2"/>
        <v>46.819999999999702</v>
      </c>
      <c r="O23" s="120">
        <f t="shared" si="18"/>
        <v>481137.6</v>
      </c>
      <c r="P23" s="120">
        <v>482949.36</v>
      </c>
      <c r="Q23" s="120">
        <f t="shared" si="10"/>
        <v>1811.76000000001</v>
      </c>
      <c r="R23" s="120">
        <f t="shared" si="19"/>
        <v>177905.92000000001</v>
      </c>
      <c r="S23" s="120">
        <v>178310.76</v>
      </c>
      <c r="T23" s="120">
        <f t="shared" si="11"/>
        <v>404.83999999999702</v>
      </c>
      <c r="U23" s="120">
        <f t="shared" si="20"/>
        <v>423101.44</v>
      </c>
      <c r="V23" s="120">
        <v>424731.6</v>
      </c>
      <c r="W23" s="120">
        <f t="shared" si="12"/>
        <v>1343.1199999999801</v>
      </c>
      <c r="X23" s="120">
        <f t="shared" si="21"/>
        <v>291722.18</v>
      </c>
      <c r="Y23" s="120">
        <v>292711.74</v>
      </c>
      <c r="Z23" s="120">
        <f t="shared" si="3"/>
        <v>989.55999999999801</v>
      </c>
      <c r="AA23" s="120">
        <f t="shared" si="22"/>
        <v>90586.32</v>
      </c>
      <c r="AB23" s="120">
        <v>90873.36</v>
      </c>
      <c r="AC23" s="120">
        <f t="shared" si="4"/>
        <v>287.039999999994</v>
      </c>
      <c r="AD23" s="135">
        <f t="shared" si="23"/>
        <v>75064</v>
      </c>
      <c r="AE23" s="135">
        <v>75437</v>
      </c>
      <c r="AF23" s="120">
        <f t="shared" si="5"/>
        <v>373</v>
      </c>
      <c r="AG23" s="157">
        <v>0</v>
      </c>
      <c r="AH23" s="157">
        <v>0</v>
      </c>
      <c r="AI23" s="157">
        <v>0</v>
      </c>
      <c r="AJ23" s="183">
        <f t="shared" si="7"/>
        <v>16164.99</v>
      </c>
      <c r="AK23" s="120">
        <f t="shared" si="24"/>
        <v>4336694.49</v>
      </c>
      <c r="AL23" s="116">
        <v>4352887.3899999997</v>
      </c>
      <c r="AM23" s="169">
        <f t="shared" si="13"/>
        <v>16192.899999999399</v>
      </c>
      <c r="AN23" s="82">
        <f t="shared" si="8"/>
        <v>27.909999999399599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2:66" s="3" customFormat="1" ht="24" customHeight="1">
      <c r="B24" s="177">
        <v>45459</v>
      </c>
      <c r="C24" s="520" t="s">
        <v>82</v>
      </c>
      <c r="D24" s="520"/>
      <c r="E24" s="520"/>
      <c r="F24" s="520"/>
      <c r="G24" s="520"/>
      <c r="H24" s="520"/>
      <c r="I24" s="520"/>
      <c r="J24" s="520"/>
      <c r="K24" s="520"/>
      <c r="L24" s="520"/>
      <c r="M24" s="520"/>
      <c r="N24" s="520"/>
      <c r="O24" s="520"/>
      <c r="P24" s="520"/>
      <c r="Q24" s="520"/>
      <c r="R24" s="520"/>
      <c r="S24" s="520"/>
      <c r="T24" s="520"/>
      <c r="U24" s="520"/>
      <c r="V24" s="520"/>
      <c r="W24" s="520"/>
      <c r="X24" s="520"/>
      <c r="Y24" s="520"/>
      <c r="Z24" s="520"/>
      <c r="AA24" s="520"/>
      <c r="AB24" s="520"/>
      <c r="AC24" s="520"/>
      <c r="AD24" s="520"/>
      <c r="AE24" s="520"/>
      <c r="AF24" s="520"/>
      <c r="AG24" s="520"/>
      <c r="AH24" s="520"/>
      <c r="AI24" s="520"/>
      <c r="AJ24" s="520"/>
      <c r="AK24" s="520"/>
      <c r="AL24" s="520"/>
      <c r="AM24" s="520"/>
      <c r="AN24" s="520"/>
    </row>
    <row r="25" spans="2:66" ht="24" customHeight="1">
      <c r="B25" s="177">
        <v>45460</v>
      </c>
      <c r="C25" s="520"/>
      <c r="D25" s="520"/>
      <c r="E25" s="520"/>
      <c r="F25" s="520"/>
      <c r="G25" s="520"/>
      <c r="H25" s="520"/>
      <c r="I25" s="520"/>
      <c r="J25" s="520"/>
      <c r="K25" s="520"/>
      <c r="L25" s="520"/>
      <c r="M25" s="520"/>
      <c r="N25" s="520"/>
      <c r="O25" s="520"/>
      <c r="P25" s="520"/>
      <c r="Q25" s="520"/>
      <c r="R25" s="520"/>
      <c r="S25" s="520"/>
      <c r="T25" s="520"/>
      <c r="U25" s="520"/>
      <c r="V25" s="520"/>
      <c r="W25" s="520"/>
      <c r="X25" s="520"/>
      <c r="Y25" s="520"/>
      <c r="Z25" s="520"/>
      <c r="AA25" s="520"/>
      <c r="AB25" s="520"/>
      <c r="AC25" s="520"/>
      <c r="AD25" s="520"/>
      <c r="AE25" s="520"/>
      <c r="AF25" s="520"/>
      <c r="AG25" s="520"/>
      <c r="AH25" s="520"/>
      <c r="AI25" s="520"/>
      <c r="AJ25" s="520"/>
      <c r="AK25" s="520"/>
      <c r="AL25" s="520"/>
      <c r="AM25" s="520"/>
      <c r="AN25" s="520"/>
      <c r="AO25" s="3"/>
      <c r="AP25" s="3"/>
      <c r="AQ25" s="3"/>
      <c r="AR25" s="3"/>
      <c r="AS25" s="3"/>
      <c r="AT25" s="3"/>
      <c r="AU25" s="3"/>
      <c r="AV25" s="3"/>
      <c r="AW25" s="3"/>
      <c r="AX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2:66" s="3" customFormat="1" ht="24" customHeight="1">
      <c r="B26" s="177">
        <v>45461</v>
      </c>
      <c r="C26" s="120">
        <v>2121477.21</v>
      </c>
      <c r="D26" s="82">
        <v>2125194.86</v>
      </c>
      <c r="E26" s="181">
        <f t="shared" si="9"/>
        <v>3717.6499999999101</v>
      </c>
      <c r="F26" s="120">
        <v>568117.79</v>
      </c>
      <c r="G26" s="82">
        <v>571193.62</v>
      </c>
      <c r="H26" s="182">
        <f t="shared" si="0"/>
        <v>3075.8299999999599</v>
      </c>
      <c r="I26" s="120">
        <v>99869.94</v>
      </c>
      <c r="J26" s="82">
        <v>100042.07</v>
      </c>
      <c r="K26" s="122">
        <f t="shared" si="1"/>
        <v>172.130000000005</v>
      </c>
      <c r="L26" s="120">
        <v>52297.53</v>
      </c>
      <c r="M26" s="82">
        <v>52329.62</v>
      </c>
      <c r="N26" s="122">
        <f t="shared" si="2"/>
        <v>32.090000000003798</v>
      </c>
      <c r="O26" s="120">
        <v>482949.36</v>
      </c>
      <c r="P26" s="82">
        <v>484218.16</v>
      </c>
      <c r="Q26" s="122">
        <f t="shared" si="10"/>
        <v>1268.79999999999</v>
      </c>
      <c r="R26" s="120">
        <v>178310.76</v>
      </c>
      <c r="S26" s="82">
        <v>178584.4</v>
      </c>
      <c r="T26" s="122">
        <f t="shared" si="11"/>
        <v>273.63999999998498</v>
      </c>
      <c r="U26" s="120">
        <v>424731.6</v>
      </c>
      <c r="V26" s="82">
        <v>425863.67999999999</v>
      </c>
      <c r="W26" s="122">
        <f t="shared" si="12"/>
        <v>895.24000000002002</v>
      </c>
      <c r="X26" s="120">
        <v>292711.74</v>
      </c>
      <c r="Y26" s="82">
        <v>293507.90000000002</v>
      </c>
      <c r="Z26" s="122">
        <f t="shared" si="3"/>
        <v>796.16000000003305</v>
      </c>
      <c r="AA26" s="120">
        <v>90873.36</v>
      </c>
      <c r="AB26" s="82">
        <v>91110.2</v>
      </c>
      <c r="AC26" s="122">
        <f t="shared" si="4"/>
        <v>236.83999999999699</v>
      </c>
      <c r="AD26" s="135">
        <v>75437</v>
      </c>
      <c r="AE26" s="134">
        <v>75653</v>
      </c>
      <c r="AF26" s="122">
        <f t="shared" si="5"/>
        <v>216</v>
      </c>
      <c r="AG26" s="162">
        <v>0</v>
      </c>
      <c r="AH26" s="162">
        <v>0</v>
      </c>
      <c r="AI26" s="162">
        <v>0</v>
      </c>
      <c r="AJ26" s="184">
        <f t="shared" si="7"/>
        <v>10684.379999999899</v>
      </c>
      <c r="AK26" s="116">
        <v>4352887.3899999997</v>
      </c>
      <c r="AL26" s="123">
        <v>4363626.26</v>
      </c>
      <c r="AM26" s="169">
        <f t="shared" si="13"/>
        <v>10738.870000000101</v>
      </c>
      <c r="AN26" s="82">
        <f t="shared" si="8"/>
        <v>54.490000000216199</v>
      </c>
    </row>
    <row r="27" spans="2:66" ht="24" customHeight="1">
      <c r="B27" s="177">
        <v>45462</v>
      </c>
      <c r="C27" s="126">
        <f t="shared" si="14"/>
        <v>2125194.86</v>
      </c>
      <c r="D27" s="120">
        <v>2130111.44</v>
      </c>
      <c r="E27" s="35">
        <f t="shared" si="9"/>
        <v>4916.58000000007</v>
      </c>
      <c r="F27" s="120">
        <f t="shared" si="15"/>
        <v>571193.62</v>
      </c>
      <c r="G27" s="120">
        <v>575196.23</v>
      </c>
      <c r="H27" s="129">
        <f t="shared" si="0"/>
        <v>4002.6099999999901</v>
      </c>
      <c r="I27" s="49">
        <f t="shared" si="16"/>
        <v>100042.07</v>
      </c>
      <c r="J27" s="120">
        <v>100292.22</v>
      </c>
      <c r="K27" s="49">
        <f t="shared" si="1"/>
        <v>250.14999999999401</v>
      </c>
      <c r="L27" s="120">
        <f t="shared" si="17"/>
        <v>52329.62</v>
      </c>
      <c r="M27" s="120">
        <v>52403.91</v>
      </c>
      <c r="N27" s="49">
        <f t="shared" si="2"/>
        <v>74.290000000000902</v>
      </c>
      <c r="O27" s="49">
        <f t="shared" si="18"/>
        <v>484218.16</v>
      </c>
      <c r="P27" s="120">
        <v>485763.36</v>
      </c>
      <c r="Q27" s="49">
        <f t="shared" si="10"/>
        <v>1545.20000000001</v>
      </c>
      <c r="R27" s="49">
        <f t="shared" si="19"/>
        <v>178584.4</v>
      </c>
      <c r="S27" s="120">
        <v>179004.2</v>
      </c>
      <c r="T27" s="49">
        <f t="shared" si="11"/>
        <v>419.80000000001701</v>
      </c>
      <c r="U27" s="49">
        <f t="shared" si="20"/>
        <v>425863.67999999999</v>
      </c>
      <c r="V27" s="120">
        <v>427359.44</v>
      </c>
      <c r="W27" s="49">
        <f t="shared" si="12"/>
        <v>1203.3200000000099</v>
      </c>
      <c r="X27" s="49">
        <f t="shared" si="21"/>
        <v>293507.90000000002</v>
      </c>
      <c r="Y27" s="120">
        <v>294369.59999999998</v>
      </c>
      <c r="Z27" s="49">
        <f t="shared" si="3"/>
        <v>861.69999999995298</v>
      </c>
      <c r="AA27" s="120">
        <f t="shared" si="22"/>
        <v>91110.2</v>
      </c>
      <c r="AB27" s="120">
        <v>91402.64</v>
      </c>
      <c r="AC27" s="49">
        <f t="shared" si="4"/>
        <v>292.44000000000199</v>
      </c>
      <c r="AD27" s="135">
        <f t="shared" si="23"/>
        <v>75653</v>
      </c>
      <c r="AE27" s="135">
        <v>76021</v>
      </c>
      <c r="AF27" s="49">
        <f t="shared" si="5"/>
        <v>368</v>
      </c>
      <c r="AG27" s="155">
        <v>0</v>
      </c>
      <c r="AH27" s="155">
        <v>0</v>
      </c>
      <c r="AI27" s="155">
        <v>0</v>
      </c>
      <c r="AJ27" s="179">
        <f t="shared" si="7"/>
        <v>13934.09</v>
      </c>
      <c r="AK27" s="49">
        <f t="shared" si="24"/>
        <v>4363626.26</v>
      </c>
      <c r="AL27" s="116">
        <v>4377615.79</v>
      </c>
      <c r="AM27" s="169">
        <f t="shared" si="13"/>
        <v>13989.530000000301</v>
      </c>
      <c r="AN27" s="82">
        <f t="shared" si="8"/>
        <v>55.440000000213303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2:66" s="3" customFormat="1" ht="24" customHeight="1">
      <c r="B28" s="177">
        <v>45463</v>
      </c>
      <c r="C28" s="126">
        <f t="shared" si="14"/>
        <v>2130111.44</v>
      </c>
      <c r="D28" s="120">
        <v>2135910.5499999998</v>
      </c>
      <c r="E28" s="35">
        <f t="shared" si="9"/>
        <v>5799.1099999998696</v>
      </c>
      <c r="F28" s="120">
        <f t="shared" si="15"/>
        <v>575196.23</v>
      </c>
      <c r="G28" s="120">
        <v>580375.17000000004</v>
      </c>
      <c r="H28" s="129">
        <f t="shared" si="0"/>
        <v>5178.9400000000596</v>
      </c>
      <c r="I28" s="49">
        <f t="shared" si="16"/>
        <v>100292.22</v>
      </c>
      <c r="J28" s="120">
        <v>100454.61</v>
      </c>
      <c r="K28" s="49">
        <f t="shared" si="1"/>
        <v>162.38999999999899</v>
      </c>
      <c r="L28" s="120">
        <f t="shared" si="17"/>
        <v>52403.91</v>
      </c>
      <c r="M28" s="120">
        <v>52448.55</v>
      </c>
      <c r="N28" s="49">
        <f t="shared" si="2"/>
        <v>44.639999999999397</v>
      </c>
      <c r="O28" s="49">
        <f t="shared" si="18"/>
        <v>485763.36</v>
      </c>
      <c r="P28" s="120">
        <v>487444.32</v>
      </c>
      <c r="Q28" s="49">
        <f t="shared" si="10"/>
        <v>1680.96000000002</v>
      </c>
      <c r="R28" s="49">
        <f t="shared" si="19"/>
        <v>179004.2</v>
      </c>
      <c r="S28" s="120">
        <v>179454.24</v>
      </c>
      <c r="T28" s="49">
        <f t="shared" si="11"/>
        <v>450.03999999997899</v>
      </c>
      <c r="U28" s="49">
        <f t="shared" si="20"/>
        <v>427359.44</v>
      </c>
      <c r="V28" s="120">
        <v>429014.4</v>
      </c>
      <c r="W28" s="49">
        <f t="shared" si="12"/>
        <v>1395.24000000002</v>
      </c>
      <c r="X28" s="49">
        <f t="shared" si="21"/>
        <v>294369.59999999998</v>
      </c>
      <c r="Y28" s="120">
        <v>295250.40000000002</v>
      </c>
      <c r="Z28" s="49">
        <f t="shared" si="3"/>
        <v>880.80000000004702</v>
      </c>
      <c r="AA28" s="120">
        <f t="shared" si="22"/>
        <v>91402.64</v>
      </c>
      <c r="AB28" s="120">
        <v>91662.36</v>
      </c>
      <c r="AC28" s="49">
        <f t="shared" si="4"/>
        <v>259.72000000000099</v>
      </c>
      <c r="AD28" s="135">
        <f t="shared" si="23"/>
        <v>76021</v>
      </c>
      <c r="AE28" s="135">
        <v>76434</v>
      </c>
      <c r="AF28" s="49">
        <f t="shared" si="5"/>
        <v>413</v>
      </c>
      <c r="AG28" s="155">
        <v>0</v>
      </c>
      <c r="AH28" s="155">
        <v>0</v>
      </c>
      <c r="AI28" s="155">
        <v>0</v>
      </c>
      <c r="AJ28" s="179">
        <f t="shared" si="7"/>
        <v>16264.84</v>
      </c>
      <c r="AK28" s="49">
        <f t="shared" si="24"/>
        <v>4377615.79</v>
      </c>
      <c r="AL28" s="116">
        <v>4393920.5</v>
      </c>
      <c r="AM28" s="169">
        <f t="shared" si="13"/>
        <v>16304.71</v>
      </c>
      <c r="AN28" s="82">
        <f t="shared" si="8"/>
        <v>39.869999999966197</v>
      </c>
    </row>
    <row r="29" spans="2:66" ht="24" customHeight="1">
      <c r="B29" s="177">
        <v>45464</v>
      </c>
      <c r="C29" s="126">
        <f t="shared" si="14"/>
        <v>2135910.5499999998</v>
      </c>
      <c r="D29" s="120">
        <v>2142090.5</v>
      </c>
      <c r="E29" s="35">
        <f t="shared" si="9"/>
        <v>6179.9500000001899</v>
      </c>
      <c r="F29" s="120">
        <f t="shared" si="15"/>
        <v>580375.17000000004</v>
      </c>
      <c r="G29" s="120">
        <v>585359.18000000005</v>
      </c>
      <c r="H29" s="129">
        <f t="shared" si="0"/>
        <v>4984.0100000000102</v>
      </c>
      <c r="I29" s="49">
        <f t="shared" si="16"/>
        <v>100454.61</v>
      </c>
      <c r="J29" s="120">
        <v>100624.07</v>
      </c>
      <c r="K29" s="49">
        <f t="shared" si="1"/>
        <v>169.460000000006</v>
      </c>
      <c r="L29" s="120">
        <f t="shared" si="17"/>
        <v>52448.55</v>
      </c>
      <c r="M29" s="120">
        <v>52497.72</v>
      </c>
      <c r="N29" s="49">
        <f t="shared" si="2"/>
        <v>49.169999999998304</v>
      </c>
      <c r="O29" s="49">
        <f t="shared" si="18"/>
        <v>487444.32</v>
      </c>
      <c r="P29" s="120">
        <v>489206</v>
      </c>
      <c r="Q29" s="49">
        <f t="shared" si="10"/>
        <v>1761.6799999999901</v>
      </c>
      <c r="R29" s="49">
        <f t="shared" si="19"/>
        <v>179454.24</v>
      </c>
      <c r="S29" s="120">
        <v>179940.16</v>
      </c>
      <c r="T29" s="49">
        <f t="shared" si="11"/>
        <v>485.92000000001298</v>
      </c>
      <c r="U29" s="49">
        <f t="shared" si="20"/>
        <v>429014.4</v>
      </c>
      <c r="V29" s="120">
        <v>430706.88</v>
      </c>
      <c r="W29" s="49">
        <f t="shared" si="12"/>
        <v>1413.1199999999801</v>
      </c>
      <c r="X29" s="49">
        <f t="shared" si="21"/>
        <v>295250.40000000002</v>
      </c>
      <c r="Y29" s="120">
        <v>296126.40000000002</v>
      </c>
      <c r="Z29" s="49">
        <f t="shared" si="3"/>
        <v>876</v>
      </c>
      <c r="AA29" s="120">
        <f t="shared" si="22"/>
        <v>91662.36</v>
      </c>
      <c r="AB29" s="120">
        <v>91941.72</v>
      </c>
      <c r="AC29" s="49">
        <f t="shared" si="4"/>
        <v>279.36000000000098</v>
      </c>
      <c r="AD29" s="135">
        <f t="shared" si="23"/>
        <v>76434</v>
      </c>
      <c r="AE29" s="135">
        <v>76808</v>
      </c>
      <c r="AF29" s="49">
        <f t="shared" si="5"/>
        <v>374</v>
      </c>
      <c r="AG29" s="155">
        <v>0</v>
      </c>
      <c r="AH29" s="155">
        <v>0</v>
      </c>
      <c r="AI29" s="155">
        <v>0</v>
      </c>
      <c r="AJ29" s="179">
        <f t="shared" si="7"/>
        <v>16572.670000000198</v>
      </c>
      <c r="AK29" s="49">
        <f t="shared" si="24"/>
        <v>4393920.5</v>
      </c>
      <c r="AL29" s="116">
        <v>4410542.51</v>
      </c>
      <c r="AM29" s="169">
        <f t="shared" si="13"/>
        <v>16622.009999999798</v>
      </c>
      <c r="AN29" s="82">
        <f t="shared" si="8"/>
        <v>49.339999999589097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2:66" s="3" customFormat="1" ht="24" customHeight="1">
      <c r="B30" s="177">
        <v>45465</v>
      </c>
      <c r="C30" s="126">
        <f t="shared" si="14"/>
        <v>2142090.5</v>
      </c>
      <c r="D30" s="120">
        <v>2148217.7200000002</v>
      </c>
      <c r="E30" s="35">
        <f t="shared" si="9"/>
        <v>6127.2200000002003</v>
      </c>
      <c r="F30" s="120">
        <f t="shared" si="15"/>
        <v>585359.18000000005</v>
      </c>
      <c r="G30" s="120">
        <v>590456.80000000005</v>
      </c>
      <c r="H30" s="129">
        <f t="shared" si="0"/>
        <v>5097.62</v>
      </c>
      <c r="I30" s="49">
        <f t="shared" si="16"/>
        <v>100624.07</v>
      </c>
      <c r="J30" s="120">
        <v>100807.45</v>
      </c>
      <c r="K30" s="49">
        <f t="shared" si="1"/>
        <v>183.37999999998999</v>
      </c>
      <c r="L30" s="120">
        <f t="shared" si="17"/>
        <v>52497.72</v>
      </c>
      <c r="M30" s="120">
        <v>52546.2</v>
      </c>
      <c r="N30" s="49">
        <f t="shared" si="2"/>
        <v>48.479999999995897</v>
      </c>
      <c r="O30" s="49">
        <f t="shared" si="18"/>
        <v>489206</v>
      </c>
      <c r="P30" s="120">
        <v>491090.88</v>
      </c>
      <c r="Q30" s="49">
        <f t="shared" si="10"/>
        <v>1884.88</v>
      </c>
      <c r="R30" s="49">
        <f t="shared" si="19"/>
        <v>179940.16</v>
      </c>
      <c r="S30" s="120">
        <v>180494.64</v>
      </c>
      <c r="T30" s="49">
        <f t="shared" si="11"/>
        <v>554.48000000001002</v>
      </c>
      <c r="U30" s="49">
        <f t="shared" si="20"/>
        <v>430706.88</v>
      </c>
      <c r="V30" s="120">
        <v>432404.16</v>
      </c>
      <c r="W30" s="49">
        <f t="shared" si="12"/>
        <v>1411.7999999999699</v>
      </c>
      <c r="X30" s="49">
        <f t="shared" si="21"/>
        <v>296126.40000000002</v>
      </c>
      <c r="Y30" s="120">
        <v>297031.67999999999</v>
      </c>
      <c r="Z30" s="49">
        <f t="shared" si="3"/>
        <v>905.27999999996996</v>
      </c>
      <c r="AA30" s="120">
        <f t="shared" si="22"/>
        <v>91941.72</v>
      </c>
      <c r="AB30" s="120">
        <v>92227.199999999997</v>
      </c>
      <c r="AC30" s="49">
        <f t="shared" si="4"/>
        <v>285.47999999999598</v>
      </c>
      <c r="AD30" s="135">
        <f t="shared" si="23"/>
        <v>76808</v>
      </c>
      <c r="AE30" s="135">
        <v>77180</v>
      </c>
      <c r="AF30" s="49">
        <f t="shared" si="5"/>
        <v>372</v>
      </c>
      <c r="AG30" s="155">
        <v>0</v>
      </c>
      <c r="AH30" s="155">
        <v>0</v>
      </c>
      <c r="AI30" s="155">
        <v>0</v>
      </c>
      <c r="AJ30" s="179">
        <f t="shared" si="7"/>
        <v>16870.620000000101</v>
      </c>
      <c r="AK30" s="49">
        <f t="shared" si="24"/>
        <v>4410542.51</v>
      </c>
      <c r="AL30" s="116">
        <v>4427441.21</v>
      </c>
      <c r="AM30" s="169">
        <f t="shared" si="13"/>
        <v>16898.700000000201</v>
      </c>
      <c r="AN30" s="82">
        <f t="shared" si="8"/>
        <v>28.080000000045398</v>
      </c>
    </row>
    <row r="31" spans="2:66" ht="24" customHeight="1">
      <c r="B31" s="177">
        <v>45466</v>
      </c>
      <c r="C31" s="126">
        <f t="shared" si="14"/>
        <v>2148217.7200000002</v>
      </c>
      <c r="D31" s="120">
        <v>2152352.7200000002</v>
      </c>
      <c r="E31" s="35">
        <f t="shared" si="9"/>
        <v>4135</v>
      </c>
      <c r="F31" s="120">
        <f t="shared" si="15"/>
        <v>590456.80000000005</v>
      </c>
      <c r="G31" s="120">
        <v>593891.61</v>
      </c>
      <c r="H31" s="129">
        <f t="shared" si="0"/>
        <v>3434.8099999999399</v>
      </c>
      <c r="I31" s="49">
        <f t="shared" si="16"/>
        <v>100807.45</v>
      </c>
      <c r="J31" s="120">
        <v>100956.06</v>
      </c>
      <c r="K31" s="49">
        <f t="shared" si="1"/>
        <v>148.61000000000101</v>
      </c>
      <c r="L31" s="120">
        <f t="shared" si="17"/>
        <v>52546.2</v>
      </c>
      <c r="M31" s="120">
        <v>52590.82</v>
      </c>
      <c r="N31" s="49">
        <f t="shared" si="2"/>
        <v>44.620000000002598</v>
      </c>
      <c r="O31" s="49">
        <f t="shared" si="18"/>
        <v>491090.88</v>
      </c>
      <c r="P31" s="120">
        <v>492381.44</v>
      </c>
      <c r="Q31" s="49">
        <f t="shared" si="10"/>
        <v>1290.56</v>
      </c>
      <c r="R31" s="49">
        <f t="shared" si="19"/>
        <v>180494.64</v>
      </c>
      <c r="S31" s="120">
        <v>180810.52</v>
      </c>
      <c r="T31" s="49">
        <f t="shared" si="11"/>
        <v>315.87999999997601</v>
      </c>
      <c r="U31" s="49">
        <f t="shared" si="20"/>
        <v>432404.16</v>
      </c>
      <c r="V31" s="120">
        <v>433577.6</v>
      </c>
      <c r="W31" s="49">
        <f t="shared" si="12"/>
        <v>958.63999999999896</v>
      </c>
      <c r="X31" s="49">
        <f t="shared" si="21"/>
        <v>297031.67999999999</v>
      </c>
      <c r="Y31" s="120">
        <v>297719.3</v>
      </c>
      <c r="Z31" s="49">
        <f t="shared" si="3"/>
        <v>687.619999999995</v>
      </c>
      <c r="AA31" s="120">
        <f t="shared" si="22"/>
        <v>92227.199999999997</v>
      </c>
      <c r="AB31" s="120">
        <v>92442</v>
      </c>
      <c r="AC31" s="49">
        <f t="shared" si="4"/>
        <v>214.800000000003</v>
      </c>
      <c r="AD31" s="135">
        <f t="shared" si="23"/>
        <v>77180</v>
      </c>
      <c r="AE31" s="135">
        <v>77301</v>
      </c>
      <c r="AF31" s="49">
        <f t="shared" si="5"/>
        <v>121</v>
      </c>
      <c r="AG31" s="155">
        <v>0</v>
      </c>
      <c r="AH31" s="155">
        <v>0</v>
      </c>
      <c r="AI31" s="155">
        <v>0</v>
      </c>
      <c r="AJ31" s="179">
        <f t="shared" si="7"/>
        <v>11351.539999999901</v>
      </c>
      <c r="AK31" s="49">
        <f t="shared" si="24"/>
        <v>4427441.21</v>
      </c>
      <c r="AL31" s="116">
        <v>4438998.3099999996</v>
      </c>
      <c r="AM31" s="169">
        <f t="shared" si="13"/>
        <v>11557.0999999996</v>
      </c>
      <c r="AN31" s="82">
        <f t="shared" si="8"/>
        <v>205.55999999971399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2:66" s="3" customFormat="1" ht="24" customHeight="1">
      <c r="B32" s="177">
        <v>45467</v>
      </c>
      <c r="C32" s="126">
        <f t="shared" si="14"/>
        <v>2152352.7200000002</v>
      </c>
      <c r="D32" s="120">
        <v>2156135.25</v>
      </c>
      <c r="E32" s="35">
        <f t="shared" si="9"/>
        <v>3782.5299999998001</v>
      </c>
      <c r="F32" s="120">
        <f t="shared" si="15"/>
        <v>593891.61</v>
      </c>
      <c r="G32" s="120">
        <v>596307</v>
      </c>
      <c r="H32" s="129">
        <f t="shared" si="0"/>
        <v>2415.3900000000099</v>
      </c>
      <c r="I32" s="49">
        <f t="shared" si="16"/>
        <v>100956.06</v>
      </c>
      <c r="J32" s="120">
        <v>101091.74</v>
      </c>
      <c r="K32" s="49">
        <f t="shared" si="1"/>
        <v>135.68000000000799</v>
      </c>
      <c r="L32" s="120">
        <f t="shared" si="17"/>
        <v>52590.82</v>
      </c>
      <c r="M32" s="120">
        <v>52634.04</v>
      </c>
      <c r="N32" s="49">
        <f t="shared" si="2"/>
        <v>43.2200000000012</v>
      </c>
      <c r="O32" s="49">
        <f t="shared" si="18"/>
        <v>492381.44</v>
      </c>
      <c r="P32" s="120">
        <v>493599.36</v>
      </c>
      <c r="Q32" s="49">
        <f t="shared" si="10"/>
        <v>1217.9199999999801</v>
      </c>
      <c r="R32" s="49">
        <f t="shared" si="19"/>
        <v>180810.52</v>
      </c>
      <c r="S32" s="120">
        <v>181255.96</v>
      </c>
      <c r="T32" s="49">
        <f t="shared" si="11"/>
        <v>445.44000000000199</v>
      </c>
      <c r="U32" s="49">
        <f t="shared" si="20"/>
        <v>433577.6</v>
      </c>
      <c r="V32" s="120">
        <v>434594.72</v>
      </c>
      <c r="W32" s="49">
        <f t="shared" si="12"/>
        <v>809.72000000000105</v>
      </c>
      <c r="X32" s="49">
        <f t="shared" si="21"/>
        <v>297719.3</v>
      </c>
      <c r="Y32" s="120">
        <v>298398.21000000002</v>
      </c>
      <c r="Z32" s="49">
        <f t="shared" si="3"/>
        <v>678.91000000003305</v>
      </c>
      <c r="AA32" s="120">
        <f t="shared" si="22"/>
        <v>92442</v>
      </c>
      <c r="AB32" s="120">
        <v>92649.4</v>
      </c>
      <c r="AC32" s="49">
        <f t="shared" si="4"/>
        <v>207.39999999999401</v>
      </c>
      <c r="AD32" s="135">
        <f t="shared" si="23"/>
        <v>77301</v>
      </c>
      <c r="AE32" s="135">
        <v>77676</v>
      </c>
      <c r="AF32" s="49">
        <f t="shared" si="5"/>
        <v>375</v>
      </c>
      <c r="AG32" s="155">
        <v>0</v>
      </c>
      <c r="AH32" s="155">
        <v>0</v>
      </c>
      <c r="AI32" s="155">
        <v>0</v>
      </c>
      <c r="AJ32" s="179">
        <f t="shared" si="7"/>
        <v>10111.209999999801</v>
      </c>
      <c r="AK32" s="49">
        <f t="shared" si="24"/>
        <v>4438998.3099999996</v>
      </c>
      <c r="AL32" s="116">
        <v>4449484.0199999996</v>
      </c>
      <c r="AM32" s="169">
        <f t="shared" si="13"/>
        <v>10485.709999999999</v>
      </c>
      <c r="AN32" s="82">
        <f t="shared" si="8"/>
        <v>374.50000000013102</v>
      </c>
    </row>
    <row r="33" spans="2:66" ht="24" customHeight="1">
      <c r="B33" s="177">
        <v>45468</v>
      </c>
      <c r="C33" s="126">
        <f t="shared" si="14"/>
        <v>2156135.25</v>
      </c>
      <c r="D33" s="120">
        <v>2159806.81</v>
      </c>
      <c r="E33" s="35">
        <f t="shared" si="9"/>
        <v>3671.56000000006</v>
      </c>
      <c r="F33" s="120">
        <f t="shared" si="15"/>
        <v>596307</v>
      </c>
      <c r="G33" s="120">
        <v>599761.03</v>
      </c>
      <c r="H33" s="129">
        <f t="shared" si="0"/>
        <v>3454.0300000000302</v>
      </c>
      <c r="I33" s="49">
        <f t="shared" si="16"/>
        <v>101091.74</v>
      </c>
      <c r="J33" s="120">
        <v>101176.68</v>
      </c>
      <c r="K33" s="49">
        <f t="shared" si="1"/>
        <v>84.939999999987805</v>
      </c>
      <c r="L33" s="120">
        <f t="shared" si="17"/>
        <v>52634.04</v>
      </c>
      <c r="M33" s="120">
        <v>52678.29</v>
      </c>
      <c r="N33" s="49">
        <f t="shared" si="2"/>
        <v>44.25</v>
      </c>
      <c r="O33" s="49">
        <f t="shared" si="18"/>
        <v>493599.36</v>
      </c>
      <c r="P33" s="120">
        <v>494869.92</v>
      </c>
      <c r="Q33" s="49">
        <f t="shared" si="10"/>
        <v>1270.56</v>
      </c>
      <c r="R33" s="49">
        <f t="shared" si="19"/>
        <v>181255.96</v>
      </c>
      <c r="S33" s="120">
        <v>181578.6</v>
      </c>
      <c r="T33" s="49">
        <f t="shared" si="11"/>
        <v>322.64000000001403</v>
      </c>
      <c r="U33" s="49">
        <f t="shared" si="20"/>
        <v>434594.72</v>
      </c>
      <c r="V33" s="120">
        <v>435621.2</v>
      </c>
      <c r="W33" s="49">
        <f t="shared" si="12"/>
        <v>824.52000000003295</v>
      </c>
      <c r="X33" s="49">
        <f t="shared" si="21"/>
        <v>298398.21000000002</v>
      </c>
      <c r="Y33" s="120">
        <v>298999.38</v>
      </c>
      <c r="Z33" s="49">
        <f t="shared" si="3"/>
        <v>601.16999999998404</v>
      </c>
      <c r="AA33" s="120">
        <f t="shared" si="22"/>
        <v>92649.4</v>
      </c>
      <c r="AB33" s="120">
        <v>92851.36</v>
      </c>
      <c r="AC33" s="49">
        <f t="shared" si="4"/>
        <v>201.960000000006</v>
      </c>
      <c r="AD33" s="135">
        <f t="shared" si="23"/>
        <v>77676</v>
      </c>
      <c r="AE33" s="135">
        <v>78072</v>
      </c>
      <c r="AF33" s="49">
        <f t="shared" si="5"/>
        <v>396</v>
      </c>
      <c r="AG33" s="155">
        <v>0</v>
      </c>
      <c r="AH33" s="155">
        <v>0</v>
      </c>
      <c r="AI33" s="155">
        <v>0</v>
      </c>
      <c r="AJ33" s="179">
        <f t="shared" si="7"/>
        <v>10871.630000000099</v>
      </c>
      <c r="AK33" s="49">
        <f t="shared" si="24"/>
        <v>4449484.0199999996</v>
      </c>
      <c r="AL33" s="116">
        <v>4459888.21</v>
      </c>
      <c r="AM33" s="169">
        <f t="shared" si="13"/>
        <v>10404.190000000401</v>
      </c>
      <c r="AN33" s="82">
        <f t="shared" si="8"/>
        <v>-467.43999999969702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2:66" s="3" customFormat="1" ht="24" customHeight="1">
      <c r="B34" s="177">
        <v>45469</v>
      </c>
      <c r="C34" s="126">
        <f t="shared" si="14"/>
        <v>2159806.81</v>
      </c>
      <c r="D34" s="120">
        <v>2163749.5099999998</v>
      </c>
      <c r="E34" s="35">
        <f t="shared" si="9"/>
        <v>3942.6999999997201</v>
      </c>
      <c r="F34" s="120">
        <f t="shared" si="15"/>
        <v>599761.03</v>
      </c>
      <c r="G34" s="120">
        <v>602639.38</v>
      </c>
      <c r="H34" s="129">
        <f t="shared" si="0"/>
        <v>2878.3499999999799</v>
      </c>
      <c r="I34" s="49">
        <f t="shared" si="16"/>
        <v>101176.68</v>
      </c>
      <c r="J34" s="120">
        <v>101310.83</v>
      </c>
      <c r="K34" s="49">
        <f t="shared" si="1"/>
        <v>134.15000000000899</v>
      </c>
      <c r="L34" s="120">
        <f t="shared" si="17"/>
        <v>52678.29</v>
      </c>
      <c r="M34" s="120">
        <v>52727.37</v>
      </c>
      <c r="N34" s="49">
        <f t="shared" si="2"/>
        <v>49.080000000001696</v>
      </c>
      <c r="O34" s="49">
        <f t="shared" si="18"/>
        <v>494869.92</v>
      </c>
      <c r="P34" s="120">
        <v>496391.28</v>
      </c>
      <c r="Q34" s="49">
        <f t="shared" si="10"/>
        <v>1521.3600000000399</v>
      </c>
      <c r="R34" s="49">
        <f t="shared" si="19"/>
        <v>181578.6</v>
      </c>
      <c r="S34" s="120">
        <v>182032.36</v>
      </c>
      <c r="T34" s="49">
        <f t="shared" si="11"/>
        <v>453.75999999997998</v>
      </c>
      <c r="U34" s="49">
        <f t="shared" si="20"/>
        <v>435621.2</v>
      </c>
      <c r="V34" s="120">
        <v>436787.20000000001</v>
      </c>
      <c r="W34" s="49">
        <f t="shared" si="12"/>
        <v>963.36000000000104</v>
      </c>
      <c r="X34" s="49">
        <f t="shared" si="21"/>
        <v>298999.38</v>
      </c>
      <c r="Y34" s="120">
        <v>299616.40000000002</v>
      </c>
      <c r="Z34" s="49">
        <f t="shared" si="3"/>
        <v>617.02000000001897</v>
      </c>
      <c r="AA34" s="120">
        <f t="shared" si="22"/>
        <v>92851.36</v>
      </c>
      <c r="AB34" s="120">
        <v>93054</v>
      </c>
      <c r="AC34" s="49">
        <f t="shared" si="4"/>
        <v>202.63999999999899</v>
      </c>
      <c r="AD34" s="135">
        <f t="shared" si="23"/>
        <v>78072</v>
      </c>
      <c r="AE34" s="135">
        <v>78417</v>
      </c>
      <c r="AF34" s="49">
        <f t="shared" si="5"/>
        <v>345</v>
      </c>
      <c r="AG34" s="155">
        <v>0</v>
      </c>
      <c r="AH34" s="155">
        <v>0</v>
      </c>
      <c r="AI34" s="155">
        <v>0</v>
      </c>
      <c r="AJ34" s="179">
        <f t="shared" si="7"/>
        <v>11107.4199999998</v>
      </c>
      <c r="AK34" s="49">
        <f t="shared" si="24"/>
        <v>4459888.21</v>
      </c>
      <c r="AL34" s="116">
        <v>4471039.58</v>
      </c>
      <c r="AM34" s="169">
        <f t="shared" si="13"/>
        <v>11151.370000000101</v>
      </c>
      <c r="AN34" s="82">
        <f t="shared" si="8"/>
        <v>43.950000000360902</v>
      </c>
    </row>
    <row r="35" spans="2:66" ht="24" customHeight="1">
      <c r="B35" s="177">
        <v>45470</v>
      </c>
      <c r="C35" s="126">
        <f t="shared" si="14"/>
        <v>2163749.5099999998</v>
      </c>
      <c r="D35" s="120">
        <v>2166670.23</v>
      </c>
      <c r="E35" s="35">
        <f t="shared" si="9"/>
        <v>2920.7200000001999</v>
      </c>
      <c r="F35" s="120">
        <f t="shared" si="15"/>
        <v>602639.38</v>
      </c>
      <c r="G35" s="120">
        <v>604772.51</v>
      </c>
      <c r="H35" s="129">
        <f t="shared" si="0"/>
        <v>2133.13</v>
      </c>
      <c r="I35" s="49">
        <f t="shared" si="16"/>
        <v>101310.83</v>
      </c>
      <c r="J35" s="120">
        <v>101414.19</v>
      </c>
      <c r="K35" s="49">
        <f t="shared" si="1"/>
        <v>103.36000000000099</v>
      </c>
      <c r="L35" s="120">
        <f t="shared" si="17"/>
        <v>52727.37</v>
      </c>
      <c r="M35" s="120">
        <v>52778.9</v>
      </c>
      <c r="N35" s="49">
        <f t="shared" si="2"/>
        <v>51.5299999999988</v>
      </c>
      <c r="O35" s="49">
        <f t="shared" si="18"/>
        <v>496391.28</v>
      </c>
      <c r="P35" s="120">
        <v>497620.8</v>
      </c>
      <c r="Q35" s="49">
        <f t="shared" si="10"/>
        <v>1229.51999999996</v>
      </c>
      <c r="R35" s="49">
        <f t="shared" si="19"/>
        <v>182032.36</v>
      </c>
      <c r="S35" s="120">
        <v>182789.32</v>
      </c>
      <c r="T35" s="49">
        <f t="shared" si="11"/>
        <v>756.96000000002095</v>
      </c>
      <c r="U35" s="49">
        <f t="shared" si="20"/>
        <v>436787.20000000001</v>
      </c>
      <c r="V35" s="120">
        <v>437717.28</v>
      </c>
      <c r="W35" s="49">
        <f t="shared" si="12"/>
        <v>750.84000000001095</v>
      </c>
      <c r="X35" s="49">
        <f t="shared" si="21"/>
        <v>299616.40000000002</v>
      </c>
      <c r="Y35" s="120">
        <v>300128.32</v>
      </c>
      <c r="Z35" s="49">
        <f t="shared" si="3"/>
        <v>511.91999999998399</v>
      </c>
      <c r="AA35" s="120">
        <f t="shared" si="22"/>
        <v>93054</v>
      </c>
      <c r="AB35" s="120">
        <v>93233.24</v>
      </c>
      <c r="AC35" s="49">
        <f t="shared" si="4"/>
        <v>179.24000000000501</v>
      </c>
      <c r="AD35" s="135">
        <f t="shared" si="23"/>
        <v>78417</v>
      </c>
      <c r="AE35" s="135">
        <v>78754</v>
      </c>
      <c r="AF35" s="49">
        <f t="shared" si="5"/>
        <v>337</v>
      </c>
      <c r="AG35" s="155">
        <v>0</v>
      </c>
      <c r="AH35" s="155">
        <v>0</v>
      </c>
      <c r="AI35" s="155">
        <v>0</v>
      </c>
      <c r="AJ35" s="179">
        <f t="shared" si="7"/>
        <v>8974.2200000001903</v>
      </c>
      <c r="AK35" s="49">
        <f t="shared" si="24"/>
        <v>4471039.58</v>
      </c>
      <c r="AL35" s="116">
        <v>4480048.6399999997</v>
      </c>
      <c r="AM35" s="169">
        <f t="shared" si="13"/>
        <v>9009.0599999995902</v>
      </c>
      <c r="AN35" s="82">
        <f t="shared" si="8"/>
        <v>34.8399999993999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s="3" customFormat="1" ht="24" customHeight="1">
      <c r="B36" s="177">
        <v>45471</v>
      </c>
      <c r="C36" s="126">
        <f t="shared" si="14"/>
        <v>2166670.23</v>
      </c>
      <c r="D36" s="120">
        <v>2169750.1</v>
      </c>
      <c r="E36" s="35">
        <f t="shared" si="9"/>
        <v>3079.8700000001099</v>
      </c>
      <c r="F36" s="120">
        <f t="shared" si="15"/>
        <v>604772.51</v>
      </c>
      <c r="G36" s="120">
        <v>607522.80000000005</v>
      </c>
      <c r="H36" s="129">
        <f t="shared" si="0"/>
        <v>2750.29000000004</v>
      </c>
      <c r="I36" s="49">
        <f t="shared" si="16"/>
        <v>101414.19</v>
      </c>
      <c r="J36" s="120">
        <v>101540.57</v>
      </c>
      <c r="K36" s="49">
        <f t="shared" si="1"/>
        <v>126.380000000005</v>
      </c>
      <c r="L36" s="120">
        <f t="shared" si="17"/>
        <v>52778.9</v>
      </c>
      <c r="M36" s="120">
        <v>52825.69</v>
      </c>
      <c r="N36" s="49">
        <f t="shared" si="2"/>
        <v>46.790000000000902</v>
      </c>
      <c r="O36" s="49">
        <f t="shared" si="18"/>
        <v>497620.8</v>
      </c>
      <c r="P36" s="120">
        <v>499034.64</v>
      </c>
      <c r="Q36" s="49">
        <f t="shared" si="10"/>
        <v>1413.8400000000299</v>
      </c>
      <c r="R36" s="49">
        <f t="shared" si="19"/>
        <v>182789.32</v>
      </c>
      <c r="S36" s="120">
        <v>183155.64</v>
      </c>
      <c r="T36" s="49">
        <f t="shared" si="11"/>
        <v>366.32000000000698</v>
      </c>
      <c r="U36" s="49">
        <f t="shared" si="20"/>
        <v>437717.28</v>
      </c>
      <c r="V36" s="120">
        <v>438755.28</v>
      </c>
      <c r="W36" s="49">
        <f t="shared" si="12"/>
        <v>849.52000000000396</v>
      </c>
      <c r="X36" s="49">
        <f t="shared" si="21"/>
        <v>300128.32</v>
      </c>
      <c r="Y36" s="120">
        <v>300697.76</v>
      </c>
      <c r="Z36" s="49">
        <f t="shared" si="3"/>
        <v>569.44000000000199</v>
      </c>
      <c r="AA36" s="120">
        <f t="shared" si="22"/>
        <v>93233.24</v>
      </c>
      <c r="AB36" s="120">
        <v>93421.72</v>
      </c>
      <c r="AC36" s="49">
        <f t="shared" si="4"/>
        <v>188.47999999999601</v>
      </c>
      <c r="AD36" s="135">
        <f t="shared" si="23"/>
        <v>78754</v>
      </c>
      <c r="AE36" s="135">
        <v>79059</v>
      </c>
      <c r="AF36" s="49">
        <f t="shared" si="5"/>
        <v>305</v>
      </c>
      <c r="AG36" s="155">
        <v>0</v>
      </c>
      <c r="AH36" s="155">
        <v>0</v>
      </c>
      <c r="AI36" s="155">
        <v>0</v>
      </c>
      <c r="AJ36" s="179">
        <f t="shared" si="7"/>
        <v>9695.9300000001895</v>
      </c>
      <c r="AK36" s="49">
        <f t="shared" si="24"/>
        <v>4480048.6399999997</v>
      </c>
      <c r="AL36" s="116">
        <v>4490219.13</v>
      </c>
      <c r="AM36" s="169">
        <f t="shared" si="13"/>
        <v>10170.4900000002</v>
      </c>
      <c r="AN36" s="82">
        <f t="shared" si="8"/>
        <v>474.56000000003399</v>
      </c>
    </row>
    <row r="37" spans="2:66" ht="24" customHeight="1">
      <c r="B37" s="177">
        <v>45472</v>
      </c>
      <c r="C37" s="126">
        <f t="shared" si="14"/>
        <v>2169750.1</v>
      </c>
      <c r="D37" s="120">
        <v>2174036.81</v>
      </c>
      <c r="E37" s="35">
        <f t="shared" si="9"/>
        <v>4286.70999999996</v>
      </c>
      <c r="F37" s="120">
        <f t="shared" si="15"/>
        <v>607522.80000000005</v>
      </c>
      <c r="G37" s="120">
        <v>610987.82999999996</v>
      </c>
      <c r="H37" s="129">
        <f t="shared" si="0"/>
        <v>3465.0299999999102</v>
      </c>
      <c r="I37" s="49">
        <f t="shared" si="16"/>
        <v>101540.57</v>
      </c>
      <c r="J37" s="120">
        <v>101655.56</v>
      </c>
      <c r="K37" s="49">
        <f t="shared" si="1"/>
        <v>114.989999999991</v>
      </c>
      <c r="L37" s="120">
        <f t="shared" si="17"/>
        <v>52825.69</v>
      </c>
      <c r="M37" s="120">
        <v>52868.61</v>
      </c>
      <c r="N37" s="49">
        <f t="shared" si="2"/>
        <v>42.919999999998304</v>
      </c>
      <c r="O37" s="49">
        <f t="shared" si="18"/>
        <v>499034.64</v>
      </c>
      <c r="P37" s="120">
        <v>499901.61</v>
      </c>
      <c r="Q37" s="49">
        <f t="shared" si="10"/>
        <v>866.96999999997195</v>
      </c>
      <c r="R37" s="49">
        <f t="shared" si="19"/>
        <v>183155.64</v>
      </c>
      <c r="S37" s="120">
        <v>183544.56</v>
      </c>
      <c r="T37" s="49">
        <f t="shared" si="11"/>
        <v>388.91999999998399</v>
      </c>
      <c r="U37" s="49">
        <f t="shared" si="20"/>
        <v>438755.28</v>
      </c>
      <c r="V37" s="120">
        <v>439829.2</v>
      </c>
      <c r="W37" s="49">
        <f t="shared" si="12"/>
        <v>874.03999999997905</v>
      </c>
      <c r="X37" s="49">
        <f t="shared" si="21"/>
        <v>300697.76</v>
      </c>
      <c r="Y37" s="120">
        <v>301457.52</v>
      </c>
      <c r="Z37" s="49">
        <f t="shared" si="3"/>
        <v>759.76000000000897</v>
      </c>
      <c r="AA37" s="120">
        <f t="shared" si="22"/>
        <v>93421.72</v>
      </c>
      <c r="AB37" s="120">
        <v>93621.6</v>
      </c>
      <c r="AC37" s="49">
        <f t="shared" si="4"/>
        <v>199.880000000005</v>
      </c>
      <c r="AD37" s="135">
        <f t="shared" si="23"/>
        <v>79059</v>
      </c>
      <c r="AE37" s="135">
        <v>79397</v>
      </c>
      <c r="AF37" s="49">
        <f t="shared" si="5"/>
        <v>338</v>
      </c>
      <c r="AG37" s="155">
        <v>0</v>
      </c>
      <c r="AH37" s="155">
        <v>0</v>
      </c>
      <c r="AI37" s="155">
        <v>0</v>
      </c>
      <c r="AJ37" s="179">
        <f t="shared" si="7"/>
        <v>11337.219999999799</v>
      </c>
      <c r="AK37" s="49">
        <f t="shared" si="24"/>
        <v>4490219.13</v>
      </c>
      <c r="AL37" s="116">
        <v>4501377.8099999996</v>
      </c>
      <c r="AM37" s="169">
        <f t="shared" si="13"/>
        <v>11158.6799999997</v>
      </c>
      <c r="AN37" s="82">
        <f t="shared" si="8"/>
        <v>-178.54000000011001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 ht="24" customHeight="1">
      <c r="B38" s="178">
        <v>45473</v>
      </c>
      <c r="C38" s="126">
        <f t="shared" si="14"/>
        <v>2174036.81</v>
      </c>
      <c r="D38" s="120">
        <v>2178056.81</v>
      </c>
      <c r="E38" s="35">
        <f t="shared" si="9"/>
        <v>4020</v>
      </c>
      <c r="F38" s="120">
        <f t="shared" si="15"/>
        <v>610987.82999999996</v>
      </c>
      <c r="G38" s="120">
        <v>613787.82999999996</v>
      </c>
      <c r="H38" s="129">
        <f t="shared" si="0"/>
        <v>2800</v>
      </c>
      <c r="I38" s="49">
        <f t="shared" si="16"/>
        <v>101655.56</v>
      </c>
      <c r="J38" s="120">
        <v>101785.56</v>
      </c>
      <c r="K38" s="49">
        <f t="shared" si="1"/>
        <v>130</v>
      </c>
      <c r="L38" s="120">
        <f t="shared" si="17"/>
        <v>52868.61</v>
      </c>
      <c r="M38" s="120">
        <v>52928.61</v>
      </c>
      <c r="N38" s="49">
        <f t="shared" si="2"/>
        <v>60</v>
      </c>
      <c r="O38" s="49">
        <f t="shared" si="18"/>
        <v>499901.61</v>
      </c>
      <c r="P38" s="120">
        <v>501201.61</v>
      </c>
      <c r="Q38" s="49">
        <f t="shared" si="10"/>
        <v>1300</v>
      </c>
      <c r="R38" s="49">
        <f t="shared" si="19"/>
        <v>183544.56</v>
      </c>
      <c r="S38" s="120">
        <v>183944.56</v>
      </c>
      <c r="T38" s="49">
        <f t="shared" si="11"/>
        <v>400</v>
      </c>
      <c r="U38" s="49">
        <f t="shared" si="20"/>
        <v>439829.2</v>
      </c>
      <c r="V38" s="120">
        <v>440829.2</v>
      </c>
      <c r="W38" s="49">
        <f t="shared" si="12"/>
        <v>800</v>
      </c>
      <c r="X38" s="49">
        <f t="shared" si="21"/>
        <v>301457.52</v>
      </c>
      <c r="Y38" s="120">
        <v>302057.52</v>
      </c>
      <c r="Z38" s="49">
        <f t="shared" si="3"/>
        <v>600</v>
      </c>
      <c r="AA38" s="120">
        <f t="shared" si="22"/>
        <v>93621.6</v>
      </c>
      <c r="AB38" s="120">
        <v>93821.6</v>
      </c>
      <c r="AC38" s="49">
        <f t="shared" si="4"/>
        <v>200</v>
      </c>
      <c r="AD38" s="135">
        <f t="shared" si="23"/>
        <v>79397</v>
      </c>
      <c r="AE38" s="135">
        <v>79597</v>
      </c>
      <c r="AF38" s="49">
        <f t="shared" si="5"/>
        <v>200</v>
      </c>
      <c r="AG38" s="155">
        <v>0</v>
      </c>
      <c r="AH38" s="155">
        <v>0</v>
      </c>
      <c r="AI38" s="155">
        <v>0</v>
      </c>
      <c r="AJ38" s="179">
        <f t="shared" si="7"/>
        <v>10510</v>
      </c>
      <c r="AK38" s="49">
        <f t="shared" si="24"/>
        <v>4501377.8099999996</v>
      </c>
      <c r="AL38" s="116">
        <v>4511677.8099999996</v>
      </c>
      <c r="AM38" s="171">
        <f t="shared" si="13"/>
        <v>10300</v>
      </c>
      <c r="AN38" s="122">
        <f t="shared" si="8"/>
        <v>-210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60" customHeight="1">
      <c r="B39" s="518" t="s">
        <v>58</v>
      </c>
      <c r="C39" s="509"/>
      <c r="D39" s="49"/>
      <c r="E39" s="92">
        <f>SUM(E9:E38)</f>
        <v>138089.65</v>
      </c>
      <c r="F39" s="92"/>
      <c r="G39" s="92"/>
      <c r="H39" s="92">
        <f>SUM(H9:H38)</f>
        <v>117314.9</v>
      </c>
      <c r="I39" s="92"/>
      <c r="J39" s="92"/>
      <c r="K39" s="92">
        <f>SUM(K9:K38)</f>
        <v>4427.83</v>
      </c>
      <c r="L39" s="92"/>
      <c r="M39" s="92"/>
      <c r="N39" s="92">
        <f>SUM(N9:N38)</f>
        <v>1566.79</v>
      </c>
      <c r="O39" s="92"/>
      <c r="P39" s="92"/>
      <c r="Q39" s="92">
        <f>SUM(Q9:Q38)</f>
        <v>43024.33</v>
      </c>
      <c r="R39" s="92"/>
      <c r="S39" s="92"/>
      <c r="T39" s="92">
        <f>SUM(T9:T38)</f>
        <v>12064.6</v>
      </c>
      <c r="U39" s="92"/>
      <c r="V39" s="92"/>
      <c r="W39" s="92">
        <f>SUM(W9:W38)</f>
        <v>32484.880000000001</v>
      </c>
      <c r="X39" s="92"/>
      <c r="Y39" s="92"/>
      <c r="Z39" s="92">
        <f>SUM(Z9:Z38)</f>
        <v>22838.799999999999</v>
      </c>
      <c r="AA39" s="92"/>
      <c r="AB39" s="92"/>
      <c r="AC39" s="92">
        <f>SUM(AC9:AC38)</f>
        <v>7043.36</v>
      </c>
      <c r="AD39" s="92"/>
      <c r="AE39" s="92"/>
      <c r="AF39" s="92">
        <f>SUM(AF9:AF38)</f>
        <v>9728</v>
      </c>
      <c r="AG39" s="92"/>
      <c r="AH39" s="92"/>
      <c r="AI39" s="155">
        <v>0</v>
      </c>
      <c r="AJ39" s="92">
        <f>SUM(AJ9:AJ38)</f>
        <v>388583.14</v>
      </c>
      <c r="AK39" s="92"/>
      <c r="AL39" s="92"/>
      <c r="AM39" s="173">
        <f>SUM(AM9:AM38)</f>
        <v>389708.12999999902</v>
      </c>
      <c r="AN39" s="122">
        <f t="shared" si="8"/>
        <v>1124.98999999941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R40" s="1"/>
      <c r="AS40" s="1"/>
      <c r="AT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AC43" s="7"/>
      <c r="AF43" s="7"/>
      <c r="AG43" s="7"/>
      <c r="AH43" s="7"/>
      <c r="AI43" s="7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AC44" s="7"/>
      <c r="AF44" s="7"/>
      <c r="AG44" s="7"/>
      <c r="AH44" s="7"/>
      <c r="AI44" s="7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AC45" s="7"/>
      <c r="AF45" s="7"/>
      <c r="AG45" s="7"/>
      <c r="AH45" s="7"/>
      <c r="AI45" s="7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AC46" s="7"/>
      <c r="AF46" s="7"/>
      <c r="AG46" s="7"/>
      <c r="AH46" s="7"/>
      <c r="AI46" s="7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AC47" s="7"/>
      <c r="AF47" s="7"/>
      <c r="AG47" s="7"/>
      <c r="AH47" s="7"/>
      <c r="AI47" s="7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AC48" s="7"/>
      <c r="AF48" s="7"/>
      <c r="AG48" s="7"/>
      <c r="AH48" s="7"/>
      <c r="AI48" s="7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9:66">
      <c r="AC49" s="7"/>
      <c r="AF49" s="7"/>
      <c r="AG49" s="7"/>
      <c r="AH49" s="7"/>
      <c r="AI49" s="7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9:66">
      <c r="AC50" s="7"/>
      <c r="AF50" s="7"/>
      <c r="AG50" s="7"/>
      <c r="AH50" s="7"/>
      <c r="AI50" s="7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9:66">
      <c r="AC51" s="7"/>
      <c r="AF51" s="7"/>
      <c r="AG51" s="7"/>
      <c r="AH51" s="7"/>
      <c r="AI51" s="7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9:66">
      <c r="AC52" s="7"/>
      <c r="AF52" s="7"/>
      <c r="AG52" s="7"/>
      <c r="AH52" s="7"/>
      <c r="AI52" s="7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9:66">
      <c r="AC53" s="7"/>
      <c r="AF53" s="7"/>
      <c r="AG53" s="7"/>
      <c r="AH53" s="7"/>
      <c r="AI53" s="7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9:66">
      <c r="AC54" s="7"/>
      <c r="AF54" s="7"/>
      <c r="AG54" s="7"/>
      <c r="AH54" s="7"/>
      <c r="AI54" s="7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9:66">
      <c r="AC55" s="7"/>
      <c r="AF55" s="7"/>
      <c r="AG55" s="7"/>
      <c r="AH55" s="7"/>
      <c r="AI55" s="7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9:66">
      <c r="AC56" s="7"/>
      <c r="AF56" s="7"/>
      <c r="AG56" s="7"/>
      <c r="AH56" s="7"/>
      <c r="AI56" s="7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9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9:66">
      <c r="AC58" s="7"/>
      <c r="AF58" s="7"/>
      <c r="AG58" s="7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9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9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9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9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9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9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H76" s="7"/>
      <c r="AI76" s="7"/>
      <c r="AJ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</sheetData>
  <mergeCells count="34">
    <mergeCell ref="AN7:AN8"/>
    <mergeCell ref="B2:F4"/>
    <mergeCell ref="AI2:AM4"/>
    <mergeCell ref="C24:AN25"/>
    <mergeCell ref="AK7:AM7"/>
    <mergeCell ref="B8:AJ8"/>
    <mergeCell ref="AA6:AC6"/>
    <mergeCell ref="AD6:AF6"/>
    <mergeCell ref="AG6:AI6"/>
    <mergeCell ref="AJ6:AN6"/>
    <mergeCell ref="B39:C39"/>
    <mergeCell ref="B6:B7"/>
    <mergeCell ref="G2:G4"/>
    <mergeCell ref="AH2:AH4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B1:AN1"/>
    <mergeCell ref="H2:O2"/>
    <mergeCell ref="Q2:X2"/>
    <mergeCell ref="Z2:AF2"/>
    <mergeCell ref="I3:N3"/>
    <mergeCell ref="P3:Y3"/>
    <mergeCell ref="Z3:AF3"/>
    <mergeCell ref="AN2:AN4"/>
  </mergeCell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N77"/>
  <sheetViews>
    <sheetView zoomScale="68" zoomScaleNormal="68" workbookViewId="0">
      <selection activeCell="S39" sqref="S39"/>
    </sheetView>
  </sheetViews>
  <sheetFormatPr defaultColWidth="9.140625" defaultRowHeight="12.75"/>
  <cols>
    <col min="1" max="1" width="3.42578125" style="1" customWidth="1"/>
    <col min="2" max="2" width="16" style="1" customWidth="1"/>
    <col min="3" max="3" width="16.7109375" style="4" customWidth="1"/>
    <col min="4" max="4" width="19" style="4" customWidth="1"/>
    <col min="5" max="5" width="21" style="4" customWidth="1"/>
    <col min="6" max="6" width="16.7109375" style="5" customWidth="1"/>
    <col min="7" max="7" width="18.140625" style="4" customWidth="1"/>
    <col min="8" max="8" width="17.8554687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8" width="16.7109375" style="4" customWidth="1"/>
    <col min="39" max="39" width="18.7109375" style="4" customWidth="1"/>
    <col min="40" max="40" width="18.5703125" style="4" customWidth="1"/>
    <col min="41" max="41" width="9.5703125" style="1" customWidth="1"/>
    <col min="42" max="42" width="11.42578125" style="1" customWidth="1"/>
    <col min="43" max="43" width="13.28515625" style="1" customWidth="1"/>
    <col min="44" max="44" width="9.7109375" style="4" customWidth="1"/>
    <col min="45" max="46" width="9.42578125" style="4" customWidth="1"/>
    <col min="47" max="47" width="14.140625" style="1" customWidth="1"/>
    <col min="48" max="48" width="12.140625" style="1" customWidth="1"/>
    <col min="49" max="49" width="11" style="1" customWidth="1"/>
    <col min="50" max="50" width="12" style="1" customWidth="1"/>
    <col min="51" max="51" width="18.7109375" style="1" customWidth="1"/>
    <col min="52" max="52" width="12.85546875" style="4" customWidth="1"/>
    <col min="53" max="53" width="12.28515625" style="4" customWidth="1"/>
    <col min="54" max="54" width="12.5703125" style="4" customWidth="1"/>
    <col min="55" max="55" width="13.28515625" style="4" customWidth="1"/>
    <col min="56" max="56" width="19.28515625" style="4" customWidth="1"/>
    <col min="57" max="57" width="14.140625" style="4" customWidth="1"/>
    <col min="58" max="58" width="14.5703125" style="4" customWidth="1"/>
    <col min="59" max="59" width="17.42578125" style="4" customWidth="1"/>
    <col min="60" max="60" width="12.85546875" style="4" customWidth="1"/>
    <col min="61" max="61" width="9.5703125" style="4" customWidth="1"/>
    <col min="62" max="62" width="12" style="4" customWidth="1"/>
    <col min="63" max="63" width="9.7109375" style="4" customWidth="1"/>
    <col min="64" max="64" width="11.140625" style="4" customWidth="1"/>
    <col min="65" max="65" width="10" style="4" customWidth="1"/>
    <col min="66" max="66" width="10.42578125" style="7" customWidth="1"/>
    <col min="67" max="67" width="11.140625" style="1" customWidth="1"/>
    <col min="68" max="16384" width="9.140625" style="1"/>
  </cols>
  <sheetData>
    <row r="1" spans="2:66" ht="27.95" customHeight="1"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</row>
    <row r="2" spans="2:66" ht="27.95" customHeight="1"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110"/>
      <c r="AH2" s="489"/>
      <c r="AI2" s="489"/>
      <c r="AJ2" s="489"/>
      <c r="AK2" s="489"/>
      <c r="AL2" s="489"/>
      <c r="AM2" s="489"/>
      <c r="AN2" s="489"/>
    </row>
    <row r="3" spans="2:66" ht="27.95" customHeight="1">
      <c r="B3" s="504"/>
      <c r="C3" s="504"/>
      <c r="D3" s="504"/>
      <c r="E3" s="504"/>
      <c r="F3" s="504"/>
      <c r="G3" s="489"/>
      <c r="H3" s="110"/>
      <c r="I3" s="489" t="s">
        <v>83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83</v>
      </c>
      <c r="AA3" s="489"/>
      <c r="AB3" s="489"/>
      <c r="AC3" s="489"/>
      <c r="AD3" s="489"/>
      <c r="AE3" s="489"/>
      <c r="AF3" s="489"/>
      <c r="AG3" s="110"/>
      <c r="AH3" s="489"/>
      <c r="AI3" s="489"/>
      <c r="AJ3" s="489"/>
      <c r="AK3" s="489"/>
      <c r="AL3" s="489"/>
      <c r="AM3" s="489"/>
      <c r="AN3" s="489"/>
    </row>
    <row r="4" spans="2:66" ht="27.95" customHeight="1"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110"/>
      <c r="AH4" s="489"/>
      <c r="AI4" s="489"/>
      <c r="AJ4" s="489"/>
      <c r="AK4" s="489"/>
      <c r="AL4" s="489"/>
      <c r="AM4" s="489"/>
      <c r="AN4" s="489"/>
    </row>
    <row r="5" spans="2:66" ht="18" customHeight="1"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11"/>
      <c r="AD5" s="511"/>
      <c r="AE5" s="511"/>
      <c r="AF5" s="511"/>
      <c r="AG5" s="511"/>
      <c r="AH5" s="511"/>
      <c r="AI5" s="511"/>
      <c r="AJ5" s="511"/>
      <c r="AK5" s="511"/>
      <c r="AL5" s="511"/>
      <c r="AM5" s="511"/>
      <c r="AN5" s="511"/>
    </row>
    <row r="6" spans="2:66" s="2" customFormat="1" ht="98.25" customHeight="1">
      <c r="B6" s="490" t="s">
        <v>22</v>
      </c>
      <c r="C6" s="490" t="s">
        <v>63</v>
      </c>
      <c r="D6" s="490"/>
      <c r="E6" s="490"/>
      <c r="F6" s="490" t="s">
        <v>64</v>
      </c>
      <c r="G6" s="490"/>
      <c r="H6" s="490"/>
      <c r="I6" s="512" t="s">
        <v>78</v>
      </c>
      <c r="J6" s="513"/>
      <c r="K6" s="514"/>
      <c r="L6" s="512" t="s">
        <v>79</v>
      </c>
      <c r="M6" s="513"/>
      <c r="N6" s="514"/>
      <c r="O6" s="490" t="s">
        <v>65</v>
      </c>
      <c r="P6" s="490"/>
      <c r="Q6" s="490"/>
      <c r="R6" s="490" t="s">
        <v>66</v>
      </c>
      <c r="S6" s="490"/>
      <c r="T6" s="490"/>
      <c r="U6" s="490" t="s">
        <v>67</v>
      </c>
      <c r="V6" s="490"/>
      <c r="W6" s="490"/>
      <c r="X6" s="490" t="s">
        <v>68</v>
      </c>
      <c r="Y6" s="490"/>
      <c r="Z6" s="490"/>
      <c r="AA6" s="491" t="s">
        <v>69</v>
      </c>
      <c r="AB6" s="491"/>
      <c r="AC6" s="491"/>
      <c r="AD6" s="490" t="s">
        <v>20</v>
      </c>
      <c r="AE6" s="490"/>
      <c r="AF6" s="490"/>
      <c r="AG6" s="490" t="s">
        <v>72</v>
      </c>
      <c r="AH6" s="490"/>
      <c r="AI6" s="490"/>
      <c r="AJ6" s="491"/>
      <c r="AK6" s="491"/>
      <c r="AL6" s="491"/>
      <c r="AM6" s="491"/>
      <c r="AN6" s="491"/>
      <c r="AO6" s="174"/>
      <c r="AP6" s="174"/>
      <c r="AQ6" s="174"/>
      <c r="AR6" s="174"/>
      <c r="AS6" s="174"/>
      <c r="AT6" s="174"/>
      <c r="AU6" s="174"/>
      <c r="AV6" s="174"/>
      <c r="AW6" s="174"/>
      <c r="AX6" s="174"/>
    </row>
    <row r="7" spans="2:66" ht="51" customHeight="1">
      <c r="B7" s="490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11" t="s">
        <v>36</v>
      </c>
      <c r="AK7" s="517" t="s">
        <v>37</v>
      </c>
      <c r="AL7" s="517"/>
      <c r="AM7" s="517"/>
      <c r="AN7" s="515" t="s">
        <v>80</v>
      </c>
      <c r="AO7" s="3"/>
      <c r="AP7" s="3"/>
      <c r="AQ7" s="3"/>
      <c r="AR7" s="3"/>
      <c r="AS7" s="3"/>
      <c r="AT7" s="3"/>
      <c r="AU7" s="3"/>
      <c r="AV7" s="3"/>
      <c r="AW7" s="3"/>
      <c r="AX7" s="3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2:66" ht="36" customHeight="1">
      <c r="B8" s="505"/>
      <c r="C8" s="506"/>
      <c r="D8" s="506"/>
      <c r="E8" s="506"/>
      <c r="F8" s="506"/>
      <c r="G8" s="506"/>
      <c r="H8" s="506"/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  <c r="U8" s="506"/>
      <c r="V8" s="506"/>
      <c r="W8" s="506"/>
      <c r="X8" s="506"/>
      <c r="Y8" s="506"/>
      <c r="Z8" s="506"/>
      <c r="AA8" s="506"/>
      <c r="AB8" s="506"/>
      <c r="AC8" s="506"/>
      <c r="AD8" s="506"/>
      <c r="AE8" s="506"/>
      <c r="AF8" s="506"/>
      <c r="AG8" s="506"/>
      <c r="AH8" s="506"/>
      <c r="AI8" s="506"/>
      <c r="AJ8" s="506"/>
      <c r="AK8" s="11" t="s">
        <v>12</v>
      </c>
      <c r="AL8" s="11" t="s">
        <v>13</v>
      </c>
      <c r="AM8" s="88" t="s">
        <v>74</v>
      </c>
      <c r="AN8" s="519"/>
      <c r="AO8" s="3"/>
      <c r="AP8" s="3"/>
      <c r="AQ8" s="3"/>
      <c r="AR8" s="3"/>
      <c r="AS8" s="3"/>
      <c r="AT8" s="3"/>
      <c r="AU8" s="3"/>
      <c r="AV8" s="3"/>
      <c r="AW8" s="3"/>
      <c r="AX8" s="3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2:66" ht="27.95" customHeight="1">
      <c r="B9" s="175">
        <v>45474</v>
      </c>
      <c r="C9" s="126">
        <f>+'June-2024'!D38</f>
        <v>2178056.81</v>
      </c>
      <c r="D9" s="120">
        <v>2182467.11</v>
      </c>
      <c r="E9" s="35">
        <f>+D9-C9</f>
        <v>4410.2999999998101</v>
      </c>
      <c r="F9" s="120">
        <f>+'June-2024'!G38</f>
        <v>613787.82999999996</v>
      </c>
      <c r="G9" s="176">
        <v>616285.88</v>
      </c>
      <c r="H9" s="129">
        <f t="shared" ref="H9:H23" si="0">SUM(G9-F9)</f>
        <v>2498.0500000000502</v>
      </c>
      <c r="I9" s="49">
        <f>+'June-2024'!J38</f>
        <v>101785.56</v>
      </c>
      <c r="J9" s="120">
        <v>101928.72</v>
      </c>
      <c r="K9" s="49">
        <f t="shared" ref="K9:K39" si="1">SUM(J9-I9)</f>
        <v>143.16000000000301</v>
      </c>
      <c r="L9" s="120">
        <f>+'June-2024'!M38</f>
        <v>52928.61</v>
      </c>
      <c r="M9" s="120">
        <v>52984.639999999999</v>
      </c>
      <c r="N9" s="49">
        <f t="shared" ref="N9:N39" si="2">SUM(M9-L9)</f>
        <v>56.0299999999988</v>
      </c>
      <c r="O9" s="120">
        <f>+'June-2024'!P38</f>
        <v>501201.61</v>
      </c>
      <c r="P9" s="120">
        <v>503050.8</v>
      </c>
      <c r="Q9" s="49">
        <f>+P9-O9</f>
        <v>1849.19</v>
      </c>
      <c r="R9" s="120">
        <f>+'June-2024'!S38</f>
        <v>183944.56</v>
      </c>
      <c r="S9" s="120">
        <v>184311.28</v>
      </c>
      <c r="T9" s="49">
        <f>SUM(S9-R9)</f>
        <v>366.72000000000099</v>
      </c>
      <c r="U9" s="120">
        <f>+'June-2024'!V38</f>
        <v>440829.2</v>
      </c>
      <c r="V9" s="120">
        <v>441948.4</v>
      </c>
      <c r="W9" s="49">
        <f>+V9-U9-AC9</f>
        <v>899.20000000001198</v>
      </c>
      <c r="X9" s="120">
        <f>+'June-2024'!Y38</f>
        <v>302057.52</v>
      </c>
      <c r="Y9" s="120">
        <v>302697.59999999998</v>
      </c>
      <c r="Z9" s="49">
        <f t="shared" ref="Z9:Z39" si="3">SUM(Y9-X9)</f>
        <v>640.07999999995798</v>
      </c>
      <c r="AA9" s="120">
        <f>+'June-2024'!AB38</f>
        <v>93821.6</v>
      </c>
      <c r="AB9" s="120">
        <v>94041.600000000006</v>
      </c>
      <c r="AC9" s="49">
        <f t="shared" ref="AC9:AC39" si="4">SUM(AB9-AA9)</f>
        <v>220</v>
      </c>
      <c r="AD9" s="135">
        <f>+'June-2024'!AE38</f>
        <v>79597</v>
      </c>
      <c r="AE9" s="135">
        <v>79978</v>
      </c>
      <c r="AF9" s="49">
        <f t="shared" ref="AF9:AF39" si="5">SUM(AE9-AD9)</f>
        <v>381</v>
      </c>
      <c r="AG9" s="155">
        <v>0</v>
      </c>
      <c r="AH9" s="155">
        <v>0</v>
      </c>
      <c r="AI9" s="155">
        <f t="shared" ref="AI9" si="6">SUM(AH9-AG9)</f>
        <v>0</v>
      </c>
      <c r="AJ9" s="179">
        <f t="shared" ref="AJ9:AJ39" si="7">SUM(AC9+Z9+W9+T9+Q9+N9+K9+E9+AF9+H9)</f>
        <v>11463.729999999799</v>
      </c>
      <c r="AK9" s="49">
        <f>+'June-2024'!AL38</f>
        <v>4511677.8099999996</v>
      </c>
      <c r="AL9" s="118">
        <v>4523157.4400000004</v>
      </c>
      <c r="AM9" s="167">
        <f>AL9-AK9</f>
        <v>11479.6300000008</v>
      </c>
      <c r="AN9" s="127">
        <f t="shared" ref="AN9:AN39" si="8">SUM(AM9-AJ9)</f>
        <v>15.900000000983701</v>
      </c>
      <c r="AO9" s="3"/>
      <c r="AP9" s="3"/>
      <c r="AQ9" s="3"/>
      <c r="AR9" s="3"/>
      <c r="AS9" s="3"/>
      <c r="AT9" s="3"/>
      <c r="AU9" s="3"/>
      <c r="AV9" s="3"/>
      <c r="AW9" s="3"/>
      <c r="AX9" s="3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2:66" s="3" customFormat="1" ht="24" customHeight="1">
      <c r="B10" s="177">
        <v>45475</v>
      </c>
      <c r="C10" s="126">
        <f>+D9</f>
        <v>2182467.11</v>
      </c>
      <c r="D10" s="49">
        <v>2186631.7999999998</v>
      </c>
      <c r="E10" s="35">
        <f t="shared" ref="E10:E39" si="9">+D10-C10</f>
        <v>4164.6899999999396</v>
      </c>
      <c r="F10" s="120">
        <f>+G9</f>
        <v>616285.88</v>
      </c>
      <c r="G10" s="49">
        <v>619303.26</v>
      </c>
      <c r="H10" s="129">
        <f t="shared" si="0"/>
        <v>3017.38</v>
      </c>
      <c r="I10" s="49">
        <f>+J9</f>
        <v>101928.72</v>
      </c>
      <c r="J10" s="49">
        <v>102050.71</v>
      </c>
      <c r="K10" s="49">
        <f t="shared" si="1"/>
        <v>121.990000000005</v>
      </c>
      <c r="L10" s="120">
        <f>+M9</f>
        <v>52984.639999999999</v>
      </c>
      <c r="M10" s="49">
        <v>53051.77</v>
      </c>
      <c r="N10" s="49">
        <f t="shared" si="2"/>
        <v>67.129999999997395</v>
      </c>
      <c r="O10" s="49">
        <f>+P9</f>
        <v>503050.8</v>
      </c>
      <c r="P10" s="49">
        <v>504202.48</v>
      </c>
      <c r="Q10" s="49">
        <f t="shared" ref="Q10:Q39" si="10">+P10-O10</f>
        <v>1151.6799999999901</v>
      </c>
      <c r="R10" s="49">
        <f>+S9</f>
        <v>184311.28</v>
      </c>
      <c r="S10" s="49">
        <v>184639.68</v>
      </c>
      <c r="T10" s="49">
        <f t="shared" ref="T10:T39" si="11">SUM(S10-R10)</f>
        <v>328.39999999999401</v>
      </c>
      <c r="U10" s="49">
        <f>+V9</f>
        <v>441948.4</v>
      </c>
      <c r="V10" s="49">
        <v>442977.6</v>
      </c>
      <c r="W10" s="49">
        <f t="shared" ref="W10:W39" si="12">+V10-U10-AC10</f>
        <v>830.15999999995995</v>
      </c>
      <c r="X10" s="49">
        <f>+Y9</f>
        <v>302697.59999999998</v>
      </c>
      <c r="Y10" s="49">
        <v>303342.02</v>
      </c>
      <c r="Z10" s="49">
        <f t="shared" si="3"/>
        <v>644.42000000004202</v>
      </c>
      <c r="AA10" s="120">
        <f>+AB9</f>
        <v>94041.600000000006</v>
      </c>
      <c r="AB10" s="49">
        <v>94240.639999999999</v>
      </c>
      <c r="AC10" s="49">
        <f t="shared" si="4"/>
        <v>199.039999999994</v>
      </c>
      <c r="AD10" s="135">
        <f>+AE9</f>
        <v>79978</v>
      </c>
      <c r="AE10" s="148">
        <v>80286</v>
      </c>
      <c r="AF10" s="49">
        <f t="shared" si="5"/>
        <v>308</v>
      </c>
      <c r="AG10" s="155">
        <v>0</v>
      </c>
      <c r="AH10" s="155">
        <v>0</v>
      </c>
      <c r="AI10" s="155">
        <v>0</v>
      </c>
      <c r="AJ10" s="179">
        <f t="shared" si="7"/>
        <v>10832.889999999899</v>
      </c>
      <c r="AK10" s="49">
        <f>+AL9</f>
        <v>4523157.4400000004</v>
      </c>
      <c r="AL10" s="118">
        <v>4534064.45</v>
      </c>
      <c r="AM10" s="169">
        <f t="shared" ref="AM10:AM39" si="13">AL10-AK10</f>
        <v>10907.0099999998</v>
      </c>
      <c r="AN10" s="125">
        <f t="shared" si="8"/>
        <v>74.119999999842506</v>
      </c>
    </row>
    <row r="11" spans="2:66" ht="24" customHeight="1">
      <c r="B11" s="177">
        <v>45476</v>
      </c>
      <c r="C11" s="126">
        <f t="shared" ref="C11:C23" si="14">+D10</f>
        <v>2186631.7999999998</v>
      </c>
      <c r="D11" s="120">
        <v>2190377.4300000002</v>
      </c>
      <c r="E11" s="35">
        <f t="shared" si="9"/>
        <v>3745.6300000003498</v>
      </c>
      <c r="F11" s="120">
        <f t="shared" ref="F11:F23" si="15">+G10</f>
        <v>619303.26</v>
      </c>
      <c r="G11" s="120">
        <v>623380.14</v>
      </c>
      <c r="H11" s="129">
        <f t="shared" si="0"/>
        <v>4076.88</v>
      </c>
      <c r="I11" s="49">
        <f t="shared" ref="I11:I23" si="16">+J10</f>
        <v>102050.71</v>
      </c>
      <c r="J11" s="120">
        <v>102168.93</v>
      </c>
      <c r="K11" s="49">
        <f t="shared" si="1"/>
        <v>118.219999999987</v>
      </c>
      <c r="L11" s="120">
        <f t="shared" ref="L11:L23" si="17">+M10</f>
        <v>53051.77</v>
      </c>
      <c r="M11" s="120">
        <v>53119.16</v>
      </c>
      <c r="N11" s="49">
        <f t="shared" si="2"/>
        <v>67.390000000006694</v>
      </c>
      <c r="O11" s="49">
        <f t="shared" ref="O11:O23" si="18">+P10</f>
        <v>504202.48</v>
      </c>
      <c r="P11" s="120">
        <v>505239.84</v>
      </c>
      <c r="Q11" s="49">
        <f t="shared" si="10"/>
        <v>1037.3600000000399</v>
      </c>
      <c r="R11" s="49">
        <f t="shared" ref="R11:R23" si="19">+S10</f>
        <v>184639.68</v>
      </c>
      <c r="S11" s="120">
        <v>184988.2</v>
      </c>
      <c r="T11" s="49">
        <f t="shared" si="11"/>
        <v>348.52000000001902</v>
      </c>
      <c r="U11" s="49">
        <f t="shared" ref="U11:U23" si="20">+V10</f>
        <v>442977.6</v>
      </c>
      <c r="V11" s="120">
        <v>444045.04</v>
      </c>
      <c r="W11" s="49">
        <f t="shared" si="12"/>
        <v>866.47999999999604</v>
      </c>
      <c r="X11" s="49">
        <f t="shared" ref="X11:X23" si="21">+Y10</f>
        <v>303342.02</v>
      </c>
      <c r="Y11" s="120">
        <v>304013.76</v>
      </c>
      <c r="Z11" s="49">
        <f t="shared" si="3"/>
        <v>671.73999999999103</v>
      </c>
      <c r="AA11" s="120">
        <f t="shared" ref="AA11:AA23" si="22">+AB10</f>
        <v>94240.639999999999</v>
      </c>
      <c r="AB11" s="120">
        <v>94441.600000000006</v>
      </c>
      <c r="AC11" s="49">
        <f t="shared" si="4"/>
        <v>200.960000000006</v>
      </c>
      <c r="AD11" s="135">
        <f t="shared" ref="AD11:AD23" si="23">+AE10</f>
        <v>80286</v>
      </c>
      <c r="AE11" s="135">
        <v>80623</v>
      </c>
      <c r="AF11" s="49">
        <f t="shared" si="5"/>
        <v>337</v>
      </c>
      <c r="AG11" s="155">
        <v>0</v>
      </c>
      <c r="AH11" s="155">
        <v>0</v>
      </c>
      <c r="AI11" s="155">
        <v>0</v>
      </c>
      <c r="AJ11" s="179">
        <f t="shared" si="7"/>
        <v>11470.1800000004</v>
      </c>
      <c r="AK11" s="49">
        <f t="shared" ref="AK11:AK23" si="24">+AL10</f>
        <v>4534064.45</v>
      </c>
      <c r="AL11" s="118">
        <v>4544561.71</v>
      </c>
      <c r="AM11" s="169">
        <f t="shared" si="13"/>
        <v>10497.2599999998</v>
      </c>
      <c r="AN11" s="125">
        <f t="shared" si="8"/>
        <v>-972.92000000063103</v>
      </c>
      <c r="AO11" s="3"/>
      <c r="AP11" s="3"/>
      <c r="AQ11" s="3"/>
      <c r="AR11" s="3"/>
      <c r="AS11" s="3"/>
      <c r="AT11" s="3"/>
      <c r="AU11" s="3"/>
      <c r="AV11" s="3"/>
      <c r="AW11" s="3"/>
      <c r="AX11" s="3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2:66" s="3" customFormat="1" ht="24" customHeight="1">
      <c r="B12" s="177">
        <v>45477</v>
      </c>
      <c r="C12" s="126">
        <f t="shared" si="14"/>
        <v>2190377.4300000002</v>
      </c>
      <c r="D12" s="49">
        <v>2196412.1800000002</v>
      </c>
      <c r="E12" s="35">
        <f t="shared" si="9"/>
        <v>6034.75</v>
      </c>
      <c r="F12" s="120">
        <f t="shared" si="15"/>
        <v>623380.14</v>
      </c>
      <c r="G12" s="49">
        <v>623888.91</v>
      </c>
      <c r="H12" s="129">
        <f t="shared" si="0"/>
        <v>508.77000000001902</v>
      </c>
      <c r="I12" s="49">
        <f t="shared" si="16"/>
        <v>102168.93</v>
      </c>
      <c r="J12" s="49">
        <v>102304.89</v>
      </c>
      <c r="K12" s="49">
        <f t="shared" si="1"/>
        <v>135.960000000006</v>
      </c>
      <c r="L12" s="120">
        <f t="shared" si="17"/>
        <v>53119.16</v>
      </c>
      <c r="M12" s="49">
        <v>53185.87</v>
      </c>
      <c r="N12" s="49">
        <f t="shared" si="2"/>
        <v>66.709999999999098</v>
      </c>
      <c r="O12" s="49">
        <f t="shared" si="18"/>
        <v>505239.84</v>
      </c>
      <c r="P12" s="49">
        <v>506811.36</v>
      </c>
      <c r="Q12" s="49">
        <f t="shared" si="10"/>
        <v>1571.51999999996</v>
      </c>
      <c r="R12" s="49">
        <f t="shared" si="19"/>
        <v>184988.2</v>
      </c>
      <c r="S12" s="49">
        <v>185316.28</v>
      </c>
      <c r="T12" s="49">
        <f t="shared" si="11"/>
        <v>328.07999999998702</v>
      </c>
      <c r="U12" s="49">
        <f t="shared" si="20"/>
        <v>444045.04</v>
      </c>
      <c r="V12" s="49">
        <v>445242.32</v>
      </c>
      <c r="W12" s="49">
        <f t="shared" si="12"/>
        <v>956.240000000034</v>
      </c>
      <c r="X12" s="49">
        <f t="shared" si="21"/>
        <v>304013.76</v>
      </c>
      <c r="Y12" s="49">
        <v>304813.38</v>
      </c>
      <c r="Z12" s="49">
        <f t="shared" si="3"/>
        <v>799.619999999995</v>
      </c>
      <c r="AA12" s="120">
        <f t="shared" si="22"/>
        <v>94441.600000000006</v>
      </c>
      <c r="AB12" s="49">
        <v>94682.64</v>
      </c>
      <c r="AC12" s="49">
        <f t="shared" si="4"/>
        <v>241.039999999994</v>
      </c>
      <c r="AD12" s="135">
        <f t="shared" si="23"/>
        <v>80623</v>
      </c>
      <c r="AE12" s="135">
        <v>81030</v>
      </c>
      <c r="AF12" s="49">
        <f t="shared" si="5"/>
        <v>407</v>
      </c>
      <c r="AG12" s="155">
        <v>0</v>
      </c>
      <c r="AH12" s="155">
        <v>0</v>
      </c>
      <c r="AI12" s="155">
        <v>0</v>
      </c>
      <c r="AJ12" s="179">
        <f t="shared" si="7"/>
        <v>11049.69</v>
      </c>
      <c r="AK12" s="49">
        <f t="shared" si="24"/>
        <v>4544561.71</v>
      </c>
      <c r="AL12" s="118">
        <v>4556650.6100000003</v>
      </c>
      <c r="AM12" s="169">
        <f t="shared" si="13"/>
        <v>12088.9000000004</v>
      </c>
      <c r="AN12" s="125">
        <f t="shared" si="8"/>
        <v>1039.21000000038</v>
      </c>
    </row>
    <row r="13" spans="2:66" ht="24" customHeight="1">
      <c r="B13" s="177">
        <v>45478</v>
      </c>
      <c r="C13" s="126">
        <f t="shared" si="14"/>
        <v>2196412.1800000002</v>
      </c>
      <c r="D13" s="120">
        <v>2202423.14</v>
      </c>
      <c r="E13" s="35">
        <f t="shared" si="9"/>
        <v>6010.95999999996</v>
      </c>
      <c r="F13" s="120">
        <f t="shared" si="15"/>
        <v>623888.91</v>
      </c>
      <c r="G13" s="120">
        <v>625621.81000000006</v>
      </c>
      <c r="H13" s="129">
        <f t="shared" si="0"/>
        <v>1732.9000000000201</v>
      </c>
      <c r="I13" s="49">
        <f t="shared" si="16"/>
        <v>102304.89</v>
      </c>
      <c r="J13" s="120">
        <v>102407.61</v>
      </c>
      <c r="K13" s="49">
        <f t="shared" si="1"/>
        <v>102.72000000000099</v>
      </c>
      <c r="L13" s="120">
        <f t="shared" si="17"/>
        <v>53185.87</v>
      </c>
      <c r="M13" s="120">
        <v>53245.84</v>
      </c>
      <c r="N13" s="49">
        <f t="shared" si="2"/>
        <v>59.969999999993902</v>
      </c>
      <c r="O13" s="49">
        <f t="shared" si="18"/>
        <v>506811.36</v>
      </c>
      <c r="P13" s="120">
        <v>508334.24</v>
      </c>
      <c r="Q13" s="49">
        <f t="shared" si="10"/>
        <v>1522.88</v>
      </c>
      <c r="R13" s="49">
        <f t="shared" si="19"/>
        <v>185316.28</v>
      </c>
      <c r="S13" s="120">
        <v>185674.96</v>
      </c>
      <c r="T13" s="49">
        <f t="shared" si="11"/>
        <v>358.67999999999302</v>
      </c>
      <c r="U13" s="49">
        <f t="shared" si="20"/>
        <v>445242.32</v>
      </c>
      <c r="V13" s="120">
        <v>446465.68</v>
      </c>
      <c r="W13" s="49">
        <f t="shared" si="12"/>
        <v>982.27999999998406</v>
      </c>
      <c r="X13" s="49">
        <f t="shared" si="21"/>
        <v>304813.38</v>
      </c>
      <c r="Y13" s="120">
        <v>305612.42</v>
      </c>
      <c r="Z13" s="49">
        <f t="shared" si="3"/>
        <v>799.03999999997905</v>
      </c>
      <c r="AA13" s="120">
        <f t="shared" si="22"/>
        <v>94682.64</v>
      </c>
      <c r="AB13" s="120">
        <v>94923.72</v>
      </c>
      <c r="AC13" s="49">
        <f t="shared" si="4"/>
        <v>241.080000000002</v>
      </c>
      <c r="AD13" s="135">
        <f t="shared" si="23"/>
        <v>81030</v>
      </c>
      <c r="AE13" s="135">
        <v>81423</v>
      </c>
      <c r="AF13" s="49">
        <f t="shared" si="5"/>
        <v>393</v>
      </c>
      <c r="AG13" s="155">
        <v>0</v>
      </c>
      <c r="AH13" s="155">
        <v>0</v>
      </c>
      <c r="AI13" s="155">
        <v>0</v>
      </c>
      <c r="AJ13" s="179">
        <f t="shared" si="7"/>
        <v>12203.5099999999</v>
      </c>
      <c r="AK13" s="49">
        <f t="shared" si="24"/>
        <v>4556650.6100000003</v>
      </c>
      <c r="AL13" s="118">
        <v>4568882.7300000004</v>
      </c>
      <c r="AM13" s="169">
        <f t="shared" si="13"/>
        <v>12232.120000000101</v>
      </c>
      <c r="AN13" s="125">
        <f t="shared" si="8"/>
        <v>28.610000000167901</v>
      </c>
      <c r="AO13" s="3"/>
      <c r="AP13" s="3"/>
      <c r="AQ13" s="3"/>
      <c r="AR13" s="3"/>
      <c r="AS13" s="3"/>
      <c r="AT13" s="3"/>
      <c r="AU13" s="3"/>
      <c r="AV13" s="3"/>
      <c r="AW13" s="3"/>
      <c r="AX13" s="3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2:66" s="3" customFormat="1" ht="24" customHeight="1">
      <c r="B14" s="177">
        <v>45479</v>
      </c>
      <c r="C14" s="126">
        <f t="shared" si="14"/>
        <v>2202423.14</v>
      </c>
      <c r="D14" s="49">
        <v>2205610.87</v>
      </c>
      <c r="E14" s="35">
        <f t="shared" si="9"/>
        <v>3187.72999999998</v>
      </c>
      <c r="F14" s="120">
        <f t="shared" si="15"/>
        <v>625621.81000000006</v>
      </c>
      <c r="G14" s="49">
        <v>629298.4</v>
      </c>
      <c r="H14" s="129">
        <f t="shared" si="0"/>
        <v>3676.5899999999701</v>
      </c>
      <c r="I14" s="49">
        <f t="shared" si="16"/>
        <v>102407.61</v>
      </c>
      <c r="J14" s="49">
        <v>102556.9</v>
      </c>
      <c r="K14" s="49">
        <f t="shared" si="1"/>
        <v>149.289999999994</v>
      </c>
      <c r="L14" s="120">
        <f t="shared" si="17"/>
        <v>53245.84</v>
      </c>
      <c r="M14" s="49">
        <v>53315.67</v>
      </c>
      <c r="N14" s="49">
        <f t="shared" si="2"/>
        <v>69.830000000001704</v>
      </c>
      <c r="O14" s="49">
        <f t="shared" si="18"/>
        <v>508334.24</v>
      </c>
      <c r="P14" s="49">
        <v>509747.52</v>
      </c>
      <c r="Q14" s="49">
        <f t="shared" si="10"/>
        <v>1413.28000000003</v>
      </c>
      <c r="R14" s="49">
        <f t="shared" si="19"/>
        <v>185674.96</v>
      </c>
      <c r="S14" s="49">
        <v>186018.2</v>
      </c>
      <c r="T14" s="49">
        <f t="shared" si="11"/>
        <v>343.24000000002002</v>
      </c>
      <c r="U14" s="49">
        <f t="shared" si="20"/>
        <v>446465.68</v>
      </c>
      <c r="V14" s="49">
        <v>447644.56</v>
      </c>
      <c r="W14" s="49">
        <f t="shared" si="12"/>
        <v>948.80000000000302</v>
      </c>
      <c r="X14" s="49">
        <f t="shared" si="21"/>
        <v>305612.42</v>
      </c>
      <c r="Y14" s="49">
        <v>306399.09999999998</v>
      </c>
      <c r="Z14" s="49">
        <f t="shared" si="3"/>
        <v>786.67999999999302</v>
      </c>
      <c r="AA14" s="120">
        <f t="shared" si="22"/>
        <v>94923.72</v>
      </c>
      <c r="AB14" s="49">
        <v>95153.8</v>
      </c>
      <c r="AC14" s="49">
        <f t="shared" si="4"/>
        <v>230.080000000002</v>
      </c>
      <c r="AD14" s="135">
        <f t="shared" si="23"/>
        <v>81423</v>
      </c>
      <c r="AE14" s="135">
        <v>81739</v>
      </c>
      <c r="AF14" s="49">
        <f t="shared" si="5"/>
        <v>316</v>
      </c>
      <c r="AG14" s="155">
        <v>0</v>
      </c>
      <c r="AH14" s="155">
        <v>0</v>
      </c>
      <c r="AI14" s="155">
        <v>0</v>
      </c>
      <c r="AJ14" s="179">
        <f t="shared" si="7"/>
        <v>11121.52</v>
      </c>
      <c r="AK14" s="49">
        <f t="shared" si="24"/>
        <v>4568882.7300000004</v>
      </c>
      <c r="AL14" s="118">
        <v>4580046.37</v>
      </c>
      <c r="AM14" s="169">
        <f t="shared" si="13"/>
        <v>11163.639999999699</v>
      </c>
      <c r="AN14" s="125">
        <f t="shared" si="8"/>
        <v>42.119999999675201</v>
      </c>
    </row>
    <row r="15" spans="2:66" ht="24" customHeight="1">
      <c r="B15" s="177">
        <v>45480</v>
      </c>
      <c r="C15" s="126">
        <f t="shared" si="14"/>
        <v>2205610.87</v>
      </c>
      <c r="D15" s="120">
        <v>2207853.69</v>
      </c>
      <c r="E15" s="35">
        <f t="shared" si="9"/>
        <v>2242.8199999998301</v>
      </c>
      <c r="F15" s="120">
        <f t="shared" si="15"/>
        <v>629298.4</v>
      </c>
      <c r="G15" s="120">
        <v>634328.27</v>
      </c>
      <c r="H15" s="129">
        <f t="shared" si="0"/>
        <v>5029.87</v>
      </c>
      <c r="I15" s="49">
        <f t="shared" si="16"/>
        <v>102556.9</v>
      </c>
      <c r="J15" s="120">
        <v>102669.55</v>
      </c>
      <c r="K15" s="49">
        <f t="shared" si="1"/>
        <v>112.650000000009</v>
      </c>
      <c r="L15" s="120">
        <f t="shared" si="17"/>
        <v>53315.67</v>
      </c>
      <c r="M15" s="120">
        <v>53376.06</v>
      </c>
      <c r="N15" s="49">
        <f t="shared" si="2"/>
        <v>60.389999999999397</v>
      </c>
      <c r="O15" s="49">
        <f t="shared" si="18"/>
        <v>509747.52</v>
      </c>
      <c r="P15" s="120">
        <v>511456.44</v>
      </c>
      <c r="Q15" s="49">
        <f t="shared" si="10"/>
        <v>1708.9199999999801</v>
      </c>
      <c r="R15" s="49">
        <f t="shared" si="19"/>
        <v>186018.2</v>
      </c>
      <c r="S15" s="120">
        <v>186377.68</v>
      </c>
      <c r="T15" s="49">
        <f t="shared" si="11"/>
        <v>359.47999999998098</v>
      </c>
      <c r="U15" s="49">
        <f t="shared" si="20"/>
        <v>447644.56</v>
      </c>
      <c r="V15" s="120">
        <v>448987.28</v>
      </c>
      <c r="W15" s="49">
        <f t="shared" si="12"/>
        <v>1089.52000000003</v>
      </c>
      <c r="X15" s="49">
        <f t="shared" si="21"/>
        <v>306399.09999999998</v>
      </c>
      <c r="Y15" s="120">
        <v>307145.44</v>
      </c>
      <c r="Z15" s="49">
        <f t="shared" si="3"/>
        <v>746.34000000002595</v>
      </c>
      <c r="AA15" s="120">
        <f t="shared" si="22"/>
        <v>95153.8</v>
      </c>
      <c r="AB15" s="120">
        <v>95407</v>
      </c>
      <c r="AC15" s="49">
        <f t="shared" si="4"/>
        <v>253.199999999997</v>
      </c>
      <c r="AD15" s="135">
        <f t="shared" si="23"/>
        <v>81739</v>
      </c>
      <c r="AE15" s="135">
        <v>82021</v>
      </c>
      <c r="AF15" s="49">
        <f t="shared" si="5"/>
        <v>282</v>
      </c>
      <c r="AG15" s="155">
        <v>0</v>
      </c>
      <c r="AH15" s="155">
        <v>0</v>
      </c>
      <c r="AI15" s="155">
        <v>0</v>
      </c>
      <c r="AJ15" s="179">
        <f t="shared" si="7"/>
        <v>11885.1899999999</v>
      </c>
      <c r="AK15" s="49">
        <f t="shared" si="24"/>
        <v>4580046.37</v>
      </c>
      <c r="AL15" s="118">
        <v>4591962.5</v>
      </c>
      <c r="AM15" s="169">
        <f t="shared" si="13"/>
        <v>11916.129999999899</v>
      </c>
      <c r="AN15" s="125">
        <f t="shared" si="8"/>
        <v>30.9400000000314</v>
      </c>
      <c r="AO15" s="3"/>
      <c r="AP15" s="3"/>
      <c r="AQ15" s="3"/>
      <c r="AR15" s="3"/>
      <c r="AS15" s="3"/>
      <c r="AT15" s="3"/>
      <c r="AU15" s="3"/>
      <c r="AV15" s="3"/>
      <c r="AW15" s="3"/>
      <c r="AX15" s="3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2:66" s="3" customFormat="1" ht="24" customHeight="1">
      <c r="B16" s="177">
        <v>45481</v>
      </c>
      <c r="C16" s="126">
        <f t="shared" si="14"/>
        <v>2207853.69</v>
      </c>
      <c r="D16" s="49">
        <v>2213711.7000000002</v>
      </c>
      <c r="E16" s="35">
        <f t="shared" si="9"/>
        <v>5858.0100000002403</v>
      </c>
      <c r="F16" s="120">
        <f t="shared" si="15"/>
        <v>634328.27</v>
      </c>
      <c r="G16" s="49">
        <v>635978.17000000004</v>
      </c>
      <c r="H16" s="129">
        <f t="shared" si="0"/>
        <v>1649.9000000000201</v>
      </c>
      <c r="I16" s="49">
        <f t="shared" si="16"/>
        <v>102669.55</v>
      </c>
      <c r="J16" s="49">
        <v>102782.47</v>
      </c>
      <c r="K16" s="49">
        <f t="shared" si="1"/>
        <v>112.919999999998</v>
      </c>
      <c r="L16" s="120">
        <f t="shared" si="17"/>
        <v>53376.06</v>
      </c>
      <c r="M16" s="49">
        <v>53436.98</v>
      </c>
      <c r="N16" s="49">
        <f t="shared" si="2"/>
        <v>60.920000000005501</v>
      </c>
      <c r="O16" s="49">
        <f t="shared" si="18"/>
        <v>511456.44</v>
      </c>
      <c r="P16" s="49">
        <v>513108.24</v>
      </c>
      <c r="Q16" s="49">
        <f t="shared" si="10"/>
        <v>1651.79999999999</v>
      </c>
      <c r="R16" s="49">
        <f t="shared" si="19"/>
        <v>186377.68</v>
      </c>
      <c r="S16" s="49">
        <v>186690.88</v>
      </c>
      <c r="T16" s="49">
        <f t="shared" si="11"/>
        <v>313.20000000001198</v>
      </c>
      <c r="U16" s="49">
        <f t="shared" si="20"/>
        <v>448987.28</v>
      </c>
      <c r="V16" s="49">
        <v>450254.95</v>
      </c>
      <c r="W16" s="49">
        <f t="shared" si="12"/>
        <v>1005.34999999998</v>
      </c>
      <c r="X16" s="49">
        <f t="shared" si="21"/>
        <v>307145.44</v>
      </c>
      <c r="Y16" s="49">
        <v>307891.58</v>
      </c>
      <c r="Z16" s="49">
        <f t="shared" si="3"/>
        <v>746.14000000001397</v>
      </c>
      <c r="AA16" s="120">
        <f t="shared" si="22"/>
        <v>95407</v>
      </c>
      <c r="AB16" s="49">
        <v>95669.32</v>
      </c>
      <c r="AC16" s="49">
        <f t="shared" si="4"/>
        <v>262.32000000000698</v>
      </c>
      <c r="AD16" s="135">
        <f t="shared" si="23"/>
        <v>82021</v>
      </c>
      <c r="AE16" s="135">
        <v>82334</v>
      </c>
      <c r="AF16" s="49">
        <f t="shared" si="5"/>
        <v>313</v>
      </c>
      <c r="AG16" s="155">
        <v>0</v>
      </c>
      <c r="AH16" s="155">
        <v>0</v>
      </c>
      <c r="AI16" s="155">
        <v>0</v>
      </c>
      <c r="AJ16" s="179">
        <f t="shared" si="7"/>
        <v>11973.5600000003</v>
      </c>
      <c r="AK16" s="49">
        <f t="shared" si="24"/>
        <v>4591962.5</v>
      </c>
      <c r="AL16" s="118">
        <v>4603957.5</v>
      </c>
      <c r="AM16" s="169">
        <f t="shared" si="13"/>
        <v>11995</v>
      </c>
      <c r="AN16" s="125">
        <f t="shared" si="8"/>
        <v>21.4399999997331</v>
      </c>
    </row>
    <row r="17" spans="2:66" ht="24" customHeight="1">
      <c r="B17" s="177">
        <v>45482</v>
      </c>
      <c r="C17" s="126">
        <f t="shared" si="14"/>
        <v>2213711.7000000002</v>
      </c>
      <c r="D17" s="120">
        <v>2219408.96</v>
      </c>
      <c r="E17" s="35">
        <f t="shared" si="9"/>
        <v>5697.2599999997801</v>
      </c>
      <c r="F17" s="120">
        <f t="shared" si="15"/>
        <v>635978.17000000004</v>
      </c>
      <c r="G17" s="120">
        <v>637550.07999999996</v>
      </c>
      <c r="H17" s="129">
        <f t="shared" si="0"/>
        <v>1571.90999999992</v>
      </c>
      <c r="I17" s="49">
        <f t="shared" si="16"/>
        <v>102782.47</v>
      </c>
      <c r="J17" s="120">
        <v>102880.67</v>
      </c>
      <c r="K17" s="49">
        <f t="shared" si="1"/>
        <v>98.199999999997104</v>
      </c>
      <c r="L17" s="120">
        <f t="shared" si="17"/>
        <v>53436.98</v>
      </c>
      <c r="M17" s="120">
        <v>53488.26</v>
      </c>
      <c r="N17" s="49">
        <f t="shared" si="2"/>
        <v>51.2799999999988</v>
      </c>
      <c r="O17" s="49">
        <f t="shared" si="18"/>
        <v>513108.24</v>
      </c>
      <c r="P17" s="120">
        <v>514748.24</v>
      </c>
      <c r="Q17" s="49">
        <f t="shared" si="10"/>
        <v>1640</v>
      </c>
      <c r="R17" s="49">
        <f t="shared" si="19"/>
        <v>186690.88</v>
      </c>
      <c r="S17" s="120">
        <v>187012.2</v>
      </c>
      <c r="T17" s="49">
        <f t="shared" si="11"/>
        <v>321.32000000000698</v>
      </c>
      <c r="U17" s="49">
        <f t="shared" si="20"/>
        <v>450254.95</v>
      </c>
      <c r="V17" s="120">
        <v>451507.28</v>
      </c>
      <c r="W17" s="49">
        <f t="shared" si="12"/>
        <v>1009.29000000002</v>
      </c>
      <c r="X17" s="49">
        <f t="shared" si="21"/>
        <v>307891.58</v>
      </c>
      <c r="Y17" s="120">
        <v>308548.09999999998</v>
      </c>
      <c r="Z17" s="49">
        <f t="shared" si="3"/>
        <v>656.51999999995996</v>
      </c>
      <c r="AA17" s="120">
        <f t="shared" si="22"/>
        <v>95669.32</v>
      </c>
      <c r="AB17" s="120">
        <v>95912.36</v>
      </c>
      <c r="AC17" s="49">
        <f t="shared" si="4"/>
        <v>243.039999999994</v>
      </c>
      <c r="AD17" s="135">
        <f t="shared" si="23"/>
        <v>82334</v>
      </c>
      <c r="AE17" s="135">
        <v>82626</v>
      </c>
      <c r="AF17" s="49">
        <f t="shared" si="5"/>
        <v>292</v>
      </c>
      <c r="AG17" s="155">
        <v>0</v>
      </c>
      <c r="AH17" s="157">
        <v>0</v>
      </c>
      <c r="AI17" s="155">
        <v>0</v>
      </c>
      <c r="AJ17" s="179">
        <f t="shared" si="7"/>
        <v>11580.8199999997</v>
      </c>
      <c r="AK17" s="49">
        <f t="shared" si="24"/>
        <v>4603957.5</v>
      </c>
      <c r="AL17" s="116">
        <v>4615579.57</v>
      </c>
      <c r="AM17" s="169">
        <f t="shared" si="13"/>
        <v>11622.0700000003</v>
      </c>
      <c r="AN17" s="125">
        <f t="shared" si="8"/>
        <v>41.250000000625697</v>
      </c>
      <c r="AO17" s="3"/>
      <c r="AP17" s="3"/>
      <c r="AQ17" s="3"/>
      <c r="AR17" s="3"/>
      <c r="AS17" s="3"/>
      <c r="AT17" s="3"/>
      <c r="AU17" s="3"/>
      <c r="AV17" s="3"/>
      <c r="AW17" s="3"/>
      <c r="AX17" s="3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2:66" s="3" customFormat="1" ht="24" customHeight="1">
      <c r="B18" s="177">
        <v>45483</v>
      </c>
      <c r="C18" s="126">
        <f t="shared" si="14"/>
        <v>2219408.96</v>
      </c>
      <c r="D18" s="120">
        <v>2225317.4500000002</v>
      </c>
      <c r="E18" s="35">
        <f t="shared" si="9"/>
        <v>5908.4900000002199</v>
      </c>
      <c r="F18" s="120">
        <f t="shared" si="15"/>
        <v>637550.07999999996</v>
      </c>
      <c r="G18" s="120">
        <v>639053.91</v>
      </c>
      <c r="H18" s="129">
        <f t="shared" si="0"/>
        <v>1503.83000000007</v>
      </c>
      <c r="I18" s="49">
        <f t="shared" si="16"/>
        <v>102880.67</v>
      </c>
      <c r="J18" s="120">
        <v>103000.66</v>
      </c>
      <c r="K18" s="49">
        <f t="shared" si="1"/>
        <v>119.990000000005</v>
      </c>
      <c r="L18" s="120">
        <f t="shared" si="17"/>
        <v>53488.26</v>
      </c>
      <c r="M18" s="120">
        <v>53562.39</v>
      </c>
      <c r="N18" s="49">
        <f t="shared" si="2"/>
        <v>74.129999999997395</v>
      </c>
      <c r="O18" s="49">
        <f t="shared" si="18"/>
        <v>514748.24</v>
      </c>
      <c r="P18" s="120">
        <v>515859.44</v>
      </c>
      <c r="Q18" s="49">
        <f t="shared" si="10"/>
        <v>1111.20000000001</v>
      </c>
      <c r="R18" s="49">
        <f t="shared" si="19"/>
        <v>187012.2</v>
      </c>
      <c r="S18" s="120">
        <v>187311.44</v>
      </c>
      <c r="T18" s="49">
        <f t="shared" si="11"/>
        <v>299.23999999999103</v>
      </c>
      <c r="U18" s="49">
        <f t="shared" si="20"/>
        <v>451507.28</v>
      </c>
      <c r="V18" s="120">
        <v>452722.08</v>
      </c>
      <c r="W18" s="49">
        <f t="shared" si="12"/>
        <v>975.03999999999405</v>
      </c>
      <c r="X18" s="49">
        <f t="shared" si="21"/>
        <v>308548.09999999998</v>
      </c>
      <c r="Y18" s="120">
        <v>309224.40000000002</v>
      </c>
      <c r="Z18" s="49">
        <f t="shared" si="3"/>
        <v>676.30000000004702</v>
      </c>
      <c r="AA18" s="120">
        <f t="shared" si="22"/>
        <v>95912.36</v>
      </c>
      <c r="AB18" s="120">
        <v>96152.12</v>
      </c>
      <c r="AC18" s="49">
        <f t="shared" si="4"/>
        <v>239.75999999999499</v>
      </c>
      <c r="AD18" s="135">
        <f t="shared" si="23"/>
        <v>82626</v>
      </c>
      <c r="AE18" s="135">
        <v>82924</v>
      </c>
      <c r="AF18" s="49">
        <f t="shared" si="5"/>
        <v>298</v>
      </c>
      <c r="AG18" s="155">
        <v>0</v>
      </c>
      <c r="AH18" s="157">
        <v>0</v>
      </c>
      <c r="AI18" s="155">
        <v>0</v>
      </c>
      <c r="AJ18" s="179">
        <f t="shared" si="7"/>
        <v>11205.9800000003</v>
      </c>
      <c r="AK18" s="49">
        <f t="shared" si="24"/>
        <v>4615579.57</v>
      </c>
      <c r="AL18" s="116">
        <v>4626984.0599999996</v>
      </c>
      <c r="AM18" s="169">
        <f t="shared" si="13"/>
        <v>11404.489999999299</v>
      </c>
      <c r="AN18" s="125">
        <f t="shared" si="8"/>
        <v>198.50999999895399</v>
      </c>
    </row>
    <row r="19" spans="2:66" ht="24" customHeight="1">
      <c r="B19" s="177">
        <v>45484</v>
      </c>
      <c r="C19" s="126">
        <f t="shared" si="14"/>
        <v>2225317.4500000002</v>
      </c>
      <c r="D19" s="120">
        <v>2231319.16</v>
      </c>
      <c r="E19" s="35">
        <f t="shared" si="9"/>
        <v>6001.70999999996</v>
      </c>
      <c r="F19" s="120">
        <f t="shared" si="15"/>
        <v>639053.91</v>
      </c>
      <c r="G19" s="120">
        <v>639194.48</v>
      </c>
      <c r="H19" s="129">
        <f t="shared" si="0"/>
        <v>140.569999999949</v>
      </c>
      <c r="I19" s="49">
        <f t="shared" si="16"/>
        <v>103000.66</v>
      </c>
      <c r="J19" s="120">
        <v>103157.69</v>
      </c>
      <c r="K19" s="49">
        <f t="shared" si="1"/>
        <v>157.02999999999901</v>
      </c>
      <c r="L19" s="120">
        <f t="shared" si="17"/>
        <v>53562.39</v>
      </c>
      <c r="M19" s="120">
        <v>53621.53</v>
      </c>
      <c r="N19" s="49">
        <f t="shared" si="2"/>
        <v>59.139999999999397</v>
      </c>
      <c r="O19" s="49">
        <f t="shared" si="18"/>
        <v>515859.44</v>
      </c>
      <c r="P19" s="120">
        <v>516794.64</v>
      </c>
      <c r="Q19" s="49">
        <f t="shared" si="10"/>
        <v>935.20000000001198</v>
      </c>
      <c r="R19" s="49">
        <f t="shared" si="19"/>
        <v>187311.44</v>
      </c>
      <c r="S19" s="120">
        <v>187587.88</v>
      </c>
      <c r="T19" s="49">
        <f t="shared" si="11"/>
        <v>276.44000000000199</v>
      </c>
      <c r="U19" s="49">
        <f t="shared" si="20"/>
        <v>452722.08</v>
      </c>
      <c r="V19" s="120">
        <v>453930.08</v>
      </c>
      <c r="W19" s="49">
        <f t="shared" si="12"/>
        <v>978.08000000000197</v>
      </c>
      <c r="X19" s="49">
        <f t="shared" si="21"/>
        <v>309224.40000000002</v>
      </c>
      <c r="Y19" s="120">
        <v>309807.2</v>
      </c>
      <c r="Z19" s="49">
        <f t="shared" si="3"/>
        <v>582.79999999998802</v>
      </c>
      <c r="AA19" s="120">
        <f t="shared" si="22"/>
        <v>96152.12</v>
      </c>
      <c r="AB19" s="120">
        <v>96382.04</v>
      </c>
      <c r="AC19" s="49">
        <f t="shared" si="4"/>
        <v>229.919999999998</v>
      </c>
      <c r="AD19" s="135">
        <f t="shared" si="23"/>
        <v>82924</v>
      </c>
      <c r="AE19" s="135">
        <v>83211</v>
      </c>
      <c r="AF19" s="49">
        <f t="shared" si="5"/>
        <v>287</v>
      </c>
      <c r="AG19" s="155">
        <v>0</v>
      </c>
      <c r="AH19" s="155">
        <v>0</v>
      </c>
      <c r="AI19" s="155">
        <v>0</v>
      </c>
      <c r="AJ19" s="179">
        <f t="shared" si="7"/>
        <v>9647.8899999999103</v>
      </c>
      <c r="AK19" s="49">
        <f t="shared" si="24"/>
        <v>4626984.0599999996</v>
      </c>
      <c r="AL19" s="116">
        <v>4636524.5</v>
      </c>
      <c r="AM19" s="169">
        <f t="shared" si="13"/>
        <v>9540.4400000004098</v>
      </c>
      <c r="AN19" s="125">
        <f t="shared" si="8"/>
        <v>-107.449999999502</v>
      </c>
      <c r="AO19" s="3"/>
      <c r="AP19" s="3"/>
      <c r="AQ19" s="3"/>
      <c r="AR19" s="3"/>
      <c r="AS19" s="3"/>
      <c r="AT19" s="3"/>
      <c r="AU19" s="3"/>
      <c r="AV19" s="3"/>
      <c r="AW19" s="3"/>
      <c r="AX19" s="3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2:66" s="3" customFormat="1" ht="24" customHeight="1">
      <c r="B20" s="177">
        <v>45485</v>
      </c>
      <c r="C20" s="126">
        <f t="shared" si="14"/>
        <v>2231319.16</v>
      </c>
      <c r="D20" s="120">
        <v>2237360.2000000002</v>
      </c>
      <c r="E20" s="35">
        <f t="shared" si="9"/>
        <v>6041.04000000004</v>
      </c>
      <c r="F20" s="120">
        <f t="shared" si="15"/>
        <v>639194.48</v>
      </c>
      <c r="G20" s="120">
        <v>641036.25</v>
      </c>
      <c r="H20" s="129">
        <f t="shared" si="0"/>
        <v>1841.77000000002</v>
      </c>
      <c r="I20" s="49">
        <f t="shared" si="16"/>
        <v>103157.69</v>
      </c>
      <c r="J20" s="120">
        <v>103265.57</v>
      </c>
      <c r="K20" s="49">
        <f t="shared" si="1"/>
        <v>107.880000000005</v>
      </c>
      <c r="L20" s="120">
        <f t="shared" si="17"/>
        <v>53621.53</v>
      </c>
      <c r="M20" s="120">
        <v>53676.28</v>
      </c>
      <c r="N20" s="49">
        <f t="shared" si="2"/>
        <v>54.75</v>
      </c>
      <c r="O20" s="49">
        <f t="shared" si="18"/>
        <v>516794.64</v>
      </c>
      <c r="P20" s="120">
        <v>517838.56</v>
      </c>
      <c r="Q20" s="49">
        <f t="shared" si="10"/>
        <v>1043.9199999999801</v>
      </c>
      <c r="R20" s="49">
        <f t="shared" si="19"/>
        <v>187587.88</v>
      </c>
      <c r="S20" s="120">
        <v>187880.6</v>
      </c>
      <c r="T20" s="49">
        <f t="shared" si="11"/>
        <v>292.72000000000099</v>
      </c>
      <c r="U20" s="49">
        <f t="shared" si="20"/>
        <v>453930.08</v>
      </c>
      <c r="V20" s="120">
        <v>455187.04</v>
      </c>
      <c r="W20" s="49">
        <f t="shared" si="12"/>
        <v>1006.15999999996</v>
      </c>
      <c r="X20" s="49">
        <f t="shared" si="21"/>
        <v>309807.2</v>
      </c>
      <c r="Y20" s="120">
        <v>310489.98</v>
      </c>
      <c r="Z20" s="49">
        <f t="shared" si="3"/>
        <v>682.77999999996996</v>
      </c>
      <c r="AA20" s="120">
        <f t="shared" si="22"/>
        <v>96382.04</v>
      </c>
      <c r="AB20" s="120">
        <v>96632.84</v>
      </c>
      <c r="AC20" s="49">
        <f t="shared" si="4"/>
        <v>250.800000000003</v>
      </c>
      <c r="AD20" s="135">
        <f t="shared" si="23"/>
        <v>83211</v>
      </c>
      <c r="AE20" s="135">
        <v>83568</v>
      </c>
      <c r="AF20" s="49">
        <f t="shared" si="5"/>
        <v>357</v>
      </c>
      <c r="AG20" s="155">
        <v>0</v>
      </c>
      <c r="AH20" s="155">
        <v>0</v>
      </c>
      <c r="AI20" s="155">
        <v>0</v>
      </c>
      <c r="AJ20" s="179">
        <f t="shared" si="7"/>
        <v>11678.82</v>
      </c>
      <c r="AK20" s="49">
        <f t="shared" si="24"/>
        <v>4636524.5</v>
      </c>
      <c r="AL20" s="116">
        <v>4648232.49</v>
      </c>
      <c r="AM20" s="169">
        <f t="shared" si="13"/>
        <v>11707.9900000002</v>
      </c>
      <c r="AN20" s="125">
        <f t="shared" si="8"/>
        <v>29.170000000245601</v>
      </c>
    </row>
    <row r="21" spans="2:66" ht="24" customHeight="1">
      <c r="B21" s="177">
        <v>45486</v>
      </c>
      <c r="C21" s="126">
        <f t="shared" si="14"/>
        <v>2237360.2000000002</v>
      </c>
      <c r="D21" s="120">
        <v>2242056.4500000002</v>
      </c>
      <c r="E21" s="35">
        <f t="shared" si="9"/>
        <v>4696.25</v>
      </c>
      <c r="F21" s="120">
        <f t="shared" si="15"/>
        <v>641036.25</v>
      </c>
      <c r="G21" s="120">
        <v>644233.97</v>
      </c>
      <c r="H21" s="129">
        <f t="shared" si="0"/>
        <v>3197.7199999999698</v>
      </c>
      <c r="I21" s="49">
        <f t="shared" si="16"/>
        <v>103265.57</v>
      </c>
      <c r="J21" s="120">
        <v>103388.83</v>
      </c>
      <c r="K21" s="49">
        <f t="shared" si="1"/>
        <v>123.259999999995</v>
      </c>
      <c r="L21" s="120">
        <f t="shared" si="17"/>
        <v>53676.28</v>
      </c>
      <c r="M21" s="120">
        <v>53724.959999999999</v>
      </c>
      <c r="N21" s="49">
        <f t="shared" si="2"/>
        <v>48.680000000000298</v>
      </c>
      <c r="O21" s="49">
        <f t="shared" si="18"/>
        <v>517838.56</v>
      </c>
      <c r="P21" s="120">
        <v>518835.12</v>
      </c>
      <c r="Q21" s="49">
        <f t="shared" si="10"/>
        <v>996.55999999999801</v>
      </c>
      <c r="R21" s="49">
        <f t="shared" si="19"/>
        <v>187880.6</v>
      </c>
      <c r="S21" s="120">
        <v>188225.48</v>
      </c>
      <c r="T21" s="49">
        <f t="shared" si="11"/>
        <v>344.880000000005</v>
      </c>
      <c r="U21" s="49">
        <f t="shared" si="20"/>
        <v>455187.04</v>
      </c>
      <c r="V21" s="120">
        <v>456476.88</v>
      </c>
      <c r="W21" s="49">
        <f t="shared" si="12"/>
        <v>1045.1200000000199</v>
      </c>
      <c r="X21" s="49">
        <f t="shared" si="21"/>
        <v>310489.98</v>
      </c>
      <c r="Y21" s="120">
        <v>311213.28000000003</v>
      </c>
      <c r="Z21" s="49">
        <f t="shared" si="3"/>
        <v>723.30000000004702</v>
      </c>
      <c r="AA21" s="120">
        <f t="shared" si="22"/>
        <v>96632.84</v>
      </c>
      <c r="AB21" s="120">
        <v>96877.56</v>
      </c>
      <c r="AC21" s="49">
        <f t="shared" si="4"/>
        <v>244.72000000000099</v>
      </c>
      <c r="AD21" s="135">
        <f t="shared" si="23"/>
        <v>83568</v>
      </c>
      <c r="AE21" s="135">
        <v>83898</v>
      </c>
      <c r="AF21" s="49">
        <f t="shared" si="5"/>
        <v>330</v>
      </c>
      <c r="AG21" s="155">
        <v>0</v>
      </c>
      <c r="AH21" s="155">
        <v>0</v>
      </c>
      <c r="AI21" s="155">
        <v>0</v>
      </c>
      <c r="AJ21" s="179">
        <f t="shared" si="7"/>
        <v>11750.49</v>
      </c>
      <c r="AK21" s="49">
        <f t="shared" si="24"/>
        <v>4648232.49</v>
      </c>
      <c r="AL21" s="116">
        <v>4660031.62</v>
      </c>
      <c r="AM21" s="169">
        <f t="shared" si="13"/>
        <v>11799.129999999899</v>
      </c>
      <c r="AN21" s="125">
        <f t="shared" si="8"/>
        <v>48.639999999846601</v>
      </c>
      <c r="AO21" s="3"/>
      <c r="AP21" s="3"/>
      <c r="AQ21" s="3"/>
      <c r="AR21" s="3"/>
      <c r="AS21" s="3"/>
      <c r="AT21" s="3"/>
      <c r="AU21" s="3"/>
      <c r="AV21" s="3"/>
      <c r="AW21" s="3"/>
      <c r="AX21" s="3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2:66" s="3" customFormat="1" ht="24" customHeight="1">
      <c r="B22" s="177">
        <v>45487</v>
      </c>
      <c r="C22" s="126">
        <f t="shared" si="14"/>
        <v>2242056.4500000002</v>
      </c>
      <c r="D22" s="120">
        <v>2246102.1</v>
      </c>
      <c r="E22" s="35">
        <f t="shared" si="9"/>
        <v>4045.6499999999101</v>
      </c>
      <c r="F22" s="120">
        <f t="shared" si="15"/>
        <v>644233.97</v>
      </c>
      <c r="G22" s="120">
        <v>647932.69999999995</v>
      </c>
      <c r="H22" s="129">
        <f t="shared" si="0"/>
        <v>3698.72999999998</v>
      </c>
      <c r="I22" s="49">
        <f t="shared" si="16"/>
        <v>103388.83</v>
      </c>
      <c r="J22" s="120">
        <v>103533.7</v>
      </c>
      <c r="K22" s="49">
        <f t="shared" si="1"/>
        <v>144.869999999995</v>
      </c>
      <c r="L22" s="120">
        <f t="shared" si="17"/>
        <v>53724.959999999999</v>
      </c>
      <c r="M22" s="120">
        <v>53775.53</v>
      </c>
      <c r="N22" s="49">
        <f t="shared" si="2"/>
        <v>50.569999999999702</v>
      </c>
      <c r="O22" s="49">
        <f t="shared" si="18"/>
        <v>518835.12</v>
      </c>
      <c r="P22" s="120">
        <v>520024.4</v>
      </c>
      <c r="Q22" s="49">
        <f t="shared" si="10"/>
        <v>1189.28000000003</v>
      </c>
      <c r="R22" s="49">
        <f t="shared" si="19"/>
        <v>188225.48</v>
      </c>
      <c r="S22" s="120">
        <v>188762.23999999999</v>
      </c>
      <c r="T22" s="49">
        <f t="shared" si="11"/>
        <v>536.75999999997998</v>
      </c>
      <c r="U22" s="49">
        <f t="shared" si="20"/>
        <v>456476.88</v>
      </c>
      <c r="V22" s="120">
        <v>457746.32</v>
      </c>
      <c r="W22" s="49">
        <f t="shared" si="12"/>
        <v>1027.3999999999901</v>
      </c>
      <c r="X22" s="49">
        <f t="shared" si="21"/>
        <v>311213.28000000003</v>
      </c>
      <c r="Y22" s="120">
        <v>311863.42</v>
      </c>
      <c r="Z22" s="49">
        <f t="shared" si="3"/>
        <v>650.13999999995599</v>
      </c>
      <c r="AA22" s="120">
        <f t="shared" si="22"/>
        <v>96877.56</v>
      </c>
      <c r="AB22" s="120">
        <v>97119.6</v>
      </c>
      <c r="AC22" s="49">
        <f t="shared" si="4"/>
        <v>242.04000000000801</v>
      </c>
      <c r="AD22" s="135">
        <f t="shared" si="23"/>
        <v>83898</v>
      </c>
      <c r="AE22" s="135">
        <v>84162</v>
      </c>
      <c r="AF22" s="49">
        <f t="shared" si="5"/>
        <v>264</v>
      </c>
      <c r="AG22" s="155">
        <v>0</v>
      </c>
      <c r="AH22" s="155">
        <v>0</v>
      </c>
      <c r="AI22" s="155">
        <v>0</v>
      </c>
      <c r="AJ22" s="179">
        <f t="shared" si="7"/>
        <v>11849.4399999998</v>
      </c>
      <c r="AK22" s="49">
        <f t="shared" si="24"/>
        <v>4660031.62</v>
      </c>
      <c r="AL22" s="116">
        <v>4671722.41</v>
      </c>
      <c r="AM22" s="169">
        <f t="shared" si="13"/>
        <v>11690.79</v>
      </c>
      <c r="AN22" s="125">
        <f t="shared" si="8"/>
        <v>-158.649999999812</v>
      </c>
    </row>
    <row r="23" spans="2:66" ht="24" customHeight="1">
      <c r="B23" s="177">
        <v>45488</v>
      </c>
      <c r="C23" s="126">
        <f t="shared" si="14"/>
        <v>2246102.1</v>
      </c>
      <c r="D23" s="120">
        <v>2250029.5</v>
      </c>
      <c r="E23" s="35">
        <f t="shared" si="9"/>
        <v>3927.3999999999101</v>
      </c>
      <c r="F23" s="120">
        <f t="shared" si="15"/>
        <v>647932.69999999995</v>
      </c>
      <c r="G23" s="120">
        <v>651313.46</v>
      </c>
      <c r="H23" s="129">
        <f t="shared" si="0"/>
        <v>3380.7600000000102</v>
      </c>
      <c r="I23" s="49">
        <f t="shared" si="16"/>
        <v>103533.7</v>
      </c>
      <c r="J23" s="120">
        <v>103682.5</v>
      </c>
      <c r="K23" s="49">
        <f t="shared" si="1"/>
        <v>148.800000000003</v>
      </c>
      <c r="L23" s="120">
        <f t="shared" si="17"/>
        <v>53775.53</v>
      </c>
      <c r="M23" s="120">
        <v>53837.5</v>
      </c>
      <c r="N23" s="49">
        <f t="shared" si="2"/>
        <v>61.9700000000012</v>
      </c>
      <c r="O23" s="49">
        <f t="shared" si="18"/>
        <v>520024.4</v>
      </c>
      <c r="P23" s="120">
        <v>521251.36</v>
      </c>
      <c r="Q23" s="49">
        <f t="shared" si="10"/>
        <v>1226.95999999996</v>
      </c>
      <c r="R23" s="49">
        <f t="shared" si="19"/>
        <v>188762.23999999999</v>
      </c>
      <c r="S23" s="120">
        <v>188897.48</v>
      </c>
      <c r="T23" s="49">
        <f t="shared" si="11"/>
        <v>135.24000000001999</v>
      </c>
      <c r="U23" s="49">
        <f t="shared" si="20"/>
        <v>457746.32</v>
      </c>
      <c r="V23" s="120">
        <v>459042.9</v>
      </c>
      <c r="W23" s="49">
        <f t="shared" si="12"/>
        <v>1055.6200000000199</v>
      </c>
      <c r="X23" s="49">
        <f t="shared" si="21"/>
        <v>311863.42</v>
      </c>
      <c r="Y23" s="120">
        <v>312507.68</v>
      </c>
      <c r="Z23" s="49">
        <f t="shared" si="3"/>
        <v>644.26000000000897</v>
      </c>
      <c r="AA23" s="120">
        <f t="shared" si="22"/>
        <v>97119.6</v>
      </c>
      <c r="AB23" s="120">
        <v>97360.56</v>
      </c>
      <c r="AC23" s="49">
        <f t="shared" si="4"/>
        <v>240.95999999999199</v>
      </c>
      <c r="AD23" s="135">
        <f t="shared" si="23"/>
        <v>84162</v>
      </c>
      <c r="AE23" s="135">
        <v>84533</v>
      </c>
      <c r="AF23" s="49">
        <f t="shared" si="5"/>
        <v>371</v>
      </c>
      <c r="AG23" s="157">
        <v>0</v>
      </c>
      <c r="AH23" s="157">
        <v>0</v>
      </c>
      <c r="AI23" s="157">
        <v>0</v>
      </c>
      <c r="AJ23" s="179">
        <f t="shared" si="7"/>
        <v>11192.969999999899</v>
      </c>
      <c r="AK23" s="49">
        <f t="shared" si="24"/>
        <v>4671722.41</v>
      </c>
      <c r="AL23" s="116">
        <v>4683176.5</v>
      </c>
      <c r="AM23" s="169">
        <f t="shared" si="13"/>
        <v>11454.0899999999</v>
      </c>
      <c r="AN23" s="125">
        <f t="shared" si="8"/>
        <v>261.11999999992298</v>
      </c>
      <c r="AO23" s="3"/>
      <c r="AP23" s="3"/>
      <c r="AQ23" s="3"/>
      <c r="AR23" s="3"/>
      <c r="AS23" s="3"/>
      <c r="AT23" s="3"/>
      <c r="AU23" s="3"/>
      <c r="AV23" s="3"/>
      <c r="AW23" s="3"/>
      <c r="AX23" s="3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2:66" s="3" customFormat="1" ht="24" customHeight="1">
      <c r="B24" s="177">
        <v>45489</v>
      </c>
      <c r="C24" s="522" t="s">
        <v>84</v>
      </c>
      <c r="D24" s="523"/>
      <c r="E24" s="523"/>
      <c r="F24" s="523"/>
      <c r="G24" s="523"/>
      <c r="H24" s="523"/>
      <c r="I24" s="523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  <c r="AA24" s="523"/>
      <c r="AB24" s="523"/>
      <c r="AC24" s="523"/>
      <c r="AD24" s="523"/>
      <c r="AE24" s="523"/>
      <c r="AF24" s="523"/>
      <c r="AG24" s="523"/>
      <c r="AH24" s="523"/>
      <c r="AI24" s="523"/>
      <c r="AJ24" s="523"/>
      <c r="AK24" s="523"/>
      <c r="AL24" s="524"/>
      <c r="AM24" s="169">
        <f t="shared" si="13"/>
        <v>0</v>
      </c>
      <c r="AN24" s="125">
        <f t="shared" si="8"/>
        <v>0</v>
      </c>
      <c r="AO24" s="521" t="s">
        <v>84</v>
      </c>
      <c r="AP24" s="521"/>
      <c r="AQ24" s="521"/>
      <c r="AR24" s="521"/>
    </row>
    <row r="25" spans="2:66" ht="24" customHeight="1">
      <c r="B25" s="177">
        <v>45490</v>
      </c>
      <c r="C25" s="525"/>
      <c r="D25" s="526"/>
      <c r="E25" s="526"/>
      <c r="F25" s="526"/>
      <c r="G25" s="526"/>
      <c r="H25" s="526"/>
      <c r="I25" s="526"/>
      <c r="J25" s="526"/>
      <c r="K25" s="526"/>
      <c r="L25" s="526"/>
      <c r="M25" s="526"/>
      <c r="N25" s="526"/>
      <c r="O25" s="526"/>
      <c r="P25" s="526"/>
      <c r="Q25" s="526"/>
      <c r="R25" s="526"/>
      <c r="S25" s="526"/>
      <c r="T25" s="526"/>
      <c r="U25" s="526"/>
      <c r="V25" s="526"/>
      <c r="W25" s="526"/>
      <c r="X25" s="526"/>
      <c r="Y25" s="526"/>
      <c r="Z25" s="526"/>
      <c r="AA25" s="526"/>
      <c r="AB25" s="526"/>
      <c r="AC25" s="526"/>
      <c r="AD25" s="526"/>
      <c r="AE25" s="526"/>
      <c r="AF25" s="526"/>
      <c r="AG25" s="526"/>
      <c r="AH25" s="526"/>
      <c r="AI25" s="526"/>
      <c r="AJ25" s="526"/>
      <c r="AK25" s="526"/>
      <c r="AL25" s="527"/>
      <c r="AM25" s="169">
        <f t="shared" si="13"/>
        <v>0</v>
      </c>
      <c r="AN25" s="125">
        <f t="shared" si="8"/>
        <v>0</v>
      </c>
      <c r="AO25" s="521"/>
      <c r="AP25" s="521"/>
      <c r="AQ25" s="521"/>
      <c r="AR25" s="521"/>
      <c r="AS25" s="3"/>
      <c r="AT25" s="3"/>
      <c r="AU25" s="3"/>
      <c r="AV25" s="3"/>
      <c r="AW25" s="3"/>
      <c r="AX25" s="3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2:66" s="3" customFormat="1" ht="24" customHeight="1">
      <c r="B26" s="177">
        <v>45491</v>
      </c>
      <c r="C26" s="126">
        <f>+D23</f>
        <v>2250029.5</v>
      </c>
      <c r="D26" s="82">
        <v>2253100.38</v>
      </c>
      <c r="E26" s="35">
        <f t="shared" si="9"/>
        <v>3070.8799999998901</v>
      </c>
      <c r="F26" s="120">
        <f>+G23</f>
        <v>651313.46</v>
      </c>
      <c r="G26" s="82">
        <v>655288.12</v>
      </c>
      <c r="H26" s="129">
        <f>+G26-F26</f>
        <v>3974.6600000000299</v>
      </c>
      <c r="I26" s="49">
        <f>+J23</f>
        <v>103682.5</v>
      </c>
      <c r="J26" s="82">
        <v>103838.66</v>
      </c>
      <c r="K26" s="49">
        <f t="shared" si="1"/>
        <v>156.16000000000301</v>
      </c>
      <c r="L26" s="120">
        <f>+M23</f>
        <v>53837.5</v>
      </c>
      <c r="M26" s="82">
        <v>53904.57</v>
      </c>
      <c r="N26" s="49">
        <f t="shared" si="2"/>
        <v>67.069999999999695</v>
      </c>
      <c r="O26" s="49">
        <f>+P23</f>
        <v>521251.36</v>
      </c>
      <c r="P26" s="82">
        <v>522685.24</v>
      </c>
      <c r="Q26" s="49">
        <f t="shared" si="10"/>
        <v>1433.88</v>
      </c>
      <c r="R26" s="49">
        <f>+S23</f>
        <v>188897.48</v>
      </c>
      <c r="S26" s="82">
        <v>189260.42</v>
      </c>
      <c r="T26" s="49">
        <f t="shared" si="11"/>
        <v>362.94000000000199</v>
      </c>
      <c r="U26" s="49">
        <f>+V23</f>
        <v>459042.9</v>
      </c>
      <c r="V26" s="82">
        <v>460399.28</v>
      </c>
      <c r="W26" s="49">
        <f t="shared" si="12"/>
        <v>1050.3399999999999</v>
      </c>
      <c r="X26" s="49">
        <f>+Y23</f>
        <v>312507.68</v>
      </c>
      <c r="Y26" s="82">
        <v>313396.09999999998</v>
      </c>
      <c r="Z26" s="49">
        <f t="shared" si="3"/>
        <v>888.41999999998404</v>
      </c>
      <c r="AA26" s="120">
        <f>+AB23</f>
        <v>97360.56</v>
      </c>
      <c r="AB26" s="82">
        <v>97666.6</v>
      </c>
      <c r="AC26" s="49">
        <f t="shared" si="4"/>
        <v>306.04000000000798</v>
      </c>
      <c r="AD26" s="135">
        <f>+AE23</f>
        <v>84533</v>
      </c>
      <c r="AE26" s="134">
        <v>84992</v>
      </c>
      <c r="AF26" s="49">
        <f t="shared" si="5"/>
        <v>459</v>
      </c>
      <c r="AG26" s="162">
        <v>0</v>
      </c>
      <c r="AH26" s="162">
        <v>0</v>
      </c>
      <c r="AI26" s="162">
        <v>0</v>
      </c>
      <c r="AJ26" s="179">
        <f t="shared" si="7"/>
        <v>11769.389999999899</v>
      </c>
      <c r="AK26" s="49">
        <f>+AL23</f>
        <v>4683176.5</v>
      </c>
      <c r="AL26" s="123">
        <v>4694882.5</v>
      </c>
      <c r="AM26" s="169">
        <f t="shared" si="13"/>
        <v>11706</v>
      </c>
      <c r="AN26" s="125">
        <f t="shared" si="8"/>
        <v>-63.389999999919397</v>
      </c>
    </row>
    <row r="27" spans="2:66" ht="24" customHeight="1">
      <c r="B27" s="177">
        <v>45492</v>
      </c>
      <c r="C27" s="126">
        <f>+D26</f>
        <v>2253100.38</v>
      </c>
      <c r="D27" s="120">
        <v>2256929</v>
      </c>
      <c r="E27" s="35">
        <f t="shared" si="9"/>
        <v>3828.6200000001099</v>
      </c>
      <c r="F27" s="120">
        <f>+G26</f>
        <v>655288.12</v>
      </c>
      <c r="G27" s="120">
        <v>658989.69999999995</v>
      </c>
      <c r="H27" s="129">
        <f t="shared" ref="H27:H39" si="25">+G27-F27</f>
        <v>3701.5799999999599</v>
      </c>
      <c r="I27" s="49">
        <f>+J26</f>
        <v>103838.66</v>
      </c>
      <c r="J27" s="120">
        <v>103969.26</v>
      </c>
      <c r="K27" s="49">
        <f t="shared" si="1"/>
        <v>130.59999999999101</v>
      </c>
      <c r="L27" s="120">
        <f>+M26</f>
        <v>53904.57</v>
      </c>
      <c r="M27" s="120">
        <v>53952.2</v>
      </c>
      <c r="N27" s="49">
        <f t="shared" si="2"/>
        <v>47.629999999997402</v>
      </c>
      <c r="O27" s="49">
        <f>+P26</f>
        <v>522685.24</v>
      </c>
      <c r="P27" s="120">
        <v>523846.64</v>
      </c>
      <c r="Q27" s="49">
        <f t="shared" si="10"/>
        <v>1161.4000000000201</v>
      </c>
      <c r="R27" s="49">
        <f>+S26</f>
        <v>189260.42</v>
      </c>
      <c r="S27" s="120">
        <v>189625.72</v>
      </c>
      <c r="T27" s="49">
        <f t="shared" si="11"/>
        <v>365.29999999998802</v>
      </c>
      <c r="U27" s="49">
        <f>+V26</f>
        <v>460399.28</v>
      </c>
      <c r="V27" s="120">
        <v>461846.8</v>
      </c>
      <c r="W27" s="49">
        <f t="shared" si="12"/>
        <v>1191.0799999999699</v>
      </c>
      <c r="X27" s="49">
        <f>+Y26</f>
        <v>313396.09999999998</v>
      </c>
      <c r="Y27" s="120">
        <v>314101.7</v>
      </c>
      <c r="Z27" s="49">
        <f t="shared" si="3"/>
        <v>705.60000000003504</v>
      </c>
      <c r="AA27" s="120">
        <f>+AB26</f>
        <v>97666.6</v>
      </c>
      <c r="AB27" s="120">
        <v>97923.04</v>
      </c>
      <c r="AC27" s="49">
        <f t="shared" si="4"/>
        <v>256.439999999988</v>
      </c>
      <c r="AD27" s="135">
        <f>+AE26</f>
        <v>84992</v>
      </c>
      <c r="AE27" s="135">
        <v>85415</v>
      </c>
      <c r="AF27" s="49">
        <f t="shared" si="5"/>
        <v>423</v>
      </c>
      <c r="AG27" s="155">
        <v>0</v>
      </c>
      <c r="AH27" s="155">
        <v>0</v>
      </c>
      <c r="AI27" s="155">
        <v>0</v>
      </c>
      <c r="AJ27" s="179">
        <f t="shared" si="7"/>
        <v>11811.2500000001</v>
      </c>
      <c r="AK27" s="49">
        <f>+AL26</f>
        <v>4694882.5</v>
      </c>
      <c r="AL27" s="116">
        <v>4706826.08</v>
      </c>
      <c r="AM27" s="169">
        <f t="shared" si="13"/>
        <v>11943.5800000001</v>
      </c>
      <c r="AN27" s="125">
        <f t="shared" si="8"/>
        <v>132.33000000000899</v>
      </c>
      <c r="AO27" s="3"/>
      <c r="AP27" s="3"/>
      <c r="AQ27" s="3"/>
      <c r="AR27" s="3"/>
      <c r="AS27" s="3"/>
      <c r="AT27" s="3"/>
      <c r="AU27" s="3"/>
      <c r="AV27" s="3"/>
      <c r="AW27" s="3"/>
      <c r="AX27" s="3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2:66" s="3" customFormat="1" ht="24" customHeight="1">
      <c r="B28" s="177">
        <v>45493</v>
      </c>
      <c r="C28" s="126">
        <f t="shared" ref="C28:C39" si="26">+D27</f>
        <v>2256929</v>
      </c>
      <c r="D28" s="120">
        <v>2260033.6</v>
      </c>
      <c r="E28" s="35">
        <f t="shared" si="9"/>
        <v>3104.6000000000899</v>
      </c>
      <c r="F28" s="120">
        <f t="shared" ref="F28:F39" si="27">+G27</f>
        <v>658989.69999999995</v>
      </c>
      <c r="G28" s="120">
        <v>663477.30200000003</v>
      </c>
      <c r="H28" s="129">
        <f t="shared" si="25"/>
        <v>4487.6020000000699</v>
      </c>
      <c r="I28" s="49">
        <f t="shared" ref="I28:I39" si="28">+J27</f>
        <v>103969.26</v>
      </c>
      <c r="J28" s="120">
        <v>104118.85</v>
      </c>
      <c r="K28" s="49">
        <f t="shared" si="1"/>
        <v>149.590000000011</v>
      </c>
      <c r="L28" s="120">
        <f t="shared" ref="L28:L39" si="29">+M27</f>
        <v>53952.2</v>
      </c>
      <c r="M28" s="120">
        <v>54018.31</v>
      </c>
      <c r="N28" s="49">
        <f t="shared" si="2"/>
        <v>66.110000000000596</v>
      </c>
      <c r="O28" s="49">
        <f t="shared" ref="O28:O39" si="30">+P27</f>
        <v>523846.64</v>
      </c>
      <c r="P28" s="120">
        <v>525138.88</v>
      </c>
      <c r="Q28" s="49">
        <f t="shared" si="10"/>
        <v>1292.23999999999</v>
      </c>
      <c r="R28" s="49">
        <f t="shared" ref="R28:R39" si="31">+S27</f>
        <v>189625.72</v>
      </c>
      <c r="S28" s="120">
        <v>190000.36</v>
      </c>
      <c r="T28" s="49">
        <f t="shared" si="11"/>
        <v>374.63999999998498</v>
      </c>
      <c r="U28" s="49">
        <f t="shared" ref="U28:U39" si="32">+V27</f>
        <v>461846.8</v>
      </c>
      <c r="V28" s="120">
        <v>463130.64</v>
      </c>
      <c r="W28" s="49">
        <f t="shared" si="12"/>
        <v>1036.9200000000101</v>
      </c>
      <c r="X28" s="49">
        <f t="shared" ref="X28:X39" si="33">+Y27</f>
        <v>314101.7</v>
      </c>
      <c r="Y28" s="120">
        <v>314820.32</v>
      </c>
      <c r="Z28" s="49">
        <f t="shared" si="3"/>
        <v>718.619999999995</v>
      </c>
      <c r="AA28" s="120">
        <f t="shared" ref="AA28:AA39" si="34">+AB27</f>
        <v>97923.04</v>
      </c>
      <c r="AB28" s="120">
        <v>98169.96</v>
      </c>
      <c r="AC28" s="49">
        <f t="shared" si="4"/>
        <v>246.920000000013</v>
      </c>
      <c r="AD28" s="135">
        <f t="shared" ref="AD28:AD39" si="35">+AE27</f>
        <v>85415</v>
      </c>
      <c r="AE28" s="135">
        <v>85828</v>
      </c>
      <c r="AF28" s="49">
        <f t="shared" si="5"/>
        <v>413</v>
      </c>
      <c r="AG28" s="155">
        <v>0</v>
      </c>
      <c r="AH28" s="155">
        <v>0</v>
      </c>
      <c r="AI28" s="155">
        <v>0</v>
      </c>
      <c r="AJ28" s="179">
        <f t="shared" si="7"/>
        <v>11890.2420000002</v>
      </c>
      <c r="AK28" s="49">
        <f t="shared" ref="AK28:AK39" si="36">+AL27</f>
        <v>4706826.08</v>
      </c>
      <c r="AL28" s="116">
        <v>4718762.8</v>
      </c>
      <c r="AM28" s="169">
        <f t="shared" si="13"/>
        <v>11936.719999999699</v>
      </c>
      <c r="AN28" s="125">
        <f t="shared" si="8"/>
        <v>46.477999999566201</v>
      </c>
    </row>
    <row r="29" spans="2:66" ht="24" customHeight="1">
      <c r="B29" s="177">
        <v>45494</v>
      </c>
      <c r="C29" s="126">
        <f t="shared" si="26"/>
        <v>2260033.6</v>
      </c>
      <c r="D29" s="120">
        <v>2265517.2999999998</v>
      </c>
      <c r="E29" s="35">
        <f t="shared" si="9"/>
        <v>5483.6999999997197</v>
      </c>
      <c r="F29" s="120">
        <f t="shared" si="27"/>
        <v>663477.30200000003</v>
      </c>
      <c r="G29" s="120">
        <v>665655.69999999995</v>
      </c>
      <c r="H29" s="129">
        <f t="shared" si="25"/>
        <v>2178.3979999999301</v>
      </c>
      <c r="I29" s="49">
        <f t="shared" si="28"/>
        <v>104118.85</v>
      </c>
      <c r="J29" s="120">
        <v>104250.5</v>
      </c>
      <c r="K29" s="49">
        <f t="shared" si="1"/>
        <v>131.64999999999401</v>
      </c>
      <c r="L29" s="120">
        <f t="shared" si="29"/>
        <v>54018.31</v>
      </c>
      <c r="M29" s="120">
        <v>54072.2</v>
      </c>
      <c r="N29" s="49">
        <f t="shared" si="2"/>
        <v>53.889999999999397</v>
      </c>
      <c r="O29" s="49">
        <f t="shared" si="30"/>
        <v>525138.88</v>
      </c>
      <c r="P29" s="120">
        <v>526345.71</v>
      </c>
      <c r="Q29" s="49">
        <f t="shared" si="10"/>
        <v>1206.8299999999599</v>
      </c>
      <c r="R29" s="49">
        <f t="shared" si="31"/>
        <v>190000.36</v>
      </c>
      <c r="S29" s="120">
        <v>190391.32</v>
      </c>
      <c r="T29" s="49">
        <f t="shared" si="11"/>
        <v>390.96000000002101</v>
      </c>
      <c r="U29" s="49">
        <f t="shared" si="32"/>
        <v>463130.64</v>
      </c>
      <c r="V29" s="120">
        <v>464414</v>
      </c>
      <c r="W29" s="49">
        <f t="shared" si="12"/>
        <v>1007.87999999999</v>
      </c>
      <c r="X29" s="49">
        <f t="shared" si="33"/>
        <v>314820.32</v>
      </c>
      <c r="Y29" s="120">
        <v>315655.90000000002</v>
      </c>
      <c r="Z29" s="49">
        <f t="shared" si="3"/>
        <v>835.58000000001596</v>
      </c>
      <c r="AA29" s="120">
        <f t="shared" si="34"/>
        <v>98169.96</v>
      </c>
      <c r="AB29" s="120">
        <v>98445.440000000002</v>
      </c>
      <c r="AC29" s="49">
        <f t="shared" si="4"/>
        <v>275.47999999999598</v>
      </c>
      <c r="AD29" s="135">
        <f t="shared" si="35"/>
        <v>85828</v>
      </c>
      <c r="AE29" s="135">
        <v>86139</v>
      </c>
      <c r="AF29" s="49">
        <f t="shared" si="5"/>
        <v>311</v>
      </c>
      <c r="AG29" s="155">
        <v>0</v>
      </c>
      <c r="AH29" s="155">
        <v>0</v>
      </c>
      <c r="AI29" s="155">
        <v>0</v>
      </c>
      <c r="AJ29" s="179">
        <f t="shared" si="7"/>
        <v>11875.3679999996</v>
      </c>
      <c r="AK29" s="49">
        <f t="shared" si="36"/>
        <v>4718762.8</v>
      </c>
      <c r="AL29" s="116">
        <v>4730589.2</v>
      </c>
      <c r="AM29" s="169">
        <f t="shared" si="13"/>
        <v>11826.4000000004</v>
      </c>
      <c r="AN29" s="125">
        <f t="shared" si="8"/>
        <v>-48.967999999251298</v>
      </c>
      <c r="AO29" s="3"/>
      <c r="AP29" s="3"/>
      <c r="AQ29" s="3"/>
      <c r="AR29" s="3"/>
      <c r="AS29" s="3"/>
      <c r="AT29" s="3"/>
      <c r="AU29" s="3"/>
      <c r="AV29" s="3"/>
      <c r="AW29" s="3"/>
      <c r="AX29" s="3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2:66" s="3" customFormat="1" ht="24" customHeight="1">
      <c r="B30" s="177">
        <v>45495</v>
      </c>
      <c r="C30" s="126">
        <f t="shared" si="26"/>
        <v>2265517.2999999998</v>
      </c>
      <c r="D30" s="120">
        <v>2268602.7999999998</v>
      </c>
      <c r="E30" s="35">
        <f t="shared" si="9"/>
        <v>3085.5</v>
      </c>
      <c r="F30" s="120">
        <f t="shared" si="27"/>
        <v>665655.69999999995</v>
      </c>
      <c r="G30" s="120">
        <v>669990.5</v>
      </c>
      <c r="H30" s="129">
        <f t="shared" si="25"/>
        <v>4334.8000000000502</v>
      </c>
      <c r="I30" s="49">
        <f t="shared" si="28"/>
        <v>104250.5</v>
      </c>
      <c r="J30" s="120">
        <v>104368.89</v>
      </c>
      <c r="K30" s="49">
        <f t="shared" si="1"/>
        <v>118.38999999999901</v>
      </c>
      <c r="L30" s="120">
        <f t="shared" si="29"/>
        <v>54072.2</v>
      </c>
      <c r="M30" s="120">
        <v>54137.75</v>
      </c>
      <c r="N30" s="49">
        <f t="shared" si="2"/>
        <v>65.550000000002896</v>
      </c>
      <c r="O30" s="49">
        <f t="shared" si="30"/>
        <v>526345.71</v>
      </c>
      <c r="P30" s="120">
        <v>527523.4</v>
      </c>
      <c r="Q30" s="49">
        <f t="shared" si="10"/>
        <v>1177.6900000000601</v>
      </c>
      <c r="R30" s="49">
        <f t="shared" si="31"/>
        <v>190391.32</v>
      </c>
      <c r="S30" s="120">
        <v>190641.1</v>
      </c>
      <c r="T30" s="49">
        <f t="shared" si="11"/>
        <v>249.77999999999901</v>
      </c>
      <c r="U30" s="49">
        <f t="shared" si="32"/>
        <v>464414</v>
      </c>
      <c r="V30" s="120">
        <v>465789.2</v>
      </c>
      <c r="W30" s="49">
        <f t="shared" si="12"/>
        <v>1158.72000000002</v>
      </c>
      <c r="X30" s="49">
        <f t="shared" si="33"/>
        <v>315655.90000000002</v>
      </c>
      <c r="Y30" s="120">
        <v>316327.94</v>
      </c>
      <c r="Z30" s="49">
        <f t="shared" si="3"/>
        <v>672.03999999997905</v>
      </c>
      <c r="AA30" s="120">
        <f t="shared" si="34"/>
        <v>98445.440000000002</v>
      </c>
      <c r="AB30" s="120">
        <v>98661.92</v>
      </c>
      <c r="AC30" s="49">
        <f t="shared" si="4"/>
        <v>216.47999999999601</v>
      </c>
      <c r="AD30" s="135">
        <f t="shared" si="35"/>
        <v>86139</v>
      </c>
      <c r="AE30" s="135">
        <v>86582</v>
      </c>
      <c r="AF30" s="49">
        <f t="shared" si="5"/>
        <v>443</v>
      </c>
      <c r="AG30" s="155">
        <v>0</v>
      </c>
      <c r="AH30" s="155">
        <v>0</v>
      </c>
      <c r="AI30" s="155">
        <v>0</v>
      </c>
      <c r="AJ30" s="179">
        <f t="shared" si="7"/>
        <v>11521.950000000101</v>
      </c>
      <c r="AK30" s="49">
        <f t="shared" si="36"/>
        <v>4730589.2</v>
      </c>
      <c r="AL30" s="116">
        <v>4742167.2</v>
      </c>
      <c r="AM30" s="169">
        <f t="shared" si="13"/>
        <v>11578</v>
      </c>
      <c r="AN30" s="125">
        <f t="shared" si="8"/>
        <v>56.049999999900997</v>
      </c>
    </row>
    <row r="31" spans="2:66" ht="24" customHeight="1">
      <c r="B31" s="177">
        <v>45496</v>
      </c>
      <c r="C31" s="126">
        <f t="shared" si="26"/>
        <v>2268602.7999999998</v>
      </c>
      <c r="D31" s="120">
        <v>2271209.5</v>
      </c>
      <c r="E31" s="35">
        <f t="shared" si="9"/>
        <v>2606.7000000001899</v>
      </c>
      <c r="F31" s="120">
        <f t="shared" si="27"/>
        <v>669990.5</v>
      </c>
      <c r="G31" s="120">
        <v>674577.9</v>
      </c>
      <c r="H31" s="129">
        <f t="shared" si="25"/>
        <v>4587.4000000000196</v>
      </c>
      <c r="I31" s="49">
        <f t="shared" si="28"/>
        <v>104368.89</v>
      </c>
      <c r="J31" s="120">
        <v>104498.2</v>
      </c>
      <c r="K31" s="49">
        <f t="shared" si="1"/>
        <v>129.30999999999801</v>
      </c>
      <c r="L31" s="120">
        <f t="shared" si="29"/>
        <v>54137.75</v>
      </c>
      <c r="M31" s="120">
        <v>54209.71</v>
      </c>
      <c r="N31" s="49">
        <f t="shared" si="2"/>
        <v>71.959999999999098</v>
      </c>
      <c r="O31" s="49">
        <f t="shared" si="30"/>
        <v>527523.4</v>
      </c>
      <c r="P31" s="120">
        <v>528637.84</v>
      </c>
      <c r="Q31" s="49">
        <f t="shared" si="10"/>
        <v>1114.43999999994</v>
      </c>
      <c r="R31" s="49">
        <f t="shared" si="31"/>
        <v>190641.1</v>
      </c>
      <c r="S31" s="120">
        <v>190991.56</v>
      </c>
      <c r="T31" s="49">
        <f t="shared" si="11"/>
        <v>350.45999999999202</v>
      </c>
      <c r="U31" s="49">
        <f t="shared" si="32"/>
        <v>465789.2</v>
      </c>
      <c r="V31" s="120">
        <v>467129.4</v>
      </c>
      <c r="W31" s="49">
        <f t="shared" si="12"/>
        <v>1102.00000000001</v>
      </c>
      <c r="X31" s="49">
        <f t="shared" si="33"/>
        <v>316327.94</v>
      </c>
      <c r="Y31" s="120">
        <v>316985.34000000003</v>
      </c>
      <c r="Z31" s="49">
        <f t="shared" si="3"/>
        <v>657.40000000002306</v>
      </c>
      <c r="AA31" s="120">
        <f t="shared" si="34"/>
        <v>98661.92</v>
      </c>
      <c r="AB31" s="120">
        <v>98900.12</v>
      </c>
      <c r="AC31" s="49">
        <f t="shared" si="4"/>
        <v>238.199999999997</v>
      </c>
      <c r="AD31" s="135">
        <f t="shared" si="35"/>
        <v>86582</v>
      </c>
      <c r="AE31" s="135">
        <v>86984</v>
      </c>
      <c r="AF31" s="49">
        <f t="shared" si="5"/>
        <v>402</v>
      </c>
      <c r="AG31" s="155">
        <v>0</v>
      </c>
      <c r="AH31" s="155">
        <v>0</v>
      </c>
      <c r="AI31" s="155">
        <v>0</v>
      </c>
      <c r="AJ31" s="179">
        <f t="shared" si="7"/>
        <v>11259.870000000201</v>
      </c>
      <c r="AK31" s="49">
        <f t="shared" si="36"/>
        <v>4742167.2</v>
      </c>
      <c r="AL31" s="116">
        <v>4753498.5999999996</v>
      </c>
      <c r="AM31" s="169">
        <f t="shared" si="13"/>
        <v>11331.399999999399</v>
      </c>
      <c r="AN31" s="125">
        <f t="shared" si="8"/>
        <v>71.529999999264007</v>
      </c>
      <c r="AO31" s="3"/>
      <c r="AP31" s="3"/>
      <c r="AQ31" s="3"/>
      <c r="AR31" s="3"/>
      <c r="AS31" s="3"/>
      <c r="AT31" s="3"/>
      <c r="AU31" s="3"/>
      <c r="AV31" s="3"/>
      <c r="AW31" s="3"/>
      <c r="AX31" s="3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2:66" s="3" customFormat="1" ht="24" customHeight="1">
      <c r="B32" s="177">
        <v>45497</v>
      </c>
      <c r="C32" s="126">
        <f t="shared" si="26"/>
        <v>2271209.5</v>
      </c>
      <c r="D32" s="120">
        <v>2274984.4</v>
      </c>
      <c r="E32" s="35">
        <f t="shared" si="9"/>
        <v>3774.8999999999101</v>
      </c>
      <c r="F32" s="120">
        <f t="shared" si="27"/>
        <v>674577.9</v>
      </c>
      <c r="G32" s="120">
        <v>678794.5</v>
      </c>
      <c r="H32" s="129">
        <f t="shared" si="25"/>
        <v>4216.5999999999804</v>
      </c>
      <c r="I32" s="49">
        <f t="shared" si="28"/>
        <v>104498.2</v>
      </c>
      <c r="J32" s="120">
        <v>104644.03</v>
      </c>
      <c r="K32" s="49">
        <f t="shared" si="1"/>
        <v>145.830000000002</v>
      </c>
      <c r="L32" s="120">
        <f t="shared" si="29"/>
        <v>54209.71</v>
      </c>
      <c r="M32" s="120">
        <v>54275.29</v>
      </c>
      <c r="N32" s="49">
        <f t="shared" si="2"/>
        <v>65.580000000001704</v>
      </c>
      <c r="O32" s="49">
        <f t="shared" si="30"/>
        <v>528637.84</v>
      </c>
      <c r="P32" s="120">
        <v>529912.6</v>
      </c>
      <c r="Q32" s="49">
        <f t="shared" si="10"/>
        <v>1274.76000000001</v>
      </c>
      <c r="R32" s="49">
        <f t="shared" si="31"/>
        <v>190991.56</v>
      </c>
      <c r="S32" s="120">
        <v>191376.16</v>
      </c>
      <c r="T32" s="49">
        <f t="shared" si="11"/>
        <v>384.60000000000599</v>
      </c>
      <c r="U32" s="49">
        <f t="shared" si="32"/>
        <v>467129.4</v>
      </c>
      <c r="V32" s="120">
        <v>468455.4</v>
      </c>
      <c r="W32" s="49">
        <f t="shared" si="12"/>
        <v>1079.1199999999999</v>
      </c>
      <c r="X32" s="49">
        <f t="shared" si="33"/>
        <v>316985.34000000003</v>
      </c>
      <c r="Y32" s="120">
        <v>317742.40000000002</v>
      </c>
      <c r="Z32" s="49">
        <f t="shared" si="3"/>
        <v>757.05999999999801</v>
      </c>
      <c r="AA32" s="120">
        <f t="shared" si="34"/>
        <v>98900.12</v>
      </c>
      <c r="AB32" s="120">
        <v>99147</v>
      </c>
      <c r="AC32" s="49">
        <f t="shared" si="4"/>
        <v>246.880000000005</v>
      </c>
      <c r="AD32" s="135">
        <f t="shared" si="35"/>
        <v>86984</v>
      </c>
      <c r="AE32" s="135">
        <v>87407</v>
      </c>
      <c r="AF32" s="49">
        <f t="shared" si="5"/>
        <v>423</v>
      </c>
      <c r="AG32" s="155">
        <v>0</v>
      </c>
      <c r="AH32" s="155">
        <v>0</v>
      </c>
      <c r="AI32" s="155">
        <v>0</v>
      </c>
      <c r="AJ32" s="179">
        <f t="shared" si="7"/>
        <v>12368.3299999999</v>
      </c>
      <c r="AK32" s="49">
        <f t="shared" si="36"/>
        <v>4753498.5999999996</v>
      </c>
      <c r="AL32" s="116">
        <v>4765919.0999999996</v>
      </c>
      <c r="AM32" s="169">
        <f t="shared" si="13"/>
        <v>12420.5</v>
      </c>
      <c r="AN32" s="125">
        <f t="shared" si="8"/>
        <v>52.170000000100103</v>
      </c>
    </row>
    <row r="33" spans="2:66" ht="24" customHeight="1">
      <c r="B33" s="177">
        <v>45498</v>
      </c>
      <c r="C33" s="126">
        <f t="shared" si="26"/>
        <v>2274984.4</v>
      </c>
      <c r="D33" s="120">
        <v>2280322.7999999998</v>
      </c>
      <c r="E33" s="35">
        <f t="shared" si="9"/>
        <v>5338.3999999999096</v>
      </c>
      <c r="F33" s="120">
        <f t="shared" si="27"/>
        <v>678794.5</v>
      </c>
      <c r="G33" s="120">
        <v>680912.14</v>
      </c>
      <c r="H33" s="129">
        <f t="shared" si="25"/>
        <v>2117.6400000000099</v>
      </c>
      <c r="I33" s="49">
        <f t="shared" si="28"/>
        <v>104644.03</v>
      </c>
      <c r="J33" s="120">
        <v>104718.06</v>
      </c>
      <c r="K33" s="49">
        <f t="shared" si="1"/>
        <v>74.029999999998793</v>
      </c>
      <c r="L33" s="120">
        <f t="shared" si="29"/>
        <v>54275.29</v>
      </c>
      <c r="M33" s="120">
        <v>54341.7</v>
      </c>
      <c r="N33" s="49">
        <f t="shared" si="2"/>
        <v>66.409999999996202</v>
      </c>
      <c r="O33" s="49">
        <f t="shared" si="30"/>
        <v>529912.6</v>
      </c>
      <c r="P33" s="120">
        <v>531173.19999999995</v>
      </c>
      <c r="Q33" s="49">
        <f t="shared" si="10"/>
        <v>1260.5999999999799</v>
      </c>
      <c r="R33" s="49">
        <f t="shared" si="31"/>
        <v>191376.16</v>
      </c>
      <c r="S33" s="120">
        <v>191690.04</v>
      </c>
      <c r="T33" s="49">
        <f t="shared" si="11"/>
        <v>313.880000000005</v>
      </c>
      <c r="U33" s="49">
        <f t="shared" si="32"/>
        <v>468455.4</v>
      </c>
      <c r="V33" s="120">
        <v>469741.68</v>
      </c>
      <c r="W33" s="49">
        <f t="shared" si="12"/>
        <v>1045.5999999999799</v>
      </c>
      <c r="X33" s="49">
        <f t="shared" si="33"/>
        <v>317742.40000000002</v>
      </c>
      <c r="Y33" s="120">
        <v>318379.90000000002</v>
      </c>
      <c r="Z33" s="49">
        <f t="shared" si="3"/>
        <v>637.5</v>
      </c>
      <c r="AA33" s="120">
        <f t="shared" si="34"/>
        <v>99147</v>
      </c>
      <c r="AB33" s="120">
        <v>99387.68</v>
      </c>
      <c r="AC33" s="49">
        <f t="shared" si="4"/>
        <v>240.67999999999299</v>
      </c>
      <c r="AD33" s="135">
        <f t="shared" si="35"/>
        <v>87407</v>
      </c>
      <c r="AE33" s="135">
        <v>87812</v>
      </c>
      <c r="AF33" s="49">
        <f t="shared" si="5"/>
        <v>405</v>
      </c>
      <c r="AG33" s="155">
        <v>0</v>
      </c>
      <c r="AH33" s="155">
        <v>0</v>
      </c>
      <c r="AI33" s="155">
        <v>0</v>
      </c>
      <c r="AJ33" s="179">
        <f t="shared" si="7"/>
        <v>11499.7399999999</v>
      </c>
      <c r="AK33" s="49">
        <f t="shared" si="36"/>
        <v>4765919.0999999996</v>
      </c>
      <c r="AL33" s="116">
        <v>4777504.2699999996</v>
      </c>
      <c r="AM33" s="169">
        <f t="shared" si="13"/>
        <v>11585.1699999999</v>
      </c>
      <c r="AN33" s="125">
        <f t="shared" si="8"/>
        <v>85.430000000058499</v>
      </c>
      <c r="AO33" s="3"/>
      <c r="AP33" s="3"/>
      <c r="AQ33" s="3"/>
      <c r="AR33" s="3"/>
      <c r="AS33" s="3"/>
      <c r="AT33" s="3"/>
      <c r="AU33" s="3"/>
      <c r="AV33" s="3"/>
      <c r="AW33" s="3"/>
      <c r="AX33" s="3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2:66" s="3" customFormat="1" ht="24" customHeight="1">
      <c r="B34" s="177">
        <v>45499</v>
      </c>
      <c r="C34" s="126">
        <f t="shared" si="26"/>
        <v>2280322.7999999998</v>
      </c>
      <c r="D34" s="120">
        <v>2283387.4300000002</v>
      </c>
      <c r="E34" s="35">
        <f t="shared" si="9"/>
        <v>3064.6300000003498</v>
      </c>
      <c r="F34" s="120">
        <f t="shared" si="27"/>
        <v>680912.14</v>
      </c>
      <c r="G34" s="120">
        <v>685379.29</v>
      </c>
      <c r="H34" s="129">
        <f t="shared" si="25"/>
        <v>4467.1500000000196</v>
      </c>
      <c r="I34" s="49">
        <f t="shared" si="28"/>
        <v>104718.06</v>
      </c>
      <c r="J34" s="120">
        <v>104832.78</v>
      </c>
      <c r="K34" s="49">
        <f t="shared" si="1"/>
        <v>114.72000000000099</v>
      </c>
      <c r="L34" s="120">
        <f t="shared" si="29"/>
        <v>54341.7</v>
      </c>
      <c r="M34" s="120">
        <v>54406.83</v>
      </c>
      <c r="N34" s="49">
        <f t="shared" si="2"/>
        <v>65.130000000004699</v>
      </c>
      <c r="O34" s="49">
        <f t="shared" si="30"/>
        <v>531173.19999999995</v>
      </c>
      <c r="P34" s="120">
        <v>532389.04</v>
      </c>
      <c r="Q34" s="49">
        <f t="shared" si="10"/>
        <v>1215.84000000008</v>
      </c>
      <c r="R34" s="49">
        <f t="shared" si="31"/>
        <v>191690.04</v>
      </c>
      <c r="S34" s="120">
        <v>192038.96</v>
      </c>
      <c r="T34" s="49">
        <f t="shared" si="11"/>
        <v>348.91999999998399</v>
      </c>
      <c r="U34" s="49">
        <f t="shared" si="32"/>
        <v>469741.68</v>
      </c>
      <c r="V34" s="120">
        <v>471032.48</v>
      </c>
      <c r="W34" s="49">
        <f t="shared" si="12"/>
        <v>1044.8799999999801</v>
      </c>
      <c r="X34" s="49">
        <f t="shared" si="33"/>
        <v>318379.90000000002</v>
      </c>
      <c r="Y34" s="120">
        <v>319019.03999999998</v>
      </c>
      <c r="Z34" s="49">
        <f t="shared" si="3"/>
        <v>639.13999999995599</v>
      </c>
      <c r="AA34" s="120">
        <f t="shared" si="34"/>
        <v>99387.68</v>
      </c>
      <c r="AB34" s="120">
        <v>99633.600000000006</v>
      </c>
      <c r="AC34" s="49">
        <f t="shared" si="4"/>
        <v>245.920000000013</v>
      </c>
      <c r="AD34" s="135">
        <f t="shared" si="35"/>
        <v>87812</v>
      </c>
      <c r="AE34" s="135">
        <v>88152</v>
      </c>
      <c r="AF34" s="49">
        <f t="shared" si="5"/>
        <v>340</v>
      </c>
      <c r="AG34" s="155">
        <v>0</v>
      </c>
      <c r="AH34" s="155">
        <v>0</v>
      </c>
      <c r="AI34" s="155">
        <v>0</v>
      </c>
      <c r="AJ34" s="179">
        <f t="shared" si="7"/>
        <v>11546.3300000004</v>
      </c>
      <c r="AK34" s="49">
        <f t="shared" si="36"/>
        <v>4777504.2699999996</v>
      </c>
      <c r="AL34" s="116">
        <v>4789077.04</v>
      </c>
      <c r="AM34" s="169">
        <f t="shared" si="13"/>
        <v>11572.770000000501</v>
      </c>
      <c r="AN34" s="125">
        <f t="shared" si="8"/>
        <v>26.440000000089601</v>
      </c>
    </row>
    <row r="35" spans="2:66" ht="24" customHeight="1">
      <c r="B35" s="177">
        <v>45500</v>
      </c>
      <c r="C35" s="126">
        <f t="shared" si="26"/>
        <v>2283387.4300000002</v>
      </c>
      <c r="D35" s="120">
        <v>2289441.87</v>
      </c>
      <c r="E35" s="35">
        <f t="shared" si="9"/>
        <v>6054.4399999999396</v>
      </c>
      <c r="F35" s="120">
        <f t="shared" si="27"/>
        <v>685379.29</v>
      </c>
      <c r="G35" s="120">
        <v>690079.75</v>
      </c>
      <c r="H35" s="129">
        <f t="shared" si="25"/>
        <v>4700.45999999996</v>
      </c>
      <c r="I35" s="49">
        <f t="shared" si="28"/>
        <v>104832.78</v>
      </c>
      <c r="J35" s="120">
        <v>104967.05</v>
      </c>
      <c r="K35" s="49">
        <f t="shared" si="1"/>
        <v>134.27000000000399</v>
      </c>
      <c r="L35" s="120">
        <f t="shared" si="29"/>
        <v>54406.83</v>
      </c>
      <c r="M35" s="120">
        <v>54469.37</v>
      </c>
      <c r="N35" s="49">
        <f t="shared" si="2"/>
        <v>62.540000000000902</v>
      </c>
      <c r="O35" s="49">
        <f t="shared" si="30"/>
        <v>532389.04</v>
      </c>
      <c r="P35" s="120">
        <v>533642.72</v>
      </c>
      <c r="Q35" s="49">
        <f t="shared" si="10"/>
        <v>1253.67999999993</v>
      </c>
      <c r="R35" s="49">
        <f t="shared" si="31"/>
        <v>192038.96</v>
      </c>
      <c r="S35" s="120">
        <v>192468.6</v>
      </c>
      <c r="T35" s="49">
        <f t="shared" si="11"/>
        <v>429.64000000001403</v>
      </c>
      <c r="U35" s="49">
        <f t="shared" si="32"/>
        <v>471032.48</v>
      </c>
      <c r="V35" s="120">
        <v>472603.84</v>
      </c>
      <c r="W35" s="49">
        <f t="shared" si="12"/>
        <v>1270.6400000000399</v>
      </c>
      <c r="X35" s="49">
        <f t="shared" si="33"/>
        <v>319019.03999999998</v>
      </c>
      <c r="Y35" s="120">
        <v>319820.39600000001</v>
      </c>
      <c r="Z35" s="49">
        <f t="shared" si="3"/>
        <v>801.35600000002898</v>
      </c>
      <c r="AA35" s="120">
        <f t="shared" si="34"/>
        <v>99633.600000000006</v>
      </c>
      <c r="AB35" s="120">
        <v>99934.32</v>
      </c>
      <c r="AC35" s="49">
        <f t="shared" si="4"/>
        <v>300.72000000000099</v>
      </c>
      <c r="AD35" s="135">
        <f t="shared" si="35"/>
        <v>88152</v>
      </c>
      <c r="AE35" s="135">
        <v>88528</v>
      </c>
      <c r="AF35" s="49">
        <f t="shared" si="5"/>
        <v>376</v>
      </c>
      <c r="AG35" s="155">
        <v>0</v>
      </c>
      <c r="AH35" s="155">
        <v>0</v>
      </c>
      <c r="AI35" s="155">
        <v>0</v>
      </c>
      <c r="AJ35" s="179">
        <f t="shared" si="7"/>
        <v>15383.745999999899</v>
      </c>
      <c r="AK35" s="49">
        <f t="shared" si="36"/>
        <v>4789077.04</v>
      </c>
      <c r="AL35" s="116">
        <v>4804487.92</v>
      </c>
      <c r="AM35" s="169">
        <f t="shared" si="13"/>
        <v>15410.879999999899</v>
      </c>
      <c r="AN35" s="125">
        <f t="shared" si="8"/>
        <v>27.133999999954501</v>
      </c>
      <c r="AO35" s="3"/>
      <c r="AP35" s="3"/>
      <c r="AQ35" s="3"/>
      <c r="AR35" s="3"/>
      <c r="AS35" s="3"/>
      <c r="AT35" s="3"/>
      <c r="AU35" s="3"/>
      <c r="AV35" s="3"/>
      <c r="AW35" s="3"/>
      <c r="AX35" s="3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2:66" s="3" customFormat="1" ht="24" customHeight="1">
      <c r="B36" s="177">
        <v>45501</v>
      </c>
      <c r="C36" s="126">
        <f t="shared" si="26"/>
        <v>2289441.87</v>
      </c>
      <c r="D36" s="120">
        <v>2295388.96</v>
      </c>
      <c r="E36" s="35">
        <f t="shared" si="9"/>
        <v>5947.0899999998501</v>
      </c>
      <c r="F36" s="120">
        <f t="shared" si="27"/>
        <v>690079.75</v>
      </c>
      <c r="G36" s="120">
        <v>694740.33</v>
      </c>
      <c r="H36" s="129">
        <f t="shared" si="25"/>
        <v>4660.5799999999599</v>
      </c>
      <c r="I36" s="49">
        <f t="shared" si="28"/>
        <v>104967.05</v>
      </c>
      <c r="J36" s="120">
        <v>105087.53</v>
      </c>
      <c r="K36" s="49">
        <f t="shared" si="1"/>
        <v>120.479999999996</v>
      </c>
      <c r="L36" s="120">
        <f t="shared" si="29"/>
        <v>54469.37</v>
      </c>
      <c r="M36" s="120">
        <v>54528.34</v>
      </c>
      <c r="N36" s="49">
        <f t="shared" si="2"/>
        <v>58.969999999993902</v>
      </c>
      <c r="O36" s="49">
        <f t="shared" si="30"/>
        <v>533642.72</v>
      </c>
      <c r="P36" s="120">
        <v>534969.43999999994</v>
      </c>
      <c r="Q36" s="49">
        <f t="shared" si="10"/>
        <v>1326.71999999997</v>
      </c>
      <c r="R36" s="49">
        <f t="shared" si="31"/>
        <v>192468.6</v>
      </c>
      <c r="S36" s="120">
        <v>192882.52</v>
      </c>
      <c r="T36" s="49">
        <f t="shared" si="11"/>
        <v>413.91999999998399</v>
      </c>
      <c r="U36" s="49">
        <f t="shared" si="32"/>
        <v>472603.84</v>
      </c>
      <c r="V36" s="120">
        <v>474176.88</v>
      </c>
      <c r="W36" s="49">
        <f t="shared" si="12"/>
        <v>1287.9199999999801</v>
      </c>
      <c r="X36" s="49">
        <f t="shared" si="33"/>
        <v>319820.39600000001</v>
      </c>
      <c r="Y36" s="120">
        <v>320661.18</v>
      </c>
      <c r="Z36" s="49">
        <f t="shared" si="3"/>
        <v>840.78399999998499</v>
      </c>
      <c r="AA36" s="120">
        <f t="shared" si="34"/>
        <v>99934.32</v>
      </c>
      <c r="AB36" s="120">
        <v>100219.44</v>
      </c>
      <c r="AC36" s="49">
        <f t="shared" si="4"/>
        <v>285.119999999995</v>
      </c>
      <c r="AD36" s="135">
        <f t="shared" si="35"/>
        <v>88528</v>
      </c>
      <c r="AE36" s="135">
        <v>88832</v>
      </c>
      <c r="AF36" s="49">
        <f t="shared" si="5"/>
        <v>304</v>
      </c>
      <c r="AG36" s="155">
        <v>0</v>
      </c>
      <c r="AH36" s="155">
        <v>0</v>
      </c>
      <c r="AI36" s="155">
        <v>0</v>
      </c>
      <c r="AJ36" s="179">
        <f t="shared" si="7"/>
        <v>15245.583999999701</v>
      </c>
      <c r="AK36" s="49">
        <f t="shared" si="36"/>
        <v>4804487.92</v>
      </c>
      <c r="AL36" s="116">
        <v>4819763.1399999997</v>
      </c>
      <c r="AM36" s="169">
        <f t="shared" si="13"/>
        <v>15275.219999999699</v>
      </c>
      <c r="AN36" s="125">
        <f t="shared" si="8"/>
        <v>29.636000000020399</v>
      </c>
    </row>
    <row r="37" spans="2:66" ht="24" customHeight="1">
      <c r="B37" s="177">
        <v>45502</v>
      </c>
      <c r="C37" s="126">
        <f t="shared" si="26"/>
        <v>2295388.96</v>
      </c>
      <c r="D37" s="120">
        <v>2301914.94</v>
      </c>
      <c r="E37" s="35">
        <f t="shared" si="9"/>
        <v>6525.9799999999796</v>
      </c>
      <c r="F37" s="120">
        <f t="shared" si="27"/>
        <v>694740.33</v>
      </c>
      <c r="G37" s="120">
        <v>696500.13</v>
      </c>
      <c r="H37" s="129">
        <f t="shared" si="25"/>
        <v>1759.80000000005</v>
      </c>
      <c r="I37" s="49">
        <f t="shared" si="28"/>
        <v>105087.53</v>
      </c>
      <c r="J37" s="120">
        <v>105168.01</v>
      </c>
      <c r="K37" s="49">
        <f t="shared" si="1"/>
        <v>80.479999999995897</v>
      </c>
      <c r="L37" s="120">
        <f t="shared" si="29"/>
        <v>54528.34</v>
      </c>
      <c r="M37" s="120">
        <v>54592.49</v>
      </c>
      <c r="N37" s="49">
        <f t="shared" si="2"/>
        <v>64.150000000001498</v>
      </c>
      <c r="O37" s="49">
        <f t="shared" si="30"/>
        <v>534969.43999999994</v>
      </c>
      <c r="P37" s="120">
        <v>535964.4</v>
      </c>
      <c r="Q37" s="49">
        <f t="shared" si="10"/>
        <v>994.96000000007905</v>
      </c>
      <c r="R37" s="49">
        <f t="shared" si="31"/>
        <v>192882.52</v>
      </c>
      <c r="S37" s="120">
        <v>193189.84</v>
      </c>
      <c r="T37" s="49">
        <f t="shared" si="11"/>
        <v>307.32000000000698</v>
      </c>
      <c r="U37" s="49">
        <f t="shared" si="32"/>
        <v>474176.88</v>
      </c>
      <c r="V37" s="120">
        <v>475478.72</v>
      </c>
      <c r="W37" s="49">
        <f t="shared" si="12"/>
        <v>1041.1599999999701</v>
      </c>
      <c r="X37" s="49">
        <f t="shared" si="33"/>
        <v>320661.18</v>
      </c>
      <c r="Y37" s="120">
        <v>321414.46000000002</v>
      </c>
      <c r="Z37" s="49">
        <f t="shared" si="3"/>
        <v>753.28000000002805</v>
      </c>
      <c r="AA37" s="120">
        <f t="shared" si="34"/>
        <v>100219.44</v>
      </c>
      <c r="AB37" s="120">
        <v>100480.12</v>
      </c>
      <c r="AC37" s="49">
        <f t="shared" si="4"/>
        <v>260.67999999999302</v>
      </c>
      <c r="AD37" s="135">
        <f t="shared" si="35"/>
        <v>88832</v>
      </c>
      <c r="AE37" s="135">
        <v>89220</v>
      </c>
      <c r="AF37" s="49">
        <f t="shared" si="5"/>
        <v>388</v>
      </c>
      <c r="AG37" s="155">
        <v>0</v>
      </c>
      <c r="AH37" s="155">
        <v>0</v>
      </c>
      <c r="AI37" s="155">
        <v>0</v>
      </c>
      <c r="AJ37" s="179">
        <f t="shared" si="7"/>
        <v>12175.8100000001</v>
      </c>
      <c r="AK37" s="49">
        <f t="shared" si="36"/>
        <v>4819763.1399999997</v>
      </c>
      <c r="AL37" s="116">
        <v>4832016.83</v>
      </c>
      <c r="AM37" s="169">
        <f t="shared" si="13"/>
        <v>12253.690000000401</v>
      </c>
      <c r="AN37" s="125">
        <f t="shared" si="8"/>
        <v>77.880000000302999</v>
      </c>
      <c r="AO37" s="3"/>
      <c r="AP37" s="3"/>
      <c r="AQ37" s="3"/>
      <c r="AR37" s="3"/>
      <c r="AS37" s="3"/>
      <c r="AT37" s="3"/>
      <c r="AU37" s="3"/>
      <c r="AV37" s="3"/>
      <c r="AW37" s="3"/>
      <c r="AX37" s="3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2:66" ht="24" customHeight="1">
      <c r="B38" s="177">
        <v>45503</v>
      </c>
      <c r="C38" s="126">
        <f t="shared" si="26"/>
        <v>2301914.94</v>
      </c>
      <c r="D38" s="120">
        <v>2308307.5</v>
      </c>
      <c r="E38" s="35">
        <f t="shared" si="9"/>
        <v>6392.5600000000604</v>
      </c>
      <c r="F38" s="120">
        <f t="shared" si="27"/>
        <v>696500.13</v>
      </c>
      <c r="G38" s="120">
        <v>696997.78</v>
      </c>
      <c r="H38" s="129">
        <f t="shared" si="25"/>
        <v>497.650000000023</v>
      </c>
      <c r="I38" s="49">
        <f t="shared" si="28"/>
        <v>105168.01</v>
      </c>
      <c r="J38" s="120">
        <v>105241.52</v>
      </c>
      <c r="K38" s="49">
        <f t="shared" si="1"/>
        <v>73.510000000009299</v>
      </c>
      <c r="L38" s="120">
        <f t="shared" si="29"/>
        <v>54592.49</v>
      </c>
      <c r="M38" s="120">
        <v>54641.58</v>
      </c>
      <c r="N38" s="49">
        <f t="shared" si="2"/>
        <v>49.090000000003798</v>
      </c>
      <c r="O38" s="49">
        <f t="shared" si="30"/>
        <v>535964.4</v>
      </c>
      <c r="P38" s="120">
        <v>537009.68000000005</v>
      </c>
      <c r="Q38" s="49">
        <f t="shared" si="10"/>
        <v>1045.28000000003</v>
      </c>
      <c r="R38" s="49">
        <f t="shared" si="31"/>
        <v>193189.84</v>
      </c>
      <c r="S38" s="120">
        <v>193407.52</v>
      </c>
      <c r="T38" s="49">
        <f t="shared" si="11"/>
        <v>217.67999999999299</v>
      </c>
      <c r="U38" s="49">
        <f t="shared" si="32"/>
        <v>475478.72</v>
      </c>
      <c r="V38" s="120">
        <v>476639.04</v>
      </c>
      <c r="W38" s="49">
        <f t="shared" si="12"/>
        <v>919.19999999999698</v>
      </c>
      <c r="X38" s="49">
        <f t="shared" si="33"/>
        <v>321414.46000000002</v>
      </c>
      <c r="Y38" s="120">
        <v>322051.68</v>
      </c>
      <c r="Z38" s="49">
        <f t="shared" si="3"/>
        <v>637.21999999997195</v>
      </c>
      <c r="AA38" s="120">
        <f t="shared" si="34"/>
        <v>100480.12</v>
      </c>
      <c r="AB38" s="120">
        <v>100721.24</v>
      </c>
      <c r="AC38" s="49">
        <f t="shared" si="4"/>
        <v>241.12000000001001</v>
      </c>
      <c r="AD38" s="135">
        <f t="shared" si="35"/>
        <v>89220</v>
      </c>
      <c r="AE38" s="135">
        <v>89641</v>
      </c>
      <c r="AF38" s="49">
        <f t="shared" si="5"/>
        <v>421</v>
      </c>
      <c r="AG38" s="155">
        <v>0</v>
      </c>
      <c r="AH38" s="155">
        <v>0</v>
      </c>
      <c r="AI38" s="155">
        <v>0</v>
      </c>
      <c r="AJ38" s="179">
        <f t="shared" si="7"/>
        <v>10494.3100000001</v>
      </c>
      <c r="AK38" s="49">
        <f t="shared" si="36"/>
        <v>4832016.83</v>
      </c>
      <c r="AL38" s="116">
        <v>4842581.84</v>
      </c>
      <c r="AM38" s="169">
        <f t="shared" si="13"/>
        <v>10565.0099999998</v>
      </c>
      <c r="AN38" s="125">
        <f t="shared" si="8"/>
        <v>70.699999999684195</v>
      </c>
      <c r="AO38" s="3"/>
      <c r="AP38" s="3"/>
      <c r="AQ38" s="3"/>
      <c r="AR38" s="3"/>
      <c r="AS38" s="3"/>
      <c r="AT38" s="3"/>
      <c r="AU38" s="3"/>
      <c r="AV38" s="3"/>
      <c r="AW38" s="3"/>
      <c r="AX38" s="3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2:66" ht="24" customHeight="1">
      <c r="B39" s="178">
        <v>45504</v>
      </c>
      <c r="C39" s="126">
        <f t="shared" si="26"/>
        <v>2308307.5</v>
      </c>
      <c r="D39" s="120">
        <v>2314660.77</v>
      </c>
      <c r="E39" s="35">
        <f t="shared" si="9"/>
        <v>6353.2700000000204</v>
      </c>
      <c r="F39" s="120">
        <f t="shared" si="27"/>
        <v>696997.78</v>
      </c>
      <c r="G39" s="120">
        <v>698065.46</v>
      </c>
      <c r="H39" s="129">
        <f t="shared" si="25"/>
        <v>1067.67999999993</v>
      </c>
      <c r="I39" s="49">
        <f t="shared" si="28"/>
        <v>105241.52</v>
      </c>
      <c r="J39" s="120">
        <v>105351.48</v>
      </c>
      <c r="K39" s="49">
        <f t="shared" si="1"/>
        <v>109.95999999999199</v>
      </c>
      <c r="L39" s="120">
        <f t="shared" si="29"/>
        <v>54641.58</v>
      </c>
      <c r="M39" s="120">
        <v>54699.49</v>
      </c>
      <c r="N39" s="49">
        <f t="shared" si="2"/>
        <v>57.909999999996202</v>
      </c>
      <c r="O39" s="49">
        <f t="shared" si="30"/>
        <v>537009.68000000005</v>
      </c>
      <c r="P39" s="120">
        <v>538021.19999999995</v>
      </c>
      <c r="Q39" s="49">
        <f t="shared" si="10"/>
        <v>1011.5199999999001</v>
      </c>
      <c r="R39" s="49">
        <f t="shared" si="31"/>
        <v>193407.52</v>
      </c>
      <c r="S39" s="120">
        <v>193664.52</v>
      </c>
      <c r="T39" s="49">
        <f t="shared" si="11"/>
        <v>257</v>
      </c>
      <c r="U39" s="49">
        <f t="shared" si="32"/>
        <v>476639.04</v>
      </c>
      <c r="V39" s="120">
        <v>477858.64</v>
      </c>
      <c r="W39" s="49">
        <f t="shared" si="12"/>
        <v>963.36000000004401</v>
      </c>
      <c r="X39" s="49">
        <f t="shared" si="33"/>
        <v>322051.68</v>
      </c>
      <c r="Y39" s="120">
        <v>322768.64000000001</v>
      </c>
      <c r="Z39" s="49">
        <f t="shared" si="3"/>
        <v>716.96000000002095</v>
      </c>
      <c r="AA39" s="120">
        <f t="shared" si="34"/>
        <v>100721.24</v>
      </c>
      <c r="AB39" s="120">
        <v>100977.48</v>
      </c>
      <c r="AC39" s="49">
        <f t="shared" si="4"/>
        <v>256.23999999999103</v>
      </c>
      <c r="AD39" s="135">
        <f t="shared" si="35"/>
        <v>89641</v>
      </c>
      <c r="AE39" s="135">
        <v>90040</v>
      </c>
      <c r="AF39" s="49">
        <f t="shared" si="5"/>
        <v>399</v>
      </c>
      <c r="AG39" s="155">
        <v>0</v>
      </c>
      <c r="AH39" s="155">
        <v>0</v>
      </c>
      <c r="AI39" s="155">
        <v>0</v>
      </c>
      <c r="AJ39" s="179">
        <f t="shared" si="7"/>
        <v>11192.8999999999</v>
      </c>
      <c r="AK39" s="49">
        <f t="shared" si="36"/>
        <v>4842581.84</v>
      </c>
      <c r="AL39" s="116">
        <v>4853770.8099999996</v>
      </c>
      <c r="AM39" s="171">
        <f t="shared" si="13"/>
        <v>11188.969999999699</v>
      </c>
      <c r="AN39" s="160">
        <f t="shared" si="8"/>
        <v>-3.9300000001603599</v>
      </c>
      <c r="AO39" s="3"/>
      <c r="AP39" s="3"/>
      <c r="AQ39" s="3"/>
      <c r="AR39" s="3"/>
      <c r="AS39" s="3"/>
      <c r="AT39" s="3"/>
      <c r="AU39" s="3"/>
      <c r="AV39" s="3"/>
      <c r="AW39" s="3"/>
      <c r="AX39" s="3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2:66" ht="60" customHeight="1">
      <c r="B40" s="518" t="s">
        <v>58</v>
      </c>
      <c r="C40" s="509"/>
      <c r="D40" s="49"/>
      <c r="E40" s="92">
        <f>SUM(E9:E39)</f>
        <v>136603.96</v>
      </c>
      <c r="F40" s="92"/>
      <c r="G40" s="92"/>
      <c r="H40" s="92">
        <f>SUM(H9:H39)</f>
        <v>84277.63</v>
      </c>
      <c r="I40" s="92"/>
      <c r="J40" s="92"/>
      <c r="K40" s="92">
        <f>SUM(K9:K39)</f>
        <v>3565.92</v>
      </c>
      <c r="L40" s="92"/>
      <c r="M40" s="92"/>
      <c r="N40" s="92">
        <f>SUM(N9:N39)</f>
        <v>1770.88</v>
      </c>
      <c r="O40" s="92"/>
      <c r="P40" s="92"/>
      <c r="Q40" s="92">
        <f>SUM(Q9:Q39)</f>
        <v>36819.589999999997</v>
      </c>
      <c r="R40" s="92"/>
      <c r="S40" s="92"/>
      <c r="T40" s="92">
        <f>SUM(T9:T39)</f>
        <v>9719.95999999999</v>
      </c>
      <c r="U40" s="92"/>
      <c r="V40" s="92"/>
      <c r="W40" s="92">
        <f>SUM(W9:W39)</f>
        <v>29873.56</v>
      </c>
      <c r="X40" s="92"/>
      <c r="Y40" s="92"/>
      <c r="Z40" s="92">
        <f>SUM(Z9:Z39)</f>
        <v>20711.12</v>
      </c>
      <c r="AA40" s="92"/>
      <c r="AB40" s="92"/>
      <c r="AC40" s="92">
        <f>SUM(AC9:AC39)</f>
        <v>7155.8799999999901</v>
      </c>
      <c r="AD40" s="92"/>
      <c r="AE40" s="92"/>
      <c r="AF40" s="92">
        <f>SUM(AF9:AF39)</f>
        <v>10443</v>
      </c>
      <c r="AG40" s="92"/>
      <c r="AH40" s="92"/>
      <c r="AI40" s="155">
        <v>0</v>
      </c>
      <c r="AJ40" s="92">
        <f>SUM(AJ9:AJ39)</f>
        <v>340941.5</v>
      </c>
      <c r="AK40" s="92"/>
      <c r="AL40" s="92"/>
      <c r="AM40" s="92">
        <f>SUM(AM9:AM39)</f>
        <v>342093</v>
      </c>
      <c r="AN40" s="92">
        <f>SUM(AN9:AN39)</f>
        <v>1151.50000000008</v>
      </c>
      <c r="AO40" s="3"/>
      <c r="AP40" s="3"/>
      <c r="AQ40" s="3"/>
      <c r="AR40" s="3"/>
      <c r="AS40" s="3"/>
      <c r="AT40" s="3"/>
      <c r="AU40" s="3"/>
      <c r="AV40" s="3"/>
      <c r="AW40" s="3"/>
      <c r="AX40" s="3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2:66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R41" s="1"/>
      <c r="AS41" s="1"/>
      <c r="AT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2:66" ht="27.75">
      <c r="B42" s="91"/>
      <c r="C42" s="43"/>
      <c r="D42" s="43"/>
      <c r="E42" s="43"/>
      <c r="F42" s="22"/>
      <c r="G42" s="43"/>
      <c r="H42" s="43"/>
      <c r="J42" s="1"/>
      <c r="K42" s="1"/>
      <c r="L42" s="1"/>
      <c r="N42" s="1"/>
      <c r="Q42" s="1"/>
      <c r="R42" s="1"/>
      <c r="T42" s="1"/>
      <c r="U42" s="1"/>
      <c r="W42" s="1"/>
      <c r="X42" s="1"/>
      <c r="Z42" s="1"/>
      <c r="AA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R42" s="1"/>
      <c r="AS42" s="1"/>
      <c r="AT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2:66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R43" s="1"/>
      <c r="AS43" s="1"/>
      <c r="AT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2:66">
      <c r="AC44" s="7"/>
      <c r="AF44" s="7"/>
      <c r="AG44" s="7"/>
      <c r="AH44" s="7"/>
      <c r="AI44" s="7"/>
      <c r="AJ44" s="1"/>
      <c r="AK44" s="1"/>
      <c r="AL44" s="1"/>
      <c r="AM44" s="1"/>
      <c r="AN44" s="1"/>
      <c r="AR44" s="1"/>
      <c r="AS44" s="1"/>
      <c r="AT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2:66">
      <c r="AC45" s="7"/>
      <c r="AF45" s="7"/>
      <c r="AG45" s="7"/>
      <c r="AH45" s="7"/>
      <c r="AI45" s="7"/>
      <c r="AJ45" s="1"/>
      <c r="AK45" s="1"/>
      <c r="AL45" s="1"/>
      <c r="AM45" s="1"/>
      <c r="AN45" s="1"/>
      <c r="AR45" s="1"/>
      <c r="AS45" s="1"/>
      <c r="AT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2:66">
      <c r="AC46" s="7"/>
      <c r="AF46" s="7"/>
      <c r="AG46" s="7"/>
      <c r="AH46" s="7"/>
      <c r="AI46" s="7"/>
      <c r="AJ46" s="1"/>
      <c r="AK46" s="1"/>
      <c r="AL46" s="1"/>
      <c r="AM46" s="1"/>
      <c r="AN46" s="1"/>
      <c r="AR46" s="1"/>
      <c r="AS46" s="1"/>
      <c r="AT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2:66">
      <c r="AC47" s="7"/>
      <c r="AF47" s="7"/>
      <c r="AG47" s="7"/>
      <c r="AH47" s="7"/>
      <c r="AI47" s="7"/>
      <c r="AJ47" s="1"/>
      <c r="AK47" s="1"/>
      <c r="AL47" s="1"/>
      <c r="AM47" s="1"/>
      <c r="AN47" s="1"/>
      <c r="AR47" s="1"/>
      <c r="AS47" s="1"/>
      <c r="AT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2:66">
      <c r="AC48" s="7"/>
      <c r="AF48" s="7"/>
      <c r="AG48" s="7"/>
      <c r="AH48" s="7"/>
      <c r="AI48" s="7"/>
      <c r="AJ48" s="1"/>
      <c r="AK48" s="1"/>
      <c r="AL48" s="1"/>
      <c r="AM48" s="1"/>
      <c r="AN48" s="1"/>
      <c r="AR48" s="1"/>
      <c r="AS48" s="1"/>
      <c r="AT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29:66">
      <c r="AC49" s="7"/>
      <c r="AF49" s="7"/>
      <c r="AG49" s="7"/>
      <c r="AH49" s="7"/>
      <c r="AI49" s="7"/>
      <c r="AJ49" s="1"/>
      <c r="AK49" s="1"/>
      <c r="AL49" s="1"/>
      <c r="AM49" s="1"/>
      <c r="AN49" s="1"/>
      <c r="AR49" s="1"/>
      <c r="AS49" s="1"/>
      <c r="AT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29:66">
      <c r="AC50" s="7"/>
      <c r="AF50" s="7"/>
      <c r="AG50" s="7"/>
      <c r="AH50" s="7"/>
      <c r="AI50" s="7"/>
      <c r="AJ50" s="1"/>
      <c r="AK50" s="1"/>
      <c r="AL50" s="1"/>
      <c r="AM50" s="1"/>
      <c r="AN50" s="1"/>
      <c r="AR50" s="1"/>
      <c r="AS50" s="1"/>
      <c r="AT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29:66">
      <c r="AC51" s="7"/>
      <c r="AF51" s="7"/>
      <c r="AG51" s="7"/>
      <c r="AH51" s="7"/>
      <c r="AI51" s="7"/>
      <c r="AJ51" s="1"/>
      <c r="AK51" s="1"/>
      <c r="AL51" s="1"/>
      <c r="AM51" s="1"/>
      <c r="AN51" s="1"/>
      <c r="AR51" s="1"/>
      <c r="AS51" s="1"/>
      <c r="AT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29:66">
      <c r="AC52" s="7"/>
      <c r="AF52" s="7"/>
      <c r="AG52" s="7"/>
      <c r="AH52" s="7"/>
      <c r="AI52" s="7"/>
      <c r="AJ52" s="1"/>
      <c r="AK52" s="1"/>
      <c r="AL52" s="1"/>
      <c r="AM52" s="1"/>
      <c r="AN52" s="1"/>
      <c r="AR52" s="1"/>
      <c r="AS52" s="1"/>
      <c r="AT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29:66">
      <c r="AC53" s="7"/>
      <c r="AF53" s="7"/>
      <c r="AG53" s="7"/>
      <c r="AH53" s="7"/>
      <c r="AI53" s="7"/>
      <c r="AJ53" s="1"/>
      <c r="AK53" s="1"/>
      <c r="AL53" s="1"/>
      <c r="AM53" s="1"/>
      <c r="AN53" s="1"/>
      <c r="AR53" s="1"/>
      <c r="AS53" s="1"/>
      <c r="AT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29:66">
      <c r="AC54" s="7"/>
      <c r="AF54" s="7"/>
      <c r="AG54" s="7"/>
      <c r="AH54" s="7"/>
      <c r="AI54" s="7"/>
      <c r="AJ54" s="1"/>
      <c r="AK54" s="1"/>
      <c r="AL54" s="1"/>
      <c r="AM54" s="1"/>
      <c r="AN54" s="1"/>
      <c r="AR54" s="1"/>
      <c r="AS54" s="1"/>
      <c r="AT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29:66">
      <c r="AC55" s="7"/>
      <c r="AF55" s="7"/>
      <c r="AG55" s="7"/>
      <c r="AH55" s="7"/>
      <c r="AI55" s="7"/>
      <c r="AJ55" s="1"/>
      <c r="AK55" s="1"/>
      <c r="AL55" s="1"/>
      <c r="AM55" s="1"/>
      <c r="AN55" s="1"/>
      <c r="AR55" s="1"/>
      <c r="AS55" s="1"/>
      <c r="AT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29:66">
      <c r="AC56" s="7"/>
      <c r="AF56" s="7"/>
      <c r="AG56" s="7"/>
      <c r="AH56" s="7"/>
      <c r="AI56" s="7"/>
      <c r="AJ56" s="1"/>
      <c r="AK56" s="1"/>
      <c r="AL56" s="1"/>
      <c r="AM56" s="1"/>
      <c r="AN56" s="1"/>
      <c r="AR56" s="1"/>
      <c r="AS56" s="1"/>
      <c r="AT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29:66">
      <c r="AC57" s="7"/>
      <c r="AF57" s="7"/>
      <c r="AG57" s="7"/>
      <c r="AH57" s="7"/>
      <c r="AI57" s="7"/>
      <c r="AJ57" s="1"/>
      <c r="AK57" s="1"/>
      <c r="AL57" s="1"/>
      <c r="AM57" s="1"/>
      <c r="AN57" s="1"/>
      <c r="AR57" s="1"/>
      <c r="AS57" s="1"/>
      <c r="AT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29:66">
      <c r="AC58" s="7"/>
      <c r="AF58" s="7"/>
      <c r="AG58" s="7"/>
      <c r="AH58" s="7"/>
      <c r="AI58" s="7"/>
      <c r="AJ58" s="1"/>
      <c r="AK58" s="1"/>
      <c r="AL58" s="1"/>
      <c r="AM58" s="1"/>
      <c r="AN58" s="1"/>
      <c r="AR58" s="1"/>
      <c r="AS58" s="1"/>
      <c r="AT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29:66">
      <c r="AC59" s="7"/>
      <c r="AF59" s="7"/>
      <c r="AG59" s="7"/>
      <c r="AH59" s="7"/>
      <c r="AI59" s="7"/>
      <c r="AJ59" s="1"/>
      <c r="AK59" s="1"/>
      <c r="AL59" s="1"/>
      <c r="AM59" s="1"/>
      <c r="AN59" s="1"/>
      <c r="AR59" s="1"/>
      <c r="AS59" s="1"/>
      <c r="AT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29:66">
      <c r="AC60" s="7"/>
      <c r="AF60" s="7"/>
      <c r="AG60" s="7"/>
      <c r="AH60" s="7"/>
      <c r="AI60" s="7"/>
      <c r="AJ60" s="1"/>
      <c r="AK60" s="1"/>
      <c r="AL60" s="1"/>
      <c r="AM60" s="1"/>
      <c r="AN60" s="1"/>
      <c r="AR60" s="1"/>
      <c r="AS60" s="1"/>
      <c r="AT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29:66">
      <c r="AC61" s="7"/>
      <c r="AF61" s="7"/>
      <c r="AG61" s="7"/>
      <c r="AH61" s="7"/>
      <c r="AI61" s="7"/>
      <c r="AJ61" s="1"/>
      <c r="AK61" s="1"/>
      <c r="AL61" s="1"/>
      <c r="AM61" s="1"/>
      <c r="AN61" s="1"/>
      <c r="AR61" s="1"/>
      <c r="AS61" s="1"/>
      <c r="AT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29:66">
      <c r="AC62" s="7"/>
      <c r="AF62" s="7"/>
      <c r="AG62" s="7"/>
      <c r="AH62" s="7"/>
      <c r="AI62" s="7"/>
      <c r="AJ62" s="1"/>
      <c r="AK62" s="1"/>
      <c r="AL62" s="1"/>
      <c r="AM62" s="1"/>
      <c r="AN62" s="1"/>
      <c r="AR62" s="1"/>
      <c r="AS62" s="1"/>
      <c r="AT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29:66">
      <c r="AC63" s="7"/>
      <c r="AF63" s="7"/>
      <c r="AG63" s="7"/>
      <c r="AH63" s="7"/>
      <c r="AI63" s="7"/>
      <c r="AJ63" s="1"/>
      <c r="AK63" s="1"/>
      <c r="AL63" s="1"/>
      <c r="AM63" s="1"/>
      <c r="AN63" s="1"/>
      <c r="AR63" s="1"/>
      <c r="AS63" s="1"/>
      <c r="AT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29:66">
      <c r="AC64" s="7"/>
      <c r="AF64" s="7"/>
      <c r="AG64" s="7"/>
      <c r="AH64" s="7"/>
      <c r="AI64" s="7"/>
      <c r="AJ64" s="1"/>
      <c r="AK64" s="1"/>
      <c r="AL64" s="1"/>
      <c r="AM64" s="1"/>
      <c r="AN64" s="1"/>
      <c r="AR64" s="1"/>
      <c r="AS64" s="1"/>
      <c r="AT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29:66">
      <c r="AC65" s="7"/>
      <c r="AF65" s="7"/>
      <c r="AG65" s="7"/>
      <c r="AH65" s="7"/>
      <c r="AI65" s="7"/>
      <c r="AJ65" s="1"/>
      <c r="AK65" s="1"/>
      <c r="AL65" s="1"/>
      <c r="AM65" s="1"/>
      <c r="AN65" s="1"/>
      <c r="AR65" s="1"/>
      <c r="AS65" s="1"/>
      <c r="AT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29:66">
      <c r="AC66" s="7"/>
      <c r="AF66" s="7"/>
      <c r="AG66" s="7"/>
      <c r="AH66" s="7"/>
      <c r="AI66" s="7"/>
      <c r="AJ66" s="1"/>
      <c r="AK66" s="1"/>
      <c r="AL66" s="1"/>
      <c r="AM66" s="1"/>
      <c r="AN66" s="1"/>
      <c r="AR66" s="1"/>
      <c r="AS66" s="1"/>
      <c r="AT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29:66">
      <c r="AC67" s="7"/>
      <c r="AF67" s="7"/>
      <c r="AG67" s="7"/>
      <c r="AH67" s="7"/>
      <c r="AI67" s="7"/>
      <c r="AJ67" s="1"/>
      <c r="AK67" s="1"/>
      <c r="AL67" s="1"/>
      <c r="AM67" s="1"/>
      <c r="AN67" s="1"/>
      <c r="AR67" s="1"/>
      <c r="AS67" s="1"/>
      <c r="AT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29:66">
      <c r="AC68" s="7"/>
      <c r="AF68" s="7"/>
      <c r="AG68" s="7"/>
      <c r="AH68" s="7"/>
      <c r="AI68" s="7"/>
      <c r="AJ68" s="1"/>
      <c r="AK68" s="1"/>
      <c r="AL68" s="1"/>
      <c r="AM68" s="1"/>
      <c r="AN68" s="1"/>
      <c r="AR68" s="1"/>
      <c r="AS68" s="1"/>
      <c r="AT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29:66">
      <c r="AC69" s="7"/>
      <c r="AF69" s="7"/>
      <c r="AG69" s="7"/>
      <c r="AH69" s="7"/>
      <c r="AI69" s="7"/>
      <c r="AJ69" s="1"/>
      <c r="AK69" s="1"/>
      <c r="AL69" s="1"/>
      <c r="AM69" s="1"/>
      <c r="AN69" s="1"/>
      <c r="AR69" s="1"/>
      <c r="AS69" s="1"/>
      <c r="AT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29:66">
      <c r="AC70" s="7"/>
      <c r="AF70" s="7"/>
      <c r="AG70" s="7"/>
      <c r="AH70" s="7"/>
      <c r="AI70" s="7"/>
      <c r="AJ70" s="1"/>
      <c r="AK70" s="1"/>
      <c r="AL70" s="1"/>
      <c r="AM70" s="1"/>
      <c r="AN70" s="1"/>
      <c r="AR70" s="1"/>
      <c r="AS70" s="1"/>
      <c r="AT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29:66">
      <c r="AC71" s="7"/>
      <c r="AF71" s="7"/>
      <c r="AG71" s="7"/>
      <c r="AH71" s="7"/>
      <c r="AI71" s="7"/>
      <c r="AJ71" s="1"/>
      <c r="AK71" s="1"/>
      <c r="AL71" s="1"/>
      <c r="AM71" s="1"/>
      <c r="AN71" s="1"/>
      <c r="AR71" s="1"/>
      <c r="AS71" s="1"/>
      <c r="AT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29:66">
      <c r="AC72" s="7"/>
      <c r="AF72" s="7"/>
      <c r="AG72" s="7"/>
      <c r="AH72" s="7"/>
      <c r="AI72" s="7"/>
      <c r="AJ72" s="1"/>
      <c r="AK72" s="1"/>
      <c r="AL72" s="1"/>
      <c r="AM72" s="1"/>
      <c r="AN72" s="1"/>
      <c r="AR72" s="1"/>
      <c r="AS72" s="1"/>
      <c r="AT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29:66">
      <c r="AC73" s="7"/>
      <c r="AF73" s="7"/>
      <c r="AG73" s="7"/>
      <c r="AH73" s="7"/>
      <c r="AI73" s="7"/>
      <c r="AJ73" s="1"/>
      <c r="AK73" s="1"/>
      <c r="AL73" s="1"/>
      <c r="AM73" s="1"/>
      <c r="AN73" s="1"/>
      <c r="AR73" s="1"/>
      <c r="AS73" s="1"/>
      <c r="AT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29:66">
      <c r="AC74" s="7"/>
      <c r="AF74" s="7"/>
      <c r="AG74" s="7"/>
      <c r="AH74" s="7"/>
      <c r="AI74" s="7"/>
      <c r="AJ74" s="1"/>
      <c r="AK74" s="1"/>
      <c r="AL74" s="1"/>
      <c r="AM74" s="1"/>
      <c r="AN74" s="1"/>
      <c r="AR74" s="1"/>
      <c r="AS74" s="1"/>
      <c r="AT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29:66">
      <c r="AC75" s="7"/>
      <c r="AF75" s="7"/>
      <c r="AG75" s="7"/>
      <c r="AH75" s="7"/>
      <c r="AI75" s="7"/>
      <c r="AJ75" s="1"/>
      <c r="AK75" s="1"/>
      <c r="AL75" s="1"/>
      <c r="AM75" s="1"/>
      <c r="AN75" s="1"/>
      <c r="AR75" s="1"/>
      <c r="AS75" s="1"/>
      <c r="AT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29:66">
      <c r="AC76" s="7"/>
      <c r="AF76" s="7"/>
      <c r="AG76" s="7"/>
      <c r="AH76" s="7"/>
      <c r="AI76" s="7"/>
      <c r="AJ76" s="1"/>
      <c r="AK76" s="1"/>
      <c r="AL76" s="1"/>
      <c r="AM76" s="1"/>
      <c r="AN76" s="1"/>
      <c r="AR76" s="1"/>
      <c r="AS76" s="1"/>
      <c r="AT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29:66">
      <c r="AC77" s="7"/>
      <c r="AF77" s="7"/>
      <c r="AH77" s="7"/>
      <c r="AI77" s="7"/>
      <c r="AJ77" s="1"/>
      <c r="AN77" s="1"/>
      <c r="AR77" s="1"/>
      <c r="AS77" s="1"/>
      <c r="AT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</sheetData>
  <mergeCells count="35">
    <mergeCell ref="AN7:AN8"/>
    <mergeCell ref="AO24:AR25"/>
    <mergeCell ref="C24:AL25"/>
    <mergeCell ref="B2:F4"/>
    <mergeCell ref="AI2:AM4"/>
    <mergeCell ref="AK7:AM7"/>
    <mergeCell ref="B8:AJ8"/>
    <mergeCell ref="AA6:AC6"/>
    <mergeCell ref="AD6:AF6"/>
    <mergeCell ref="AG6:AI6"/>
    <mergeCell ref="AJ6:AN6"/>
    <mergeCell ref="B40:C40"/>
    <mergeCell ref="B6:B7"/>
    <mergeCell ref="G2:G4"/>
    <mergeCell ref="AH2:AH4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B1:AN1"/>
    <mergeCell ref="H2:O2"/>
    <mergeCell ref="Q2:X2"/>
    <mergeCell ref="Z2:AF2"/>
    <mergeCell ref="I3:N3"/>
    <mergeCell ref="P3:Y3"/>
    <mergeCell ref="Z3:AF3"/>
    <mergeCell ref="AN2:AN4"/>
  </mergeCells>
  <pageMargins left="0.7" right="0.7" top="0.75" bottom="0.75" header="0.3" footer="0.3"/>
  <pageSetup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H77"/>
  <sheetViews>
    <sheetView zoomScale="68" zoomScaleNormal="68" workbookViewId="0">
      <selection activeCell="I4" sqref="I4:N4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40" width="16.7109375" style="4" customWidth="1"/>
    <col min="41" max="41" width="14.140625" style="1" customWidth="1"/>
    <col min="42" max="42" width="12.140625" style="1" customWidth="1"/>
    <col min="43" max="43" width="11" style="1" customWidth="1"/>
    <col min="44" max="44" width="12" style="1" customWidth="1"/>
    <col min="45" max="45" width="18.7109375" style="1" customWidth="1"/>
    <col min="46" max="46" width="12.85546875" style="4" customWidth="1"/>
    <col min="47" max="47" width="12.28515625" style="4" customWidth="1"/>
    <col min="48" max="48" width="12.5703125" style="4" customWidth="1"/>
    <col min="49" max="49" width="13.28515625" style="4" customWidth="1"/>
    <col min="50" max="50" width="19.28515625" style="4" customWidth="1"/>
    <col min="51" max="51" width="14.140625" style="4" customWidth="1"/>
    <col min="52" max="52" width="14.5703125" style="4" customWidth="1"/>
    <col min="53" max="53" width="17.42578125" style="4" customWidth="1"/>
    <col min="54" max="54" width="12.85546875" style="4" customWidth="1"/>
    <col min="55" max="55" width="9.5703125" style="4" customWidth="1"/>
    <col min="56" max="56" width="12" style="4" customWidth="1"/>
    <col min="57" max="57" width="9.7109375" style="4" customWidth="1"/>
    <col min="58" max="58" width="11.140625" style="4" customWidth="1"/>
    <col min="59" max="59" width="10" style="4" customWidth="1"/>
    <col min="60" max="60" width="10.42578125" style="7" customWidth="1"/>
    <col min="61" max="61" width="11.140625" style="1" customWidth="1"/>
    <col min="62" max="16384" width="9.140625" style="1"/>
  </cols>
  <sheetData>
    <row r="1" spans="2:60" ht="27.95" customHeight="1"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</row>
    <row r="2" spans="2:60" ht="27.95" customHeight="1"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110"/>
      <c r="AH2" s="489"/>
      <c r="AI2" s="489"/>
      <c r="AJ2" s="489"/>
      <c r="AK2" s="489"/>
      <c r="AL2" s="489"/>
      <c r="AM2" s="489"/>
      <c r="AN2" s="489"/>
    </row>
    <row r="3" spans="2:60" ht="27.95" customHeight="1">
      <c r="B3" s="504"/>
      <c r="C3" s="504"/>
      <c r="D3" s="504"/>
      <c r="E3" s="504"/>
      <c r="F3" s="504"/>
      <c r="G3" s="489"/>
      <c r="H3" s="110"/>
      <c r="I3" s="489" t="s">
        <v>85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85</v>
      </c>
      <c r="AA3" s="489"/>
      <c r="AB3" s="489"/>
      <c r="AC3" s="489"/>
      <c r="AD3" s="489"/>
      <c r="AE3" s="489"/>
      <c r="AF3" s="489"/>
      <c r="AG3" s="110"/>
      <c r="AH3" s="489"/>
      <c r="AI3" s="489"/>
      <c r="AJ3" s="489"/>
      <c r="AK3" s="489"/>
      <c r="AL3" s="489"/>
      <c r="AM3" s="489"/>
      <c r="AN3" s="489"/>
    </row>
    <row r="4" spans="2:60" ht="27.95" customHeight="1"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110"/>
      <c r="AH4" s="489"/>
      <c r="AI4" s="489"/>
      <c r="AJ4" s="489"/>
      <c r="AK4" s="489"/>
      <c r="AL4" s="489"/>
      <c r="AM4" s="489"/>
      <c r="AN4" s="489"/>
    </row>
    <row r="5" spans="2:60" ht="18" customHeight="1"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11"/>
      <c r="AD5" s="511"/>
      <c r="AE5" s="511"/>
      <c r="AF5" s="511"/>
      <c r="AG5" s="511"/>
      <c r="AH5" s="511"/>
      <c r="AI5" s="511"/>
      <c r="AJ5" s="511"/>
      <c r="AK5" s="511"/>
      <c r="AL5" s="511"/>
      <c r="AM5" s="511"/>
      <c r="AN5" s="511"/>
    </row>
    <row r="6" spans="2:60" s="2" customFormat="1" ht="98.25" customHeight="1">
      <c r="B6" s="490" t="s">
        <v>22</v>
      </c>
      <c r="C6" s="490" t="s">
        <v>63</v>
      </c>
      <c r="D6" s="490"/>
      <c r="E6" s="490"/>
      <c r="F6" s="490" t="s">
        <v>64</v>
      </c>
      <c r="G6" s="490"/>
      <c r="H6" s="490"/>
      <c r="I6" s="512" t="s">
        <v>78</v>
      </c>
      <c r="J6" s="513"/>
      <c r="K6" s="514"/>
      <c r="L6" s="512" t="s">
        <v>79</v>
      </c>
      <c r="M6" s="513"/>
      <c r="N6" s="514"/>
      <c r="O6" s="490" t="s">
        <v>65</v>
      </c>
      <c r="P6" s="490"/>
      <c r="Q6" s="490"/>
      <c r="R6" s="490" t="s">
        <v>66</v>
      </c>
      <c r="S6" s="490"/>
      <c r="T6" s="490"/>
      <c r="U6" s="490" t="s">
        <v>86</v>
      </c>
      <c r="V6" s="490"/>
      <c r="W6" s="490"/>
      <c r="X6" s="490" t="s">
        <v>68</v>
      </c>
      <c r="Y6" s="490"/>
      <c r="Z6" s="490"/>
      <c r="AA6" s="491" t="s">
        <v>69</v>
      </c>
      <c r="AB6" s="491"/>
      <c r="AC6" s="491"/>
      <c r="AD6" s="490" t="s">
        <v>20</v>
      </c>
      <c r="AE6" s="490"/>
      <c r="AF6" s="490"/>
      <c r="AG6" s="490" t="s">
        <v>72</v>
      </c>
      <c r="AH6" s="490"/>
      <c r="AI6" s="490"/>
      <c r="AJ6" s="491"/>
      <c r="AK6" s="491"/>
      <c r="AL6" s="491"/>
      <c r="AM6" s="491"/>
      <c r="AN6" s="491"/>
      <c r="AO6" s="174"/>
      <c r="AP6" s="174"/>
      <c r="AQ6" s="174"/>
      <c r="AR6" s="174"/>
    </row>
    <row r="7" spans="2:60" ht="46.5" customHeight="1">
      <c r="B7" s="490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11" t="s">
        <v>36</v>
      </c>
      <c r="AK7" s="517" t="s">
        <v>37</v>
      </c>
      <c r="AL7" s="517"/>
      <c r="AM7" s="517"/>
      <c r="AN7" s="515" t="s">
        <v>80</v>
      </c>
      <c r="AO7" s="3"/>
      <c r="AP7" s="3"/>
      <c r="AQ7" s="3"/>
      <c r="AR7" s="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2:60" ht="36" customHeight="1">
      <c r="B8" s="505"/>
      <c r="C8" s="506"/>
      <c r="D8" s="506"/>
      <c r="E8" s="505"/>
      <c r="F8" s="506"/>
      <c r="G8" s="506"/>
      <c r="H8" s="505"/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6"/>
      <c r="T8" s="506"/>
      <c r="U8" s="506"/>
      <c r="V8" s="506"/>
      <c r="W8" s="506"/>
      <c r="X8" s="506"/>
      <c r="Y8" s="506"/>
      <c r="Z8" s="506"/>
      <c r="AA8" s="506"/>
      <c r="AB8" s="506"/>
      <c r="AC8" s="506"/>
      <c r="AD8" s="506"/>
      <c r="AE8" s="506"/>
      <c r="AF8" s="506"/>
      <c r="AG8" s="506"/>
      <c r="AH8" s="506"/>
      <c r="AI8" s="506"/>
      <c r="AJ8" s="506"/>
      <c r="AK8" s="11" t="s">
        <v>12</v>
      </c>
      <c r="AL8" s="11" t="s">
        <v>13</v>
      </c>
      <c r="AM8" s="88" t="s">
        <v>74</v>
      </c>
      <c r="AN8" s="519"/>
      <c r="AO8" s="3"/>
      <c r="AP8" s="3"/>
      <c r="AQ8" s="3"/>
      <c r="AR8" s="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2:60" ht="30" customHeight="1">
      <c r="B9" s="140">
        <v>45505</v>
      </c>
      <c r="C9" s="120">
        <v>2314660.77</v>
      </c>
      <c r="D9" s="116">
        <v>2320545.69</v>
      </c>
      <c r="E9" s="71">
        <f>+D9-C9</f>
        <v>5884.91999999993</v>
      </c>
      <c r="F9" s="127">
        <v>698065.46</v>
      </c>
      <c r="G9" s="159">
        <v>698991.93</v>
      </c>
      <c r="H9" s="113">
        <f t="shared" ref="H9:H39" si="0">SUM(G9-F9)</f>
        <v>926.47000000008802</v>
      </c>
      <c r="I9" s="127">
        <v>105351.48</v>
      </c>
      <c r="J9" s="120">
        <v>105437.96</v>
      </c>
      <c r="K9" s="113">
        <f t="shared" ref="K9:K39" si="1">SUM(J9-I9)</f>
        <v>86.480000000010506</v>
      </c>
      <c r="L9" s="120">
        <v>54699.49</v>
      </c>
      <c r="M9" s="120">
        <v>54753.79</v>
      </c>
      <c r="N9" s="113">
        <f t="shared" ref="N9:N39" si="2">SUM(M9-L9)</f>
        <v>54.300000000002903</v>
      </c>
      <c r="O9" s="120">
        <v>538021.19999999995</v>
      </c>
      <c r="P9" s="120">
        <v>539083.92000000004</v>
      </c>
      <c r="Q9" s="113">
        <f>+P9-O9</f>
        <v>1062.7200000000901</v>
      </c>
      <c r="R9" s="120">
        <v>193664.52</v>
      </c>
      <c r="S9" s="120">
        <v>193846.48</v>
      </c>
      <c r="T9" s="113">
        <f>SUM(S9-R9)</f>
        <v>181.96000000002101</v>
      </c>
      <c r="U9" s="120">
        <v>477858.64</v>
      </c>
      <c r="V9" s="120">
        <v>478984.72</v>
      </c>
      <c r="W9" s="113">
        <f>+V9-U9-AC9</f>
        <v>891.11999999995203</v>
      </c>
      <c r="X9" s="120">
        <v>322768.64000000001</v>
      </c>
      <c r="Y9" s="120">
        <v>323362.40000000002</v>
      </c>
      <c r="Z9" s="113">
        <f t="shared" ref="Z9:Z39" si="3">SUM(Y9-X9)</f>
        <v>593.76000000000897</v>
      </c>
      <c r="AA9" s="120">
        <v>100977.48</v>
      </c>
      <c r="AB9" s="120">
        <v>101212.44</v>
      </c>
      <c r="AC9" s="113">
        <f t="shared" ref="AC9:AC39" si="4">SUM(AB9-AA9)</f>
        <v>234.960000000006</v>
      </c>
      <c r="AD9" s="135">
        <v>90040</v>
      </c>
      <c r="AE9" s="135">
        <v>90420</v>
      </c>
      <c r="AF9" s="113">
        <f t="shared" ref="AF9:AF39" si="5">SUM(AE9-AD9)</f>
        <v>380</v>
      </c>
      <c r="AG9" s="155">
        <v>0</v>
      </c>
      <c r="AH9" s="155">
        <v>0</v>
      </c>
      <c r="AI9" s="155">
        <v>0</v>
      </c>
      <c r="AJ9" s="113">
        <f t="shared" ref="AJ9:AJ39" si="6">SUM(AC9+Z9+W9+T9+Q9+N9+K9+E9+AF9+H9)</f>
        <v>10296.690000000101</v>
      </c>
      <c r="AK9" s="116">
        <v>4853770.8099999996</v>
      </c>
      <c r="AL9" s="118">
        <v>4864121.7699999996</v>
      </c>
      <c r="AM9" s="168">
        <f>AL9-AK9</f>
        <v>10350.959999999999</v>
      </c>
      <c r="AN9" s="120">
        <f t="shared" ref="AN9:AN39" si="7">SUM(AM9-AJ9)</f>
        <v>54.269999999858598</v>
      </c>
      <c r="AO9" s="3"/>
      <c r="AP9" s="3"/>
      <c r="AQ9" s="3"/>
      <c r="AR9" s="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2:60" s="3" customFormat="1" ht="30" customHeight="1">
      <c r="B10" s="141">
        <v>45506</v>
      </c>
      <c r="C10" s="126">
        <f>+D9</f>
        <v>2320545.69</v>
      </c>
      <c r="D10" s="118">
        <v>2327166.13</v>
      </c>
      <c r="E10" s="67">
        <f t="shared" ref="E10:E39" si="8">+D10-C10</f>
        <v>6620.4399999999396</v>
      </c>
      <c r="F10" s="127">
        <f>+G9</f>
        <v>698991.93</v>
      </c>
      <c r="G10" s="118">
        <v>699044.99</v>
      </c>
      <c r="H10" s="53">
        <f t="shared" si="0"/>
        <v>53.0599999999395</v>
      </c>
      <c r="I10" s="126">
        <f>+J9</f>
        <v>105437.96</v>
      </c>
      <c r="J10" s="49">
        <v>105500.55</v>
      </c>
      <c r="K10" s="53">
        <f t="shared" si="1"/>
        <v>62.5899999999965</v>
      </c>
      <c r="L10" s="120">
        <f>+M9</f>
        <v>54753.79</v>
      </c>
      <c r="M10" s="49">
        <v>54840.87</v>
      </c>
      <c r="N10" s="53">
        <f t="shared" si="2"/>
        <v>87.080000000001704</v>
      </c>
      <c r="O10" s="49">
        <f>+P9</f>
        <v>539083.92000000004</v>
      </c>
      <c r="P10" s="49">
        <v>540102.31999999995</v>
      </c>
      <c r="Q10" s="53">
        <f t="shared" ref="Q10:Q39" si="9">+P10-O10</f>
        <v>1018.3999999999101</v>
      </c>
      <c r="R10" s="49">
        <f>+S9</f>
        <v>193846.48</v>
      </c>
      <c r="S10" s="49">
        <v>194031.76</v>
      </c>
      <c r="T10" s="53">
        <f t="shared" ref="T10:T39" si="10">SUM(S10-R10)</f>
        <v>185.27999999999901</v>
      </c>
      <c r="U10" s="49">
        <f>+V9</f>
        <v>478984.72</v>
      </c>
      <c r="V10" s="49">
        <v>480089.68</v>
      </c>
      <c r="W10" s="53">
        <f t="shared" ref="W10:W39" si="11">+V10-U10-AC10</f>
        <v>853.04000000002304</v>
      </c>
      <c r="X10" s="49">
        <f>+Y9</f>
        <v>323362.40000000002</v>
      </c>
      <c r="Y10" s="49">
        <v>324016.58</v>
      </c>
      <c r="Z10" s="53">
        <f t="shared" si="3"/>
        <v>654.17999999999302</v>
      </c>
      <c r="AA10" s="120">
        <f>+AB9</f>
        <v>101212.44</v>
      </c>
      <c r="AB10" s="49">
        <v>101464.36</v>
      </c>
      <c r="AC10" s="53">
        <f t="shared" si="4"/>
        <v>251.919999999998</v>
      </c>
      <c r="AD10" s="135">
        <f>+AE9</f>
        <v>90420</v>
      </c>
      <c r="AE10" s="148">
        <v>90776</v>
      </c>
      <c r="AF10" s="53">
        <f t="shared" si="5"/>
        <v>356</v>
      </c>
      <c r="AG10" s="155">
        <v>0</v>
      </c>
      <c r="AH10" s="155">
        <v>0</v>
      </c>
      <c r="AI10" s="155">
        <v>0</v>
      </c>
      <c r="AJ10" s="53">
        <f t="shared" si="6"/>
        <v>10141.9899999998</v>
      </c>
      <c r="AK10" s="49">
        <f>+AL9</f>
        <v>4864121.7699999996</v>
      </c>
      <c r="AL10" s="118">
        <v>4874293.43</v>
      </c>
      <c r="AM10" s="170">
        <f t="shared" ref="AM10:AM39" si="12">AL10-AK10</f>
        <v>10171.6600000001</v>
      </c>
      <c r="AN10" s="82">
        <f t="shared" si="7"/>
        <v>29.6700000003475</v>
      </c>
    </row>
    <row r="11" spans="2:60" ht="30" customHeight="1">
      <c r="B11" s="141">
        <v>45507</v>
      </c>
      <c r="C11" s="126">
        <f t="shared" ref="C11:C39" si="13">+D10</f>
        <v>2327166.13</v>
      </c>
      <c r="D11" s="116">
        <v>2333301.9700000002</v>
      </c>
      <c r="E11" s="67">
        <f t="shared" si="8"/>
        <v>6135.8400000003203</v>
      </c>
      <c r="F11" s="127">
        <f t="shared" ref="F11:F39" si="14">+G10</f>
        <v>699044.99</v>
      </c>
      <c r="G11" s="116">
        <v>699096.65</v>
      </c>
      <c r="H11" s="53">
        <f t="shared" si="0"/>
        <v>51.660000000032603</v>
      </c>
      <c r="I11" s="126">
        <f t="shared" ref="I11:I39" si="15">+J10</f>
        <v>105500.55</v>
      </c>
      <c r="J11" s="120">
        <v>105569.35</v>
      </c>
      <c r="K11" s="53">
        <f t="shared" si="1"/>
        <v>68.800000000002896</v>
      </c>
      <c r="L11" s="120">
        <f t="shared" ref="L11:L39" si="16">+M10</f>
        <v>54840.87</v>
      </c>
      <c r="M11" s="120">
        <v>54898.31</v>
      </c>
      <c r="N11" s="53">
        <f t="shared" si="2"/>
        <v>57.439999999995102</v>
      </c>
      <c r="O11" s="49">
        <f t="shared" ref="O11:O39" si="17">+P10</f>
        <v>540102.31999999995</v>
      </c>
      <c r="P11" s="120">
        <v>540925.68000000005</v>
      </c>
      <c r="Q11" s="53">
        <f t="shared" si="9"/>
        <v>823.36000000010199</v>
      </c>
      <c r="R11" s="49">
        <f t="shared" ref="R11:R39" si="18">+S10</f>
        <v>194031.76</v>
      </c>
      <c r="S11" s="120">
        <v>194214.36</v>
      </c>
      <c r="T11" s="53">
        <f t="shared" si="10"/>
        <v>182.599999999977</v>
      </c>
      <c r="U11" s="49">
        <f t="shared" ref="U11:U39" si="19">+V10</f>
        <v>480089.68</v>
      </c>
      <c r="V11" s="120">
        <v>481150.24</v>
      </c>
      <c r="W11" s="53">
        <f t="shared" si="11"/>
        <v>828.27999999999895</v>
      </c>
      <c r="X11" s="49">
        <f t="shared" ref="X11:X39" si="20">+Y10</f>
        <v>324016.58</v>
      </c>
      <c r="Y11" s="120">
        <v>324596.53999999998</v>
      </c>
      <c r="Z11" s="53">
        <f t="shared" si="3"/>
        <v>579.95999999996297</v>
      </c>
      <c r="AA11" s="120">
        <f t="shared" ref="AA11:AA39" si="21">+AB10</f>
        <v>101464.36</v>
      </c>
      <c r="AB11" s="120">
        <v>101696.64</v>
      </c>
      <c r="AC11" s="53">
        <f t="shared" si="4"/>
        <v>232.27999999999901</v>
      </c>
      <c r="AD11" s="135">
        <f t="shared" ref="AD11:AD39" si="22">+AE10</f>
        <v>90776</v>
      </c>
      <c r="AE11" s="135">
        <v>91140</v>
      </c>
      <c r="AF11" s="53">
        <f t="shared" si="5"/>
        <v>364</v>
      </c>
      <c r="AG11" s="155">
        <v>0</v>
      </c>
      <c r="AH11" s="155">
        <v>0</v>
      </c>
      <c r="AI11" s="155">
        <v>0</v>
      </c>
      <c r="AJ11" s="53">
        <f t="shared" si="6"/>
        <v>9324.2200000003904</v>
      </c>
      <c r="AK11" s="49">
        <f t="shared" ref="AK11:AK39" si="23">+AL10</f>
        <v>4874293.43</v>
      </c>
      <c r="AL11" s="118">
        <v>4883666.28</v>
      </c>
      <c r="AM11" s="170">
        <f t="shared" si="12"/>
        <v>9372.8500000005606</v>
      </c>
      <c r="AN11" s="82">
        <f t="shared" si="7"/>
        <v>48.630000000171997</v>
      </c>
      <c r="AO11" s="3"/>
      <c r="AP11" s="3"/>
      <c r="AQ11" s="3"/>
      <c r="AR11" s="3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2:60" s="3" customFormat="1" ht="30" customHeight="1">
      <c r="B12" s="141">
        <v>45508</v>
      </c>
      <c r="C12" s="126">
        <f t="shared" si="13"/>
        <v>2333301.9700000002</v>
      </c>
      <c r="D12" s="118">
        <v>2339120.85</v>
      </c>
      <c r="E12" s="67">
        <f t="shared" si="8"/>
        <v>5818.8799999998901</v>
      </c>
      <c r="F12" s="127">
        <f t="shared" si="14"/>
        <v>699096.65</v>
      </c>
      <c r="G12" s="118">
        <v>699958.6</v>
      </c>
      <c r="H12" s="53">
        <f t="shared" si="0"/>
        <v>861.94999999995298</v>
      </c>
      <c r="I12" s="126">
        <f t="shared" si="15"/>
        <v>105569.35</v>
      </c>
      <c r="J12" s="49">
        <v>105642.86</v>
      </c>
      <c r="K12" s="53">
        <f t="shared" si="1"/>
        <v>73.509999999994804</v>
      </c>
      <c r="L12" s="120">
        <f t="shared" si="16"/>
        <v>54898.31</v>
      </c>
      <c r="M12" s="49">
        <v>54943.38</v>
      </c>
      <c r="N12" s="53">
        <v>54</v>
      </c>
      <c r="O12" s="49">
        <f t="shared" si="17"/>
        <v>540925.68000000005</v>
      </c>
      <c r="P12" s="49">
        <v>542056.64</v>
      </c>
      <c r="Q12" s="53">
        <f t="shared" si="9"/>
        <v>1130.95999999996</v>
      </c>
      <c r="R12" s="49">
        <f t="shared" si="18"/>
        <v>194214.36</v>
      </c>
      <c r="S12" s="49">
        <v>194396.79999999999</v>
      </c>
      <c r="T12" s="53">
        <f t="shared" si="10"/>
        <v>182.44000000000199</v>
      </c>
      <c r="U12" s="49">
        <f t="shared" si="19"/>
        <v>481150.24</v>
      </c>
      <c r="V12" s="49">
        <v>482292.32</v>
      </c>
      <c r="W12" s="53">
        <f t="shared" si="11"/>
        <v>892.64000000001397</v>
      </c>
      <c r="X12" s="49">
        <f t="shared" si="20"/>
        <v>324596.53999999998</v>
      </c>
      <c r="Y12" s="49">
        <v>325192.90000000002</v>
      </c>
      <c r="Z12" s="53">
        <f t="shared" si="3"/>
        <v>596.36000000004401</v>
      </c>
      <c r="AA12" s="120">
        <f t="shared" si="21"/>
        <v>101696.64</v>
      </c>
      <c r="AB12" s="49">
        <v>101946.08</v>
      </c>
      <c r="AC12" s="53">
        <f t="shared" si="4"/>
        <v>249.44000000000199</v>
      </c>
      <c r="AD12" s="135">
        <f t="shared" si="22"/>
        <v>91140</v>
      </c>
      <c r="AE12" s="135">
        <v>91423</v>
      </c>
      <c r="AF12" s="53">
        <f t="shared" si="5"/>
        <v>283</v>
      </c>
      <c r="AG12" s="155">
        <v>0</v>
      </c>
      <c r="AH12" s="155">
        <v>0</v>
      </c>
      <c r="AI12" s="155">
        <v>0</v>
      </c>
      <c r="AJ12" s="53">
        <f t="shared" si="6"/>
        <v>10143.1799999999</v>
      </c>
      <c r="AK12" s="49">
        <f t="shared" si="23"/>
        <v>4883666.28</v>
      </c>
      <c r="AL12" s="118">
        <v>4893835.2</v>
      </c>
      <c r="AM12" s="170">
        <f t="shared" si="12"/>
        <v>10168.9199999999</v>
      </c>
      <c r="AN12" s="82">
        <f t="shared" si="7"/>
        <v>25.7400000000634</v>
      </c>
    </row>
    <row r="13" spans="2:60" ht="30" customHeight="1">
      <c r="B13" s="141">
        <v>45509</v>
      </c>
      <c r="C13" s="126">
        <f t="shared" si="13"/>
        <v>2339120.85</v>
      </c>
      <c r="D13" s="116">
        <v>2345557.13</v>
      </c>
      <c r="E13" s="67">
        <f t="shared" si="8"/>
        <v>6436.2799999997997</v>
      </c>
      <c r="F13" s="127">
        <f t="shared" si="14"/>
        <v>699958.6</v>
      </c>
      <c r="G13" s="116">
        <v>700258.47</v>
      </c>
      <c r="H13" s="53">
        <f t="shared" si="0"/>
        <v>299.869999999995</v>
      </c>
      <c r="I13" s="126">
        <f t="shared" si="15"/>
        <v>105642.86</v>
      </c>
      <c r="J13" s="120">
        <v>105710.97</v>
      </c>
      <c r="K13" s="53">
        <f t="shared" si="1"/>
        <v>68.110000000000596</v>
      </c>
      <c r="L13" s="120">
        <f t="shared" si="16"/>
        <v>54943.38</v>
      </c>
      <c r="M13" s="120">
        <v>54998.6</v>
      </c>
      <c r="N13" s="53">
        <f t="shared" si="2"/>
        <v>55.2200000000012</v>
      </c>
      <c r="O13" s="49">
        <f t="shared" si="17"/>
        <v>542056.64</v>
      </c>
      <c r="P13" s="120">
        <v>542889.04</v>
      </c>
      <c r="Q13" s="53">
        <f t="shared" si="9"/>
        <v>832.40000000002306</v>
      </c>
      <c r="R13" s="49">
        <f t="shared" si="18"/>
        <v>194396.79999999999</v>
      </c>
      <c r="S13" s="120">
        <v>194595.84</v>
      </c>
      <c r="T13" s="53">
        <f t="shared" si="10"/>
        <v>199.04000000000801</v>
      </c>
      <c r="U13" s="49">
        <f t="shared" si="19"/>
        <v>482292.32</v>
      </c>
      <c r="V13" s="120">
        <v>483384.64</v>
      </c>
      <c r="W13" s="53">
        <f t="shared" si="11"/>
        <v>849.16000000000304</v>
      </c>
      <c r="X13" s="49">
        <f t="shared" si="20"/>
        <v>325192.90000000002</v>
      </c>
      <c r="Y13" s="120">
        <v>325800.15999999997</v>
      </c>
      <c r="Z13" s="53">
        <f t="shared" si="3"/>
        <v>607.25999999995099</v>
      </c>
      <c r="AA13" s="120">
        <f t="shared" si="21"/>
        <v>101946.08</v>
      </c>
      <c r="AB13" s="120">
        <v>102189.24</v>
      </c>
      <c r="AC13" s="53">
        <f t="shared" si="4"/>
        <v>243.16000000000301</v>
      </c>
      <c r="AD13" s="135">
        <f t="shared" si="22"/>
        <v>91423</v>
      </c>
      <c r="AE13" s="135">
        <v>91807</v>
      </c>
      <c r="AF13" s="53">
        <f t="shared" si="5"/>
        <v>384</v>
      </c>
      <c r="AG13" s="155">
        <v>0</v>
      </c>
      <c r="AH13" s="155">
        <v>0</v>
      </c>
      <c r="AI13" s="155">
        <v>0</v>
      </c>
      <c r="AJ13" s="53">
        <f t="shared" si="6"/>
        <v>9974.4999999997799</v>
      </c>
      <c r="AK13" s="49">
        <f t="shared" si="23"/>
        <v>4893835.2</v>
      </c>
      <c r="AL13" s="118">
        <v>4903853.03</v>
      </c>
      <c r="AM13" s="170">
        <f t="shared" si="12"/>
        <v>10017.8300000001</v>
      </c>
      <c r="AN13" s="82">
        <f t="shared" si="7"/>
        <v>43.330000000292799</v>
      </c>
      <c r="AO13" s="3"/>
      <c r="AP13" s="3"/>
      <c r="AQ13" s="3"/>
      <c r="AR13" s="3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2:60" s="3" customFormat="1" ht="30" customHeight="1">
      <c r="B14" s="141">
        <v>45510</v>
      </c>
      <c r="C14" s="126">
        <f t="shared" si="13"/>
        <v>2345557.13</v>
      </c>
      <c r="D14" s="118">
        <v>2351854.6800000002</v>
      </c>
      <c r="E14" s="67">
        <f t="shared" si="8"/>
        <v>6297.5500000002803</v>
      </c>
      <c r="F14" s="127">
        <f t="shared" si="14"/>
        <v>700258.47</v>
      </c>
      <c r="G14" s="118">
        <v>700514.83</v>
      </c>
      <c r="H14" s="53">
        <f t="shared" si="0"/>
        <v>256.35999999998597</v>
      </c>
      <c r="I14" s="126">
        <f t="shared" si="15"/>
        <v>105710.97</v>
      </c>
      <c r="J14" s="49">
        <v>105785.9</v>
      </c>
      <c r="K14" s="53">
        <f t="shared" si="1"/>
        <v>74.929999999993001</v>
      </c>
      <c r="L14" s="120">
        <f t="shared" si="16"/>
        <v>54998.6</v>
      </c>
      <c r="M14" s="49">
        <v>55054.2</v>
      </c>
      <c r="N14" s="53">
        <f t="shared" si="2"/>
        <v>55.599999999998502</v>
      </c>
      <c r="O14" s="49">
        <f t="shared" si="17"/>
        <v>542889.04</v>
      </c>
      <c r="P14" s="49">
        <v>543477.88</v>
      </c>
      <c r="Q14" s="53">
        <f t="shared" si="9"/>
        <v>588.83999999996695</v>
      </c>
      <c r="R14" s="49">
        <f t="shared" si="18"/>
        <v>194595.84</v>
      </c>
      <c r="S14" s="49">
        <v>194796.84</v>
      </c>
      <c r="T14" s="53">
        <f t="shared" si="10"/>
        <v>201</v>
      </c>
      <c r="U14" s="49">
        <f t="shared" si="19"/>
        <v>483384.64</v>
      </c>
      <c r="V14" s="49">
        <v>484531.28</v>
      </c>
      <c r="W14" s="53">
        <f t="shared" si="11"/>
        <v>900.76000000002398</v>
      </c>
      <c r="X14" s="49">
        <f t="shared" si="20"/>
        <v>325800.15999999997</v>
      </c>
      <c r="Y14" s="49">
        <v>326407.84000000003</v>
      </c>
      <c r="Z14" s="53">
        <f t="shared" si="3"/>
        <v>607.680000000051</v>
      </c>
      <c r="AA14" s="120">
        <f t="shared" si="21"/>
        <v>102189.24</v>
      </c>
      <c r="AB14" s="49">
        <v>102435.12</v>
      </c>
      <c r="AC14" s="53">
        <f t="shared" si="4"/>
        <v>245.87999999998999</v>
      </c>
      <c r="AD14" s="135">
        <f t="shared" si="22"/>
        <v>91807</v>
      </c>
      <c r="AE14" s="135">
        <v>92181</v>
      </c>
      <c r="AF14" s="53">
        <f t="shared" si="5"/>
        <v>374</v>
      </c>
      <c r="AG14" s="155">
        <v>0</v>
      </c>
      <c r="AH14" s="155">
        <v>0</v>
      </c>
      <c r="AI14" s="155">
        <v>0</v>
      </c>
      <c r="AJ14" s="53">
        <f t="shared" si="6"/>
        <v>9602.6000000002896</v>
      </c>
      <c r="AK14" s="49">
        <f t="shared" si="23"/>
        <v>4903853.03</v>
      </c>
      <c r="AL14" s="118">
        <v>4913508.96</v>
      </c>
      <c r="AM14" s="170">
        <f t="shared" si="12"/>
        <v>9655.9299999997002</v>
      </c>
      <c r="AN14" s="82">
        <f t="shared" si="7"/>
        <v>53.329999999412401</v>
      </c>
    </row>
    <row r="15" spans="2:60" ht="30" customHeight="1">
      <c r="B15" s="141">
        <v>45511</v>
      </c>
      <c r="C15" s="126">
        <f t="shared" si="13"/>
        <v>2351854.6800000002</v>
      </c>
      <c r="D15" s="116">
        <v>2357820.2999999998</v>
      </c>
      <c r="E15" s="67">
        <f t="shared" si="8"/>
        <v>5965.6199999996497</v>
      </c>
      <c r="F15" s="127">
        <f t="shared" si="14"/>
        <v>700514.83</v>
      </c>
      <c r="G15" s="116">
        <v>700570.6</v>
      </c>
      <c r="H15" s="53">
        <f t="shared" si="0"/>
        <v>55.770000000018598</v>
      </c>
      <c r="I15" s="126">
        <f t="shared" si="15"/>
        <v>105785.9</v>
      </c>
      <c r="J15" s="120">
        <v>105839.3</v>
      </c>
      <c r="K15" s="53">
        <f t="shared" si="1"/>
        <v>53.400000000008703</v>
      </c>
      <c r="L15" s="120">
        <f t="shared" si="16"/>
        <v>55054.2</v>
      </c>
      <c r="M15" s="120">
        <v>55102.13</v>
      </c>
      <c r="N15" s="53">
        <f t="shared" si="2"/>
        <v>47.930000000000298</v>
      </c>
      <c r="O15" s="49">
        <f t="shared" si="17"/>
        <v>543477.88</v>
      </c>
      <c r="P15" s="120">
        <v>544024.6</v>
      </c>
      <c r="Q15" s="53">
        <f t="shared" si="9"/>
        <v>546.71999999997195</v>
      </c>
      <c r="R15" s="49">
        <f t="shared" si="18"/>
        <v>194796.84</v>
      </c>
      <c r="S15" s="120">
        <v>194992.28</v>
      </c>
      <c r="T15" s="53">
        <f t="shared" si="10"/>
        <v>195.44000000000199</v>
      </c>
      <c r="U15" s="49">
        <f t="shared" si="19"/>
        <v>484531.28</v>
      </c>
      <c r="V15" s="120">
        <v>485605.4</v>
      </c>
      <c r="W15" s="53">
        <f t="shared" si="11"/>
        <v>837.439999999988</v>
      </c>
      <c r="X15" s="49">
        <f t="shared" si="20"/>
        <v>326407.84000000003</v>
      </c>
      <c r="Y15" s="120">
        <v>326986.5</v>
      </c>
      <c r="Z15" s="53">
        <f t="shared" si="3"/>
        <v>578.65999999997405</v>
      </c>
      <c r="AA15" s="120">
        <f t="shared" si="21"/>
        <v>102435.12</v>
      </c>
      <c r="AB15" s="120">
        <v>102671.8</v>
      </c>
      <c r="AC15" s="53">
        <f t="shared" si="4"/>
        <v>236.68000000000799</v>
      </c>
      <c r="AD15" s="135">
        <f t="shared" si="22"/>
        <v>92181</v>
      </c>
      <c r="AE15" s="135">
        <v>92588</v>
      </c>
      <c r="AF15" s="53">
        <f t="shared" si="5"/>
        <v>407</v>
      </c>
      <c r="AG15" s="155">
        <v>0</v>
      </c>
      <c r="AH15" s="155">
        <v>0</v>
      </c>
      <c r="AI15" s="155">
        <v>0</v>
      </c>
      <c r="AJ15" s="53">
        <f t="shared" si="6"/>
        <v>8924.6599999996197</v>
      </c>
      <c r="AK15" s="49">
        <f t="shared" si="23"/>
        <v>4913508.96</v>
      </c>
      <c r="AL15" s="118">
        <v>4922406.5</v>
      </c>
      <c r="AM15" s="170">
        <f t="shared" si="12"/>
        <v>8897.5400000000409</v>
      </c>
      <c r="AN15" s="82">
        <f t="shared" si="7"/>
        <v>-27.1199999995806</v>
      </c>
      <c r="AO15" s="3"/>
      <c r="AP15" s="3"/>
      <c r="AQ15" s="3"/>
      <c r="AR15" s="3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2:60" s="3" customFormat="1" ht="30" customHeight="1">
      <c r="B16" s="141">
        <v>45512</v>
      </c>
      <c r="C16" s="126">
        <f t="shared" si="13"/>
        <v>2357820.2999999998</v>
      </c>
      <c r="D16" s="118">
        <v>2363694.48</v>
      </c>
      <c r="E16" s="67">
        <f t="shared" si="8"/>
        <v>5874.1800000001704</v>
      </c>
      <c r="F16" s="127">
        <f t="shared" si="14"/>
        <v>700570.6</v>
      </c>
      <c r="G16" s="118">
        <v>700647.28</v>
      </c>
      <c r="H16" s="53">
        <f t="shared" si="0"/>
        <v>76.680000000051194</v>
      </c>
      <c r="I16" s="126">
        <f t="shared" si="15"/>
        <v>105839.3</v>
      </c>
      <c r="J16" s="49">
        <v>105905.91</v>
      </c>
      <c r="K16" s="53">
        <f t="shared" si="1"/>
        <v>66.610000000000596</v>
      </c>
      <c r="L16" s="120">
        <f t="shared" si="16"/>
        <v>55102.13</v>
      </c>
      <c r="M16" s="49">
        <v>55153.29</v>
      </c>
      <c r="N16" s="53">
        <f t="shared" si="2"/>
        <v>51.1600000000035</v>
      </c>
      <c r="O16" s="49">
        <f t="shared" si="17"/>
        <v>544024.6</v>
      </c>
      <c r="P16" s="49">
        <v>544477.36</v>
      </c>
      <c r="Q16" s="53">
        <f t="shared" si="9"/>
        <v>452.76000000000897</v>
      </c>
      <c r="R16" s="49">
        <f t="shared" si="18"/>
        <v>194992.28</v>
      </c>
      <c r="S16" s="49">
        <v>195188.6</v>
      </c>
      <c r="T16" s="53">
        <f t="shared" si="10"/>
        <v>196.32000000000701</v>
      </c>
      <c r="U16" s="49">
        <f t="shared" si="19"/>
        <v>485605.4</v>
      </c>
      <c r="V16" s="49">
        <v>486722.08</v>
      </c>
      <c r="W16" s="53">
        <f t="shared" si="11"/>
        <v>883.119999999995</v>
      </c>
      <c r="X16" s="49">
        <f t="shared" si="20"/>
        <v>326986.5</v>
      </c>
      <c r="Y16" s="49">
        <v>327570.18</v>
      </c>
      <c r="Z16" s="53">
        <f t="shared" si="3"/>
        <v>583.67999999999302</v>
      </c>
      <c r="AA16" s="120">
        <f t="shared" si="21"/>
        <v>102671.8</v>
      </c>
      <c r="AB16" s="49">
        <v>102905.36</v>
      </c>
      <c r="AC16" s="53">
        <f t="shared" si="4"/>
        <v>233.55999999999801</v>
      </c>
      <c r="AD16" s="135">
        <f t="shared" si="22"/>
        <v>92588</v>
      </c>
      <c r="AE16" s="135">
        <v>92847</v>
      </c>
      <c r="AF16" s="53">
        <f t="shared" si="5"/>
        <v>259</v>
      </c>
      <c r="AG16" s="155">
        <v>0</v>
      </c>
      <c r="AH16" s="155">
        <v>0</v>
      </c>
      <c r="AI16" s="155">
        <v>0</v>
      </c>
      <c r="AJ16" s="53">
        <f t="shared" si="6"/>
        <v>8677.0700000002307</v>
      </c>
      <c r="AK16" s="49">
        <f t="shared" si="23"/>
        <v>4922406.5</v>
      </c>
      <c r="AL16" s="118">
        <v>4931194.46</v>
      </c>
      <c r="AM16" s="170">
        <f t="shared" si="12"/>
        <v>8787.9599999999591</v>
      </c>
      <c r="AN16" s="82">
        <f t="shared" si="7"/>
        <v>110.889999999737</v>
      </c>
    </row>
    <row r="17" spans="2:60" ht="30" customHeight="1">
      <c r="B17" s="141">
        <v>45513</v>
      </c>
      <c r="C17" s="126">
        <f t="shared" si="13"/>
        <v>2363694.48</v>
      </c>
      <c r="D17" s="116">
        <v>2369624.08</v>
      </c>
      <c r="E17" s="67">
        <f t="shared" si="8"/>
        <v>5929.6000000000904</v>
      </c>
      <c r="F17" s="127">
        <f t="shared" si="14"/>
        <v>700647.28</v>
      </c>
      <c r="G17" s="116">
        <v>700693.23</v>
      </c>
      <c r="H17" s="53">
        <f t="shared" si="0"/>
        <v>45.949999999953398</v>
      </c>
      <c r="I17" s="126">
        <f t="shared" si="15"/>
        <v>105905.91</v>
      </c>
      <c r="J17" s="120">
        <v>105967.26</v>
      </c>
      <c r="K17" s="53">
        <f t="shared" si="1"/>
        <v>61.349999999991297</v>
      </c>
      <c r="L17" s="120">
        <f t="shared" si="16"/>
        <v>55153.29</v>
      </c>
      <c r="M17" s="120">
        <v>55205.25</v>
      </c>
      <c r="N17" s="53">
        <f t="shared" si="2"/>
        <v>51.959999999999098</v>
      </c>
      <c r="O17" s="49">
        <f t="shared" si="17"/>
        <v>544477.36</v>
      </c>
      <c r="P17" s="120">
        <v>544952.31999999995</v>
      </c>
      <c r="Q17" s="53">
        <f t="shared" si="9"/>
        <v>474.95999999996297</v>
      </c>
      <c r="R17" s="49">
        <f t="shared" si="18"/>
        <v>195188.6</v>
      </c>
      <c r="S17" s="120">
        <v>195390.8</v>
      </c>
      <c r="T17" s="53">
        <f t="shared" si="10"/>
        <v>202.19999999998299</v>
      </c>
      <c r="U17" s="49">
        <f t="shared" si="19"/>
        <v>486722.08</v>
      </c>
      <c r="V17" s="120">
        <v>487852.4</v>
      </c>
      <c r="W17" s="53">
        <f t="shared" si="11"/>
        <v>892.92000000001303</v>
      </c>
      <c r="X17" s="49">
        <f t="shared" si="20"/>
        <v>327570.18</v>
      </c>
      <c r="Y17" s="120">
        <v>328191.52</v>
      </c>
      <c r="Z17" s="53">
        <f t="shared" si="3"/>
        <v>621.34000000002595</v>
      </c>
      <c r="AA17" s="120">
        <f t="shared" si="21"/>
        <v>102905.36</v>
      </c>
      <c r="AB17" s="120">
        <v>103142.76</v>
      </c>
      <c r="AC17" s="53">
        <f t="shared" si="4"/>
        <v>237.39999999999401</v>
      </c>
      <c r="AD17" s="135">
        <f t="shared" si="22"/>
        <v>92847</v>
      </c>
      <c r="AE17" s="135">
        <v>93159</v>
      </c>
      <c r="AF17" s="53">
        <f t="shared" si="5"/>
        <v>312</v>
      </c>
      <c r="AG17" s="155">
        <v>0</v>
      </c>
      <c r="AH17" s="157">
        <v>0</v>
      </c>
      <c r="AI17" s="155">
        <v>0</v>
      </c>
      <c r="AJ17" s="53">
        <f t="shared" si="6"/>
        <v>8829.6800000000094</v>
      </c>
      <c r="AK17" s="49">
        <f t="shared" si="23"/>
        <v>4931194.46</v>
      </c>
      <c r="AL17" s="116">
        <v>4940065.55</v>
      </c>
      <c r="AM17" s="170">
        <f t="shared" si="12"/>
        <v>8871.0899999998492</v>
      </c>
      <c r="AN17" s="82">
        <f t="shared" si="7"/>
        <v>41.409999999836103</v>
      </c>
      <c r="AO17" s="3"/>
      <c r="AP17" s="3"/>
      <c r="AQ17" s="3"/>
      <c r="AR17" s="3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2:60" s="3" customFormat="1" ht="30" customHeight="1">
      <c r="B18" s="141">
        <v>45514</v>
      </c>
      <c r="C18" s="126">
        <f t="shared" si="13"/>
        <v>2369624.08</v>
      </c>
      <c r="D18" s="116">
        <v>2375137.25</v>
      </c>
      <c r="E18" s="67">
        <f t="shared" si="8"/>
        <v>5513.16999999993</v>
      </c>
      <c r="F18" s="127">
        <f t="shared" si="14"/>
        <v>700693.23</v>
      </c>
      <c r="G18" s="116">
        <v>700730.38</v>
      </c>
      <c r="H18" s="53">
        <f t="shared" si="0"/>
        <v>37.150000000023297</v>
      </c>
      <c r="I18" s="126">
        <f t="shared" si="15"/>
        <v>105967.26</v>
      </c>
      <c r="J18" s="120">
        <v>106033.2</v>
      </c>
      <c r="K18" s="53">
        <f t="shared" si="1"/>
        <v>65.9400000000023</v>
      </c>
      <c r="L18" s="120">
        <f t="shared" si="16"/>
        <v>55205.25</v>
      </c>
      <c r="M18" s="120">
        <v>55254.1</v>
      </c>
      <c r="N18" s="53">
        <f t="shared" si="2"/>
        <v>48.849999999998502</v>
      </c>
      <c r="O18" s="49">
        <f t="shared" si="17"/>
        <v>544952.31999999995</v>
      </c>
      <c r="P18" s="120">
        <v>545365.68000000005</v>
      </c>
      <c r="Q18" s="53">
        <f t="shared" si="9"/>
        <v>413.36000000010199</v>
      </c>
      <c r="R18" s="49">
        <f t="shared" si="18"/>
        <v>195390.8</v>
      </c>
      <c r="S18" s="120">
        <v>195583.24</v>
      </c>
      <c r="T18" s="53">
        <f t="shared" si="10"/>
        <v>192.44000000000199</v>
      </c>
      <c r="U18" s="49">
        <f t="shared" si="19"/>
        <v>487852.4</v>
      </c>
      <c r="V18" s="120">
        <v>488910.8</v>
      </c>
      <c r="W18" s="53">
        <f t="shared" si="11"/>
        <v>836.47999999996705</v>
      </c>
      <c r="X18" s="49">
        <f t="shared" si="20"/>
        <v>328191.52</v>
      </c>
      <c r="Y18" s="120">
        <v>328761.65999999997</v>
      </c>
      <c r="Z18" s="53">
        <f t="shared" si="3"/>
        <v>570.13999999995599</v>
      </c>
      <c r="AA18" s="120">
        <f t="shared" si="21"/>
        <v>103142.76</v>
      </c>
      <c r="AB18" s="120">
        <v>103364.68</v>
      </c>
      <c r="AC18" s="53">
        <f t="shared" si="4"/>
        <v>221.919999999998</v>
      </c>
      <c r="AD18" s="135">
        <f t="shared" si="22"/>
        <v>93159</v>
      </c>
      <c r="AE18" s="135">
        <v>93470</v>
      </c>
      <c r="AF18" s="53">
        <f t="shared" si="5"/>
        <v>311</v>
      </c>
      <c r="AG18" s="155">
        <v>0</v>
      </c>
      <c r="AH18" s="157">
        <v>0</v>
      </c>
      <c r="AI18" s="155">
        <v>0</v>
      </c>
      <c r="AJ18" s="53">
        <f t="shared" si="6"/>
        <v>8210.4499999999807</v>
      </c>
      <c r="AK18" s="49">
        <f t="shared" si="23"/>
        <v>4940065.55</v>
      </c>
      <c r="AL18" s="116">
        <v>4948304.4800000004</v>
      </c>
      <c r="AM18" s="170">
        <f t="shared" si="12"/>
        <v>8238.9300000006297</v>
      </c>
      <c r="AN18" s="82">
        <f t="shared" si="7"/>
        <v>28.480000000657999</v>
      </c>
    </row>
    <row r="19" spans="2:60" ht="30" customHeight="1">
      <c r="B19" s="141">
        <v>45515</v>
      </c>
      <c r="C19" s="126">
        <f t="shared" si="13"/>
        <v>2375137.25</v>
      </c>
      <c r="D19" s="116">
        <v>2380740.62</v>
      </c>
      <c r="E19" s="67">
        <f t="shared" si="8"/>
        <v>5603.3700000001099</v>
      </c>
      <c r="F19" s="127">
        <f t="shared" si="14"/>
        <v>700730.38</v>
      </c>
      <c r="G19" s="116">
        <v>700781</v>
      </c>
      <c r="H19" s="53">
        <f t="shared" si="0"/>
        <v>50.619999999995301</v>
      </c>
      <c r="I19" s="126">
        <f t="shared" si="15"/>
        <v>106033.2</v>
      </c>
      <c r="J19" s="120">
        <v>106105.66</v>
      </c>
      <c r="K19" s="53">
        <f t="shared" si="1"/>
        <v>72.460000000006403</v>
      </c>
      <c r="L19" s="120">
        <f t="shared" si="16"/>
        <v>55254.1</v>
      </c>
      <c r="M19" s="120">
        <v>55305.14</v>
      </c>
      <c r="N19" s="53">
        <f t="shared" si="2"/>
        <v>51.040000000000902</v>
      </c>
      <c r="O19" s="49">
        <f t="shared" si="17"/>
        <v>545365.68000000005</v>
      </c>
      <c r="P19" s="120">
        <v>545781.68000000005</v>
      </c>
      <c r="Q19" s="53">
        <f t="shared" si="9"/>
        <v>416</v>
      </c>
      <c r="R19" s="49">
        <f t="shared" si="18"/>
        <v>195583.24</v>
      </c>
      <c r="S19" s="120">
        <v>195768.08</v>
      </c>
      <c r="T19" s="53">
        <f t="shared" si="10"/>
        <v>184.83999999999699</v>
      </c>
      <c r="U19" s="49">
        <f t="shared" si="19"/>
        <v>488910.8</v>
      </c>
      <c r="V19" s="120">
        <v>490041.52</v>
      </c>
      <c r="W19" s="53">
        <f t="shared" si="11"/>
        <v>897.30000000001701</v>
      </c>
      <c r="X19" s="49">
        <f t="shared" si="20"/>
        <v>328761.65999999997</v>
      </c>
      <c r="Y19" s="120">
        <v>329376.48</v>
      </c>
      <c r="Z19" s="53">
        <f t="shared" si="3"/>
        <v>614.82000000000698</v>
      </c>
      <c r="AA19" s="120">
        <f t="shared" si="21"/>
        <v>103364.68</v>
      </c>
      <c r="AB19" s="120">
        <v>103598.1</v>
      </c>
      <c r="AC19" s="53">
        <f t="shared" si="4"/>
        <v>233.420000000013</v>
      </c>
      <c r="AD19" s="135">
        <f t="shared" si="22"/>
        <v>93470</v>
      </c>
      <c r="AE19" s="135">
        <v>93716</v>
      </c>
      <c r="AF19" s="53">
        <f t="shared" si="5"/>
        <v>246</v>
      </c>
      <c r="AG19" s="155">
        <v>0</v>
      </c>
      <c r="AH19" s="155">
        <v>0</v>
      </c>
      <c r="AI19" s="155">
        <v>0</v>
      </c>
      <c r="AJ19" s="53">
        <f t="shared" si="6"/>
        <v>8369.87000000015</v>
      </c>
      <c r="AK19" s="49">
        <f t="shared" si="23"/>
        <v>4948304.4800000004</v>
      </c>
      <c r="AL19" s="116">
        <v>4956711.1399999997</v>
      </c>
      <c r="AM19" s="170">
        <f t="shared" si="12"/>
        <v>8406.6599999992195</v>
      </c>
      <c r="AN19" s="82">
        <f t="shared" si="7"/>
        <v>36.7899999990696</v>
      </c>
      <c r="AO19" s="3"/>
      <c r="AP19" s="3"/>
      <c r="AQ19" s="3"/>
      <c r="AR19" s="3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2:60" s="3" customFormat="1" ht="30" customHeight="1">
      <c r="B20" s="141">
        <v>45516</v>
      </c>
      <c r="C20" s="126">
        <f t="shared" si="13"/>
        <v>2380740.62</v>
      </c>
      <c r="D20" s="116">
        <v>2386466.7599999998</v>
      </c>
      <c r="E20" s="67">
        <f t="shared" si="8"/>
        <v>5726.1399999996602</v>
      </c>
      <c r="F20" s="127">
        <f t="shared" si="14"/>
        <v>700781</v>
      </c>
      <c r="G20" s="116">
        <v>700827.92</v>
      </c>
      <c r="H20" s="53">
        <f t="shared" si="0"/>
        <v>46.920000000041902</v>
      </c>
      <c r="I20" s="126">
        <f t="shared" si="15"/>
        <v>106105.66</v>
      </c>
      <c r="J20" s="120">
        <v>106176.58</v>
      </c>
      <c r="K20" s="53">
        <f t="shared" si="1"/>
        <v>70.919999999998296</v>
      </c>
      <c r="L20" s="120">
        <f t="shared" si="16"/>
        <v>55305.14</v>
      </c>
      <c r="M20" s="120">
        <v>55352.55</v>
      </c>
      <c r="N20" s="53">
        <f t="shared" si="2"/>
        <v>47.4100000000035</v>
      </c>
      <c r="O20" s="49">
        <f t="shared" si="17"/>
        <v>545781.68000000005</v>
      </c>
      <c r="P20" s="120">
        <v>546199.56000000006</v>
      </c>
      <c r="Q20" s="53">
        <f t="shared" si="9"/>
        <v>417.880000000005</v>
      </c>
      <c r="R20" s="49">
        <f t="shared" si="18"/>
        <v>195768.08</v>
      </c>
      <c r="S20" s="120">
        <v>195964.08</v>
      </c>
      <c r="T20" s="53">
        <f t="shared" si="10"/>
        <v>196</v>
      </c>
      <c r="U20" s="49">
        <f t="shared" si="19"/>
        <v>490041.52</v>
      </c>
      <c r="V20" s="120">
        <v>491177.84</v>
      </c>
      <c r="W20" s="53">
        <f t="shared" si="11"/>
        <v>908.50000000001501</v>
      </c>
      <c r="X20" s="49">
        <f t="shared" si="20"/>
        <v>329376.48</v>
      </c>
      <c r="Y20" s="120">
        <v>329956.42</v>
      </c>
      <c r="Z20" s="53">
        <f t="shared" si="3"/>
        <v>579.94000000000199</v>
      </c>
      <c r="AA20" s="120">
        <f t="shared" si="21"/>
        <v>103598.1</v>
      </c>
      <c r="AB20" s="120">
        <v>103825.92</v>
      </c>
      <c r="AC20" s="53">
        <f t="shared" si="4"/>
        <v>227.81999999999201</v>
      </c>
      <c r="AD20" s="135">
        <f t="shared" si="22"/>
        <v>93716</v>
      </c>
      <c r="AE20" s="135">
        <v>94014</v>
      </c>
      <c r="AF20" s="53">
        <f t="shared" si="5"/>
        <v>298</v>
      </c>
      <c r="AG20" s="155">
        <v>0</v>
      </c>
      <c r="AH20" s="155">
        <v>0</v>
      </c>
      <c r="AI20" s="155">
        <v>0</v>
      </c>
      <c r="AJ20" s="53">
        <f t="shared" si="6"/>
        <v>8519.5299999997205</v>
      </c>
      <c r="AK20" s="49">
        <f t="shared" si="23"/>
        <v>4956711.1399999997</v>
      </c>
      <c r="AL20" s="116">
        <v>4965269.17</v>
      </c>
      <c r="AM20" s="170">
        <f t="shared" si="12"/>
        <v>8558.0300000002608</v>
      </c>
      <c r="AN20" s="82">
        <f t="shared" si="7"/>
        <v>38.5000000005384</v>
      </c>
    </row>
    <row r="21" spans="2:60" ht="30" customHeight="1">
      <c r="B21" s="141">
        <v>45517</v>
      </c>
      <c r="C21" s="126">
        <f t="shared" si="13"/>
        <v>2386466.7599999998</v>
      </c>
      <c r="D21" s="116">
        <v>2392429.35</v>
      </c>
      <c r="E21" s="67">
        <f t="shared" si="8"/>
        <v>5962.5900000003203</v>
      </c>
      <c r="F21" s="127">
        <f t="shared" si="14"/>
        <v>700827.92</v>
      </c>
      <c r="G21" s="116">
        <v>700879.1</v>
      </c>
      <c r="H21" s="53">
        <f t="shared" si="0"/>
        <v>51.1799999999348</v>
      </c>
      <c r="I21" s="126">
        <f t="shared" si="15"/>
        <v>106176.58</v>
      </c>
      <c r="J21" s="120">
        <v>106257.73</v>
      </c>
      <c r="K21" s="53">
        <f t="shared" si="1"/>
        <v>81.149999999994193</v>
      </c>
      <c r="L21" s="120">
        <f t="shared" si="16"/>
        <v>55352.55</v>
      </c>
      <c r="M21" s="120">
        <v>55404.41</v>
      </c>
      <c r="N21" s="53">
        <f t="shared" si="2"/>
        <v>51.860000000000603</v>
      </c>
      <c r="O21" s="49">
        <f t="shared" si="17"/>
        <v>546199.56000000006</v>
      </c>
      <c r="P21" s="120">
        <v>546624.12</v>
      </c>
      <c r="Q21" s="53">
        <f t="shared" si="9"/>
        <v>424.55999999993901</v>
      </c>
      <c r="R21" s="49">
        <f t="shared" si="18"/>
        <v>195964.08</v>
      </c>
      <c r="S21" s="120">
        <v>196204.92</v>
      </c>
      <c r="T21" s="53">
        <f t="shared" si="10"/>
        <v>240.84000000002601</v>
      </c>
      <c r="U21" s="49">
        <f t="shared" si="19"/>
        <v>491177.84</v>
      </c>
      <c r="V21" s="120">
        <v>492400.64000000001</v>
      </c>
      <c r="W21" s="53">
        <f t="shared" si="11"/>
        <v>946.79999999998802</v>
      </c>
      <c r="X21" s="49">
        <f t="shared" si="20"/>
        <v>329956.42</v>
      </c>
      <c r="Y21" s="120">
        <v>330649.71999999997</v>
      </c>
      <c r="Z21" s="53">
        <f t="shared" si="3"/>
        <v>693.29999999998802</v>
      </c>
      <c r="AA21" s="120">
        <f t="shared" si="21"/>
        <v>103825.92</v>
      </c>
      <c r="AB21" s="120">
        <v>104101.92</v>
      </c>
      <c r="AC21" s="53">
        <f t="shared" si="4"/>
        <v>276</v>
      </c>
      <c r="AD21" s="135">
        <f t="shared" si="22"/>
        <v>94014</v>
      </c>
      <c r="AE21" s="135">
        <v>94433</v>
      </c>
      <c r="AF21" s="53">
        <f t="shared" si="5"/>
        <v>419</v>
      </c>
      <c r="AG21" s="155">
        <v>0</v>
      </c>
      <c r="AH21" s="155">
        <v>0</v>
      </c>
      <c r="AI21" s="155">
        <v>0</v>
      </c>
      <c r="AJ21" s="53">
        <f t="shared" si="6"/>
        <v>9147.2800000001898</v>
      </c>
      <c r="AK21" s="49">
        <f t="shared" si="23"/>
        <v>4965269.17</v>
      </c>
      <c r="AL21" s="116">
        <v>4974474.82</v>
      </c>
      <c r="AM21" s="170">
        <f t="shared" si="12"/>
        <v>9205.6500000003707</v>
      </c>
      <c r="AN21" s="82">
        <f t="shared" si="7"/>
        <v>58.370000000184497</v>
      </c>
      <c r="AO21" s="3"/>
      <c r="AP21" s="3"/>
      <c r="AQ21" s="3"/>
      <c r="AR21" s="3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2:60" s="3" customFormat="1" ht="30" customHeight="1">
      <c r="B22" s="141">
        <v>45518</v>
      </c>
      <c r="C22" s="126" t="s">
        <v>18</v>
      </c>
      <c r="D22" s="116" t="s">
        <v>18</v>
      </c>
      <c r="E22" s="170" t="s">
        <v>18</v>
      </c>
      <c r="F22" s="127" t="s">
        <v>18</v>
      </c>
      <c r="G22" s="116" t="s">
        <v>18</v>
      </c>
      <c r="H22" s="170" t="s">
        <v>18</v>
      </c>
      <c r="I22" s="126" t="s">
        <v>18</v>
      </c>
      <c r="J22" s="120" t="s">
        <v>18</v>
      </c>
      <c r="K22" s="170" t="s">
        <v>18</v>
      </c>
      <c r="L22" s="120" t="s">
        <v>18</v>
      </c>
      <c r="M22" s="120" t="s">
        <v>18</v>
      </c>
      <c r="N22" s="170" t="s">
        <v>18</v>
      </c>
      <c r="O22" s="49" t="s">
        <v>18</v>
      </c>
      <c r="P22" s="120" t="s">
        <v>18</v>
      </c>
      <c r="Q22" s="170" t="s">
        <v>18</v>
      </c>
      <c r="R22" s="49" t="s">
        <v>18</v>
      </c>
      <c r="S22" s="120" t="s">
        <v>18</v>
      </c>
      <c r="T22" s="170" t="s">
        <v>18</v>
      </c>
      <c r="U22" s="49" t="s">
        <v>18</v>
      </c>
      <c r="V22" s="120" t="s">
        <v>18</v>
      </c>
      <c r="W22" s="170" t="s">
        <v>18</v>
      </c>
      <c r="X22" s="49" t="s">
        <v>18</v>
      </c>
      <c r="Y22" s="120" t="s">
        <v>18</v>
      </c>
      <c r="Z22" s="170" t="s">
        <v>18</v>
      </c>
      <c r="AA22" s="120" t="s">
        <v>18</v>
      </c>
      <c r="AB22" s="120" t="s">
        <v>18</v>
      </c>
      <c r="AC22" s="170" t="s">
        <v>18</v>
      </c>
      <c r="AD22" s="135" t="s">
        <v>18</v>
      </c>
      <c r="AE22" s="135" t="s">
        <v>18</v>
      </c>
      <c r="AF22" s="170" t="s">
        <v>18</v>
      </c>
      <c r="AG22" s="155" t="s">
        <v>18</v>
      </c>
      <c r="AH22" s="155" t="s">
        <v>18</v>
      </c>
      <c r="AI22" s="155" t="s">
        <v>18</v>
      </c>
      <c r="AJ22" s="170" t="s">
        <v>18</v>
      </c>
      <c r="AK22" s="49" t="s">
        <v>18</v>
      </c>
      <c r="AL22" s="116" t="s">
        <v>18</v>
      </c>
      <c r="AM22" s="170" t="s">
        <v>18</v>
      </c>
      <c r="AN22" s="82" t="s">
        <v>18</v>
      </c>
      <c r="AO22" s="528" t="s">
        <v>87</v>
      </c>
      <c r="AP22" s="528"/>
      <c r="AQ22" s="528"/>
    </row>
    <row r="23" spans="2:60" ht="30" customHeight="1">
      <c r="B23" s="141">
        <v>45519</v>
      </c>
      <c r="C23" s="126">
        <f>+D21</f>
        <v>2392429.35</v>
      </c>
      <c r="D23" s="116">
        <v>2398336.9900000002</v>
      </c>
      <c r="E23" s="67">
        <f>+D23-C23</f>
        <v>5907.6400000001304</v>
      </c>
      <c r="F23" s="127">
        <f>+G21</f>
        <v>700879.1</v>
      </c>
      <c r="G23" s="116">
        <v>700913.14</v>
      </c>
      <c r="H23" s="53">
        <f t="shared" si="0"/>
        <v>34.040000000037303</v>
      </c>
      <c r="I23" s="126">
        <f>+J21</f>
        <v>106257.73</v>
      </c>
      <c r="J23" s="120">
        <v>106323.68</v>
      </c>
      <c r="K23" s="53">
        <f t="shared" si="1"/>
        <v>65.949999999997104</v>
      </c>
      <c r="L23" s="120">
        <f>+M21</f>
        <v>55404.41</v>
      </c>
      <c r="M23" s="120">
        <v>55457</v>
      </c>
      <c r="N23" s="53">
        <f t="shared" si="2"/>
        <v>52.5899999999965</v>
      </c>
      <c r="O23" s="49">
        <f>+P21</f>
        <v>546624.12</v>
      </c>
      <c r="P23" s="120">
        <v>547085.98</v>
      </c>
      <c r="Q23" s="53">
        <f t="shared" si="9"/>
        <v>461.85999999998597</v>
      </c>
      <c r="R23" s="49">
        <f>+S21</f>
        <v>196204.92</v>
      </c>
      <c r="S23" s="120">
        <v>196387.76</v>
      </c>
      <c r="T23" s="53">
        <f t="shared" si="10"/>
        <v>182.83999999999699</v>
      </c>
      <c r="U23" s="49">
        <f>+V21</f>
        <v>492400.64000000001</v>
      </c>
      <c r="V23" s="120">
        <v>493524.64</v>
      </c>
      <c r="W23" s="53">
        <f t="shared" si="11"/>
        <v>897.80000000000302</v>
      </c>
      <c r="X23" s="49">
        <f>+Y21</f>
        <v>330649.71999999997</v>
      </c>
      <c r="Y23" s="120">
        <v>331207.53999999998</v>
      </c>
      <c r="Z23" s="53">
        <f t="shared" si="3"/>
        <v>557.82000000000698</v>
      </c>
      <c r="AA23" s="120">
        <f>+AB21</f>
        <v>104101.92</v>
      </c>
      <c r="AB23" s="120">
        <v>104328.12</v>
      </c>
      <c r="AC23" s="53">
        <f t="shared" si="4"/>
        <v>226.199999999997</v>
      </c>
      <c r="AD23" s="135">
        <f>+AE21</f>
        <v>94433</v>
      </c>
      <c r="AE23" s="135">
        <v>94737</v>
      </c>
      <c r="AF23" s="53">
        <f t="shared" si="5"/>
        <v>304</v>
      </c>
      <c r="AG23" s="157">
        <v>0</v>
      </c>
      <c r="AH23" s="157">
        <v>0</v>
      </c>
      <c r="AI23" s="155">
        <v>0</v>
      </c>
      <c r="AJ23" s="53">
        <f t="shared" si="6"/>
        <v>8690.7400000001508</v>
      </c>
      <c r="AK23" s="49">
        <f>+AL21</f>
        <v>4974474.82</v>
      </c>
      <c r="AL23" s="116">
        <v>4983167.9000000004</v>
      </c>
      <c r="AM23" s="170">
        <f t="shared" si="12"/>
        <v>8693.0800000000709</v>
      </c>
      <c r="AN23" s="82">
        <f t="shared" si="7"/>
        <v>2.3399999999237502</v>
      </c>
      <c r="AO23" s="3"/>
      <c r="AP23" s="3"/>
      <c r="AQ23" s="3"/>
      <c r="AR23" s="3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2:60" s="3" customFormat="1" ht="30" customHeight="1">
      <c r="B24" s="141">
        <v>45520</v>
      </c>
      <c r="C24" s="126">
        <f>+D23</f>
        <v>2398336.9900000002</v>
      </c>
      <c r="D24" s="116">
        <v>2404318.8199999998</v>
      </c>
      <c r="E24" s="67">
        <f t="shared" si="8"/>
        <v>5981.8299999996098</v>
      </c>
      <c r="F24" s="127">
        <f t="shared" si="14"/>
        <v>700913.14</v>
      </c>
      <c r="G24" s="116">
        <v>700945.06</v>
      </c>
      <c r="H24" s="53">
        <f t="shared" si="0"/>
        <v>31.920000000041899</v>
      </c>
      <c r="I24" s="126">
        <f t="shared" si="15"/>
        <v>106323.68</v>
      </c>
      <c r="J24" s="120">
        <v>106382.05</v>
      </c>
      <c r="K24" s="53">
        <f t="shared" si="1"/>
        <v>58.370000000009902</v>
      </c>
      <c r="L24" s="120">
        <f t="shared" si="16"/>
        <v>55457</v>
      </c>
      <c r="M24" s="120">
        <v>55514.79</v>
      </c>
      <c r="N24" s="53">
        <f t="shared" si="2"/>
        <v>57.790000000000902</v>
      </c>
      <c r="O24" s="49">
        <f t="shared" si="17"/>
        <v>547085.98</v>
      </c>
      <c r="P24" s="120">
        <v>547416.64</v>
      </c>
      <c r="Q24" s="53">
        <f t="shared" si="9"/>
        <v>330.66000000003299</v>
      </c>
      <c r="R24" s="49">
        <f t="shared" si="18"/>
        <v>196387.76</v>
      </c>
      <c r="S24" s="120">
        <v>196591.2</v>
      </c>
      <c r="T24" s="53">
        <f t="shared" si="10"/>
        <v>203.44000000000199</v>
      </c>
      <c r="U24" s="49">
        <f t="shared" si="19"/>
        <v>493524.64</v>
      </c>
      <c r="V24" s="120">
        <v>494677.76000000001</v>
      </c>
      <c r="W24" s="53">
        <f t="shared" si="11"/>
        <v>916.03999999999405</v>
      </c>
      <c r="X24" s="49">
        <f t="shared" si="20"/>
        <v>331207.53999999998</v>
      </c>
      <c r="Y24" s="120">
        <v>331825.76</v>
      </c>
      <c r="Z24" s="53">
        <f t="shared" si="3"/>
        <v>618.22000000003004</v>
      </c>
      <c r="AA24" s="120">
        <f t="shared" si="21"/>
        <v>104328.12</v>
      </c>
      <c r="AB24" s="120">
        <v>104565.2</v>
      </c>
      <c r="AC24" s="53">
        <f t="shared" si="4"/>
        <v>237.080000000002</v>
      </c>
      <c r="AD24" s="135">
        <f t="shared" si="22"/>
        <v>94737</v>
      </c>
      <c r="AE24" s="135">
        <v>95004</v>
      </c>
      <c r="AF24" s="53">
        <f t="shared" si="5"/>
        <v>267</v>
      </c>
      <c r="AG24" s="157">
        <v>0</v>
      </c>
      <c r="AH24" s="157">
        <v>0</v>
      </c>
      <c r="AI24" s="155">
        <v>0</v>
      </c>
      <c r="AJ24" s="53">
        <f t="shared" si="6"/>
        <v>8702.3499999997202</v>
      </c>
      <c r="AK24" s="49">
        <f t="shared" si="23"/>
        <v>4983167.9000000004</v>
      </c>
      <c r="AL24" s="116">
        <v>4991967.6500000004</v>
      </c>
      <c r="AM24" s="170">
        <f t="shared" si="12"/>
        <v>8799.75</v>
      </c>
      <c r="AN24" s="82">
        <f t="shared" si="7"/>
        <v>97.400000000277899</v>
      </c>
    </row>
    <row r="25" spans="2:60" ht="30" customHeight="1">
      <c r="B25" s="141">
        <v>45521</v>
      </c>
      <c r="C25" s="126">
        <f t="shared" si="13"/>
        <v>2404318.8199999998</v>
      </c>
      <c r="D25" s="116">
        <v>2407790.37</v>
      </c>
      <c r="E25" s="67">
        <f t="shared" si="8"/>
        <v>3471.5500000002799</v>
      </c>
      <c r="F25" s="127">
        <f t="shared" si="14"/>
        <v>700945.06</v>
      </c>
      <c r="G25" s="116">
        <v>703293.82</v>
      </c>
      <c r="H25" s="53">
        <f t="shared" si="0"/>
        <v>2348.7599999998902</v>
      </c>
      <c r="I25" s="126">
        <f t="shared" si="15"/>
        <v>106382.05</v>
      </c>
      <c r="J25" s="120">
        <v>106447.54</v>
      </c>
      <c r="K25" s="53">
        <f t="shared" si="1"/>
        <v>65.489999999990701</v>
      </c>
      <c r="L25" s="120">
        <f t="shared" si="16"/>
        <v>55514.79</v>
      </c>
      <c r="M25" s="120">
        <v>55563.75</v>
      </c>
      <c r="N25" s="53">
        <f t="shared" si="2"/>
        <v>48.959999999999098</v>
      </c>
      <c r="O25" s="49">
        <f t="shared" si="17"/>
        <v>547416.64</v>
      </c>
      <c r="P25" s="120">
        <v>548013.43999999994</v>
      </c>
      <c r="Q25" s="53">
        <f t="shared" si="9"/>
        <v>596.79999999993004</v>
      </c>
      <c r="R25" s="49">
        <f t="shared" si="18"/>
        <v>196591.2</v>
      </c>
      <c r="S25" s="120">
        <v>196866.52</v>
      </c>
      <c r="T25" s="53">
        <f t="shared" si="10"/>
        <v>275.31999999997799</v>
      </c>
      <c r="U25" s="49">
        <f t="shared" si="19"/>
        <v>494677.76000000001</v>
      </c>
      <c r="V25" s="120">
        <v>495665.36</v>
      </c>
      <c r="W25" s="53">
        <f t="shared" si="11"/>
        <v>755.31999999997799</v>
      </c>
      <c r="X25" s="49">
        <f t="shared" si="20"/>
        <v>331825.76</v>
      </c>
      <c r="Y25" s="120">
        <v>332458.82</v>
      </c>
      <c r="Z25" s="53">
        <f t="shared" si="3"/>
        <v>633.05999999999801</v>
      </c>
      <c r="AA25" s="120">
        <f t="shared" si="21"/>
        <v>104565.2</v>
      </c>
      <c r="AB25" s="120">
        <v>104797.48</v>
      </c>
      <c r="AC25" s="53">
        <f t="shared" si="4"/>
        <v>232.27999999999901</v>
      </c>
      <c r="AD25" s="135">
        <f t="shared" si="22"/>
        <v>95004</v>
      </c>
      <c r="AE25" s="135">
        <v>95298</v>
      </c>
      <c r="AF25" s="53">
        <f t="shared" si="5"/>
        <v>294</v>
      </c>
      <c r="AG25" s="157">
        <v>0</v>
      </c>
      <c r="AH25" s="157">
        <v>0</v>
      </c>
      <c r="AI25" s="155">
        <v>0</v>
      </c>
      <c r="AJ25" s="53">
        <f t="shared" si="6"/>
        <v>8721.5400000000409</v>
      </c>
      <c r="AK25" s="49">
        <f t="shared" si="23"/>
        <v>4991967.6500000004</v>
      </c>
      <c r="AL25" s="116">
        <v>5000901.16</v>
      </c>
      <c r="AM25" s="170">
        <f t="shared" si="12"/>
        <v>8933.5099999997801</v>
      </c>
      <c r="AN25" s="82">
        <f t="shared" si="7"/>
        <v>211.96999999973201</v>
      </c>
      <c r="AO25" s="3"/>
      <c r="AP25" s="3"/>
      <c r="AQ25" s="3"/>
      <c r="AR25" s="3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2:60" s="3" customFormat="1" ht="30" customHeight="1">
      <c r="B26" s="141">
        <v>45522</v>
      </c>
      <c r="C26" s="126">
        <f t="shared" si="13"/>
        <v>2407790.37</v>
      </c>
      <c r="D26" s="116">
        <v>2408561.0699999998</v>
      </c>
      <c r="E26" s="67">
        <f t="shared" si="8"/>
        <v>770.69999999972094</v>
      </c>
      <c r="F26" s="127">
        <f t="shared" si="14"/>
        <v>703293.82</v>
      </c>
      <c r="G26" s="116">
        <v>708584.13</v>
      </c>
      <c r="H26" s="53">
        <f t="shared" si="0"/>
        <v>5290.3100000000604</v>
      </c>
      <c r="I26" s="126">
        <f t="shared" si="15"/>
        <v>106447.54</v>
      </c>
      <c r="J26" s="120">
        <v>106526.08</v>
      </c>
      <c r="K26" s="53">
        <f t="shared" si="1"/>
        <v>78.540000000008106</v>
      </c>
      <c r="L26" s="120">
        <f t="shared" si="16"/>
        <v>55563.75</v>
      </c>
      <c r="M26" s="120">
        <v>55606.83</v>
      </c>
      <c r="N26" s="53">
        <f t="shared" si="2"/>
        <v>43.080000000001696</v>
      </c>
      <c r="O26" s="49">
        <f t="shared" si="17"/>
        <v>548013.43999999994</v>
      </c>
      <c r="P26" s="120">
        <v>548767.36</v>
      </c>
      <c r="Q26" s="53">
        <f t="shared" si="9"/>
        <v>753.92000000004202</v>
      </c>
      <c r="R26" s="49">
        <f t="shared" si="18"/>
        <v>196866.52</v>
      </c>
      <c r="S26" s="120">
        <v>197129.72</v>
      </c>
      <c r="T26" s="53">
        <f t="shared" si="10"/>
        <v>263.20000000001198</v>
      </c>
      <c r="U26" s="49">
        <f t="shared" si="19"/>
        <v>495665.36</v>
      </c>
      <c r="V26" s="120">
        <v>497217.2</v>
      </c>
      <c r="W26" s="53">
        <f t="shared" si="11"/>
        <v>1317.1600000000201</v>
      </c>
      <c r="X26" s="49">
        <f t="shared" si="20"/>
        <v>332458.82</v>
      </c>
      <c r="Y26" s="120">
        <v>333098.08</v>
      </c>
      <c r="Z26" s="53">
        <f t="shared" si="3"/>
        <v>639.26000000000897</v>
      </c>
      <c r="AA26" s="120">
        <f t="shared" si="21"/>
        <v>104797.48</v>
      </c>
      <c r="AB26" s="120">
        <v>105032.16</v>
      </c>
      <c r="AC26" s="53">
        <f t="shared" si="4"/>
        <v>234.68000000000799</v>
      </c>
      <c r="AD26" s="135">
        <f t="shared" si="22"/>
        <v>95298</v>
      </c>
      <c r="AE26" s="135">
        <v>95517</v>
      </c>
      <c r="AF26" s="53">
        <f t="shared" si="5"/>
        <v>219</v>
      </c>
      <c r="AG26" s="157">
        <v>0</v>
      </c>
      <c r="AH26" s="157">
        <v>0</v>
      </c>
      <c r="AI26" s="155">
        <v>0</v>
      </c>
      <c r="AJ26" s="53">
        <f t="shared" si="6"/>
        <v>9609.8499999998694</v>
      </c>
      <c r="AK26" s="49">
        <f t="shared" si="23"/>
        <v>5000901.16</v>
      </c>
      <c r="AL26" s="116">
        <v>5010359.6100000003</v>
      </c>
      <c r="AM26" s="170">
        <f t="shared" si="12"/>
        <v>9458.4500000001899</v>
      </c>
      <c r="AN26" s="82">
        <f t="shared" si="7"/>
        <v>-151.39999999968899</v>
      </c>
    </row>
    <row r="27" spans="2:60" ht="30" customHeight="1">
      <c r="B27" s="141">
        <v>45523</v>
      </c>
      <c r="C27" s="126">
        <f t="shared" si="13"/>
        <v>2408561.0699999998</v>
      </c>
      <c r="D27" s="116">
        <v>2409305.5</v>
      </c>
      <c r="E27" s="67">
        <f t="shared" si="8"/>
        <v>744.43000000016798</v>
      </c>
      <c r="F27" s="127">
        <f t="shared" si="14"/>
        <v>708584.13</v>
      </c>
      <c r="G27" s="116">
        <v>713390.8</v>
      </c>
      <c r="H27" s="53">
        <f t="shared" si="0"/>
        <v>4806.6700000000401</v>
      </c>
      <c r="I27" s="126">
        <f t="shared" si="15"/>
        <v>106526.08</v>
      </c>
      <c r="J27" s="120">
        <v>106612.41</v>
      </c>
      <c r="K27" s="53">
        <f t="shared" si="1"/>
        <v>86.330000000001704</v>
      </c>
      <c r="L27" s="120">
        <f t="shared" si="16"/>
        <v>55606.83</v>
      </c>
      <c r="M27" s="120">
        <v>55662.13</v>
      </c>
      <c r="N27" s="53">
        <f t="shared" si="2"/>
        <v>55.299999999995599</v>
      </c>
      <c r="O27" s="49">
        <f t="shared" si="17"/>
        <v>548767.36</v>
      </c>
      <c r="P27" s="120">
        <v>549511.43999999994</v>
      </c>
      <c r="Q27" s="53">
        <f t="shared" si="9"/>
        <v>744.07999999995798</v>
      </c>
      <c r="R27" s="49">
        <f t="shared" si="18"/>
        <v>197129.72</v>
      </c>
      <c r="S27" s="120">
        <v>197401.28</v>
      </c>
      <c r="T27" s="53">
        <f t="shared" si="10"/>
        <v>271.55999999999801</v>
      </c>
      <c r="U27" s="49">
        <f t="shared" si="19"/>
        <v>497217.2</v>
      </c>
      <c r="V27" s="120">
        <v>498485.5</v>
      </c>
      <c r="W27" s="53">
        <f t="shared" si="11"/>
        <v>1032.9399999999901</v>
      </c>
      <c r="X27" s="49">
        <f t="shared" si="20"/>
        <v>333098.08</v>
      </c>
      <c r="Y27" s="120">
        <v>333739.2</v>
      </c>
      <c r="Z27" s="53">
        <f t="shared" si="3"/>
        <v>641.119999999995</v>
      </c>
      <c r="AA27" s="120">
        <f t="shared" si="21"/>
        <v>105032.16</v>
      </c>
      <c r="AB27" s="120">
        <v>105267.52</v>
      </c>
      <c r="AC27" s="53">
        <f t="shared" si="4"/>
        <v>235.36000000000101</v>
      </c>
      <c r="AD27" s="135">
        <f t="shared" si="22"/>
        <v>95517</v>
      </c>
      <c r="AE27" s="135">
        <v>95809</v>
      </c>
      <c r="AF27" s="53">
        <f t="shared" si="5"/>
        <v>292</v>
      </c>
      <c r="AG27" s="157">
        <v>0</v>
      </c>
      <c r="AH27" s="157">
        <v>0</v>
      </c>
      <c r="AI27" s="155">
        <v>0</v>
      </c>
      <c r="AJ27" s="53">
        <f t="shared" si="6"/>
        <v>8909.79000000015</v>
      </c>
      <c r="AK27" s="49">
        <f t="shared" si="23"/>
        <v>5010359.6100000003</v>
      </c>
      <c r="AL27" s="116">
        <v>5019303</v>
      </c>
      <c r="AM27" s="170">
        <f t="shared" si="12"/>
        <v>8943.3899999996593</v>
      </c>
      <c r="AN27" s="82">
        <f t="shared" si="7"/>
        <v>33.599999999518303</v>
      </c>
      <c r="AO27" s="3"/>
      <c r="AP27" s="3"/>
      <c r="AQ27" s="3"/>
      <c r="AR27" s="3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2:60" s="3" customFormat="1" ht="30" customHeight="1">
      <c r="B28" s="141">
        <v>45524</v>
      </c>
      <c r="C28" s="126">
        <f t="shared" si="13"/>
        <v>2409305.5</v>
      </c>
      <c r="D28" s="116">
        <v>2409931</v>
      </c>
      <c r="E28" s="67">
        <f t="shared" si="8"/>
        <v>625.5</v>
      </c>
      <c r="F28" s="127">
        <f t="shared" si="14"/>
        <v>713390.8</v>
      </c>
      <c r="G28" s="116">
        <v>718316.01</v>
      </c>
      <c r="H28" s="53">
        <f t="shared" si="0"/>
        <v>4925.20999999996</v>
      </c>
      <c r="I28" s="126">
        <f t="shared" si="15"/>
        <v>106612.41</v>
      </c>
      <c r="J28" s="120">
        <v>106697.91</v>
      </c>
      <c r="K28" s="53">
        <f t="shared" si="1"/>
        <v>85.5</v>
      </c>
      <c r="L28" s="120">
        <f t="shared" si="16"/>
        <v>55662.13</v>
      </c>
      <c r="M28" s="120">
        <v>55720.639999999999</v>
      </c>
      <c r="N28" s="53">
        <f t="shared" si="2"/>
        <v>58.510000000002002</v>
      </c>
      <c r="O28" s="49">
        <f t="shared" si="17"/>
        <v>549511.43999999994</v>
      </c>
      <c r="P28" s="120">
        <v>550210.64</v>
      </c>
      <c r="Q28" s="53">
        <f t="shared" si="9"/>
        <v>699.20000000006996</v>
      </c>
      <c r="R28" s="49">
        <f t="shared" si="18"/>
        <v>197401.28</v>
      </c>
      <c r="S28" s="120">
        <v>197696.44</v>
      </c>
      <c r="T28" s="53">
        <f t="shared" si="10"/>
        <v>295.16000000000298</v>
      </c>
      <c r="U28" s="49">
        <f t="shared" si="19"/>
        <v>498485.5</v>
      </c>
      <c r="V28" s="120">
        <v>499751.84</v>
      </c>
      <c r="W28" s="53">
        <f t="shared" si="11"/>
        <v>1046.7000000000301</v>
      </c>
      <c r="X28" s="49">
        <f t="shared" si="20"/>
        <v>333739.2</v>
      </c>
      <c r="Y28" s="120">
        <v>334421</v>
      </c>
      <c r="Z28" s="53">
        <f t="shared" si="3"/>
        <v>681.79999999998802</v>
      </c>
      <c r="AA28" s="120">
        <f t="shared" si="21"/>
        <v>105267.52</v>
      </c>
      <c r="AB28" s="120">
        <v>105487.16</v>
      </c>
      <c r="AC28" s="53">
        <f t="shared" si="4"/>
        <v>219.63999999999899</v>
      </c>
      <c r="AD28" s="135">
        <f t="shared" si="22"/>
        <v>95809</v>
      </c>
      <c r="AE28" s="135">
        <v>96084</v>
      </c>
      <c r="AF28" s="53">
        <f t="shared" si="5"/>
        <v>275</v>
      </c>
      <c r="AG28" s="157">
        <v>0</v>
      </c>
      <c r="AH28" s="157">
        <v>0</v>
      </c>
      <c r="AI28" s="155">
        <v>0</v>
      </c>
      <c r="AJ28" s="53">
        <f t="shared" si="6"/>
        <v>8912.2200000000503</v>
      </c>
      <c r="AK28" s="49">
        <f t="shared" si="23"/>
        <v>5019303</v>
      </c>
      <c r="AL28" s="116">
        <v>5028193</v>
      </c>
      <c r="AM28" s="170">
        <f t="shared" si="12"/>
        <v>8890</v>
      </c>
      <c r="AN28" s="82">
        <f t="shared" si="7"/>
        <v>-22.220000000052099</v>
      </c>
    </row>
    <row r="29" spans="2:60" ht="30" customHeight="1">
      <c r="B29" s="141">
        <v>45525</v>
      </c>
      <c r="C29" s="126">
        <f t="shared" si="13"/>
        <v>2409931</v>
      </c>
      <c r="D29" s="116">
        <v>2410723.17</v>
      </c>
      <c r="E29" s="67">
        <f t="shared" si="8"/>
        <v>792.16999999992504</v>
      </c>
      <c r="F29" s="127">
        <f t="shared" si="14"/>
        <v>718316.01</v>
      </c>
      <c r="G29" s="116">
        <v>723514</v>
      </c>
      <c r="H29" s="53">
        <f t="shared" si="0"/>
        <v>5197.9899999999898</v>
      </c>
      <c r="I29" s="126">
        <f t="shared" si="15"/>
        <v>106697.91</v>
      </c>
      <c r="J29" s="120">
        <v>106769.33</v>
      </c>
      <c r="K29" s="53">
        <f t="shared" si="1"/>
        <v>71.419999999998296</v>
      </c>
      <c r="L29" s="120">
        <f t="shared" si="16"/>
        <v>55720.639999999999</v>
      </c>
      <c r="M29" s="120">
        <v>55791.51</v>
      </c>
      <c r="N29" s="53">
        <f t="shared" si="2"/>
        <v>70.870000000002605</v>
      </c>
      <c r="O29" s="49">
        <f t="shared" si="17"/>
        <v>550210.64</v>
      </c>
      <c r="P29" s="120">
        <v>551125.64</v>
      </c>
      <c r="Q29" s="53">
        <f t="shared" si="9"/>
        <v>915</v>
      </c>
      <c r="R29" s="49">
        <f t="shared" si="18"/>
        <v>197696.44</v>
      </c>
      <c r="S29" s="120">
        <v>197981.91</v>
      </c>
      <c r="T29" s="53">
        <f t="shared" si="10"/>
        <v>285.47000000000099</v>
      </c>
      <c r="U29" s="49">
        <f t="shared" si="19"/>
        <v>499751.84</v>
      </c>
      <c r="V29" s="120">
        <v>501107.92</v>
      </c>
      <c r="W29" s="53">
        <f t="shared" si="11"/>
        <v>1121.0399999999599</v>
      </c>
      <c r="X29" s="49">
        <f t="shared" si="20"/>
        <v>334421</v>
      </c>
      <c r="Y29" s="120">
        <v>334951.2</v>
      </c>
      <c r="Z29" s="53">
        <f t="shared" si="3"/>
        <v>530.20000000001198</v>
      </c>
      <c r="AA29" s="120">
        <f t="shared" si="21"/>
        <v>105487.16</v>
      </c>
      <c r="AB29" s="120">
        <v>105722.2</v>
      </c>
      <c r="AC29" s="53">
        <f t="shared" si="4"/>
        <v>235.039999999994</v>
      </c>
      <c r="AD29" s="135">
        <f t="shared" si="22"/>
        <v>96084</v>
      </c>
      <c r="AE29" s="135">
        <v>96434</v>
      </c>
      <c r="AF29" s="53">
        <f t="shared" si="5"/>
        <v>350</v>
      </c>
      <c r="AG29" s="157">
        <v>0</v>
      </c>
      <c r="AH29" s="157">
        <v>0</v>
      </c>
      <c r="AI29" s="155">
        <v>0</v>
      </c>
      <c r="AJ29" s="53">
        <f t="shared" si="6"/>
        <v>9569.1999999998898</v>
      </c>
      <c r="AK29" s="49">
        <f t="shared" si="23"/>
        <v>5028193</v>
      </c>
      <c r="AL29" s="116">
        <v>5037858.2</v>
      </c>
      <c r="AM29" s="170">
        <f t="shared" si="12"/>
        <v>9665.2000000001899</v>
      </c>
      <c r="AN29" s="82">
        <f t="shared" si="7"/>
        <v>96.0000000002983</v>
      </c>
      <c r="AO29" s="3"/>
      <c r="AP29" s="3"/>
      <c r="AQ29" s="3"/>
      <c r="AR29" s="3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2:60" s="3" customFormat="1" ht="30" customHeight="1">
      <c r="B30" s="141">
        <v>45526</v>
      </c>
      <c r="C30" s="126">
        <f t="shared" si="13"/>
        <v>2410723.17</v>
      </c>
      <c r="D30" s="116">
        <v>2415226.2999999998</v>
      </c>
      <c r="E30" s="67">
        <f t="shared" si="8"/>
        <v>4503.1299999998901</v>
      </c>
      <c r="F30" s="127">
        <f t="shared" si="14"/>
        <v>723514</v>
      </c>
      <c r="G30" s="116">
        <v>724706.91</v>
      </c>
      <c r="H30" s="53">
        <f t="shared" si="0"/>
        <v>1192.9100000000301</v>
      </c>
      <c r="I30" s="126">
        <f t="shared" si="15"/>
        <v>106769.33</v>
      </c>
      <c r="J30" s="120">
        <v>106855.34</v>
      </c>
      <c r="K30" s="53">
        <f t="shared" si="1"/>
        <v>86.009999999994804</v>
      </c>
      <c r="L30" s="120">
        <f t="shared" si="16"/>
        <v>55791.51</v>
      </c>
      <c r="M30" s="120">
        <v>55861.27</v>
      </c>
      <c r="N30" s="53">
        <f t="shared" si="2"/>
        <v>69.759999999994804</v>
      </c>
      <c r="O30" s="49">
        <f t="shared" si="17"/>
        <v>551125.64</v>
      </c>
      <c r="P30" s="120">
        <v>551968.79</v>
      </c>
      <c r="Q30" s="53">
        <f t="shared" si="9"/>
        <v>843.15000000002306</v>
      </c>
      <c r="R30" s="49">
        <f t="shared" si="18"/>
        <v>197981.91</v>
      </c>
      <c r="S30" s="120">
        <v>198178.6</v>
      </c>
      <c r="T30" s="53">
        <f t="shared" si="10"/>
        <v>196.69000000000199</v>
      </c>
      <c r="U30" s="49">
        <f t="shared" si="19"/>
        <v>501107.92</v>
      </c>
      <c r="V30" s="120">
        <v>502271.2</v>
      </c>
      <c r="W30" s="53">
        <f t="shared" si="11"/>
        <v>944.68000000002201</v>
      </c>
      <c r="X30" s="49">
        <f t="shared" si="20"/>
        <v>334951.2</v>
      </c>
      <c r="Y30" s="120">
        <v>335549.44</v>
      </c>
      <c r="Z30" s="53">
        <f t="shared" si="3"/>
        <v>598.23999999999103</v>
      </c>
      <c r="AA30" s="120">
        <f t="shared" si="21"/>
        <v>105722.2</v>
      </c>
      <c r="AB30" s="120">
        <v>105940.8</v>
      </c>
      <c r="AC30" s="53">
        <f t="shared" si="4"/>
        <v>218.60000000000599</v>
      </c>
      <c r="AD30" s="135">
        <f t="shared" si="22"/>
        <v>96434</v>
      </c>
      <c r="AE30" s="135">
        <v>96798</v>
      </c>
      <c r="AF30" s="53">
        <f t="shared" si="5"/>
        <v>364</v>
      </c>
      <c r="AG30" s="157">
        <v>0</v>
      </c>
      <c r="AH30" s="157">
        <v>0</v>
      </c>
      <c r="AI30" s="155">
        <v>0</v>
      </c>
      <c r="AJ30" s="53">
        <f t="shared" si="6"/>
        <v>9017.1699999999491</v>
      </c>
      <c r="AK30" s="49">
        <f t="shared" si="23"/>
        <v>5037858.2</v>
      </c>
      <c r="AL30" s="116">
        <v>5046894.0599999996</v>
      </c>
      <c r="AM30" s="170">
        <f t="shared" si="12"/>
        <v>9035.8599999994003</v>
      </c>
      <c r="AN30" s="82">
        <f t="shared" si="7"/>
        <v>18.689999999449402</v>
      </c>
    </row>
    <row r="31" spans="2:60" ht="30" customHeight="1">
      <c r="B31" s="141">
        <v>45527</v>
      </c>
      <c r="C31" s="126">
        <f t="shared" si="13"/>
        <v>2415226.2999999998</v>
      </c>
      <c r="D31" s="116">
        <v>2420421.98</v>
      </c>
      <c r="E31" s="67">
        <f t="shared" si="8"/>
        <v>5195.6800000001704</v>
      </c>
      <c r="F31" s="127">
        <f t="shared" si="14"/>
        <v>724706.91</v>
      </c>
      <c r="G31" s="116">
        <v>724798.56</v>
      </c>
      <c r="H31" s="53">
        <f t="shared" si="0"/>
        <v>91.650000000023297</v>
      </c>
      <c r="I31" s="126">
        <f t="shared" si="15"/>
        <v>106855.34</v>
      </c>
      <c r="J31" s="120">
        <v>106932.36</v>
      </c>
      <c r="K31" s="53">
        <f t="shared" si="1"/>
        <v>77.020000000004103</v>
      </c>
      <c r="L31" s="120">
        <f t="shared" si="16"/>
        <v>55861.27</v>
      </c>
      <c r="M31" s="120">
        <v>55919.73</v>
      </c>
      <c r="N31" s="53">
        <f t="shared" si="2"/>
        <v>58.460000000006403</v>
      </c>
      <c r="O31" s="49">
        <f t="shared" si="17"/>
        <v>551968.79</v>
      </c>
      <c r="P31" s="120">
        <v>552658.88</v>
      </c>
      <c r="Q31" s="53">
        <f t="shared" si="9"/>
        <v>690.08999999996695</v>
      </c>
      <c r="R31" s="49">
        <f t="shared" si="18"/>
        <v>198178.6</v>
      </c>
      <c r="S31" s="120">
        <v>198417.4</v>
      </c>
      <c r="T31" s="53">
        <f t="shared" si="10"/>
        <v>238.79999999998799</v>
      </c>
      <c r="U31" s="49">
        <f t="shared" si="19"/>
        <v>502271.2</v>
      </c>
      <c r="V31" s="120">
        <v>503356.32</v>
      </c>
      <c r="W31" s="53">
        <f t="shared" si="11"/>
        <v>873.19999999999698</v>
      </c>
      <c r="X31" s="49">
        <f t="shared" si="20"/>
        <v>335549.44</v>
      </c>
      <c r="Y31" s="120">
        <v>336081.12</v>
      </c>
      <c r="Z31" s="53">
        <f t="shared" si="3"/>
        <v>531.67999999999302</v>
      </c>
      <c r="AA31" s="120">
        <f t="shared" si="21"/>
        <v>105940.8</v>
      </c>
      <c r="AB31" s="120">
        <v>106152.72</v>
      </c>
      <c r="AC31" s="53">
        <f t="shared" si="4"/>
        <v>211.919999999998</v>
      </c>
      <c r="AD31" s="135">
        <f t="shared" si="22"/>
        <v>96798</v>
      </c>
      <c r="AE31" s="135">
        <v>97119</v>
      </c>
      <c r="AF31" s="53">
        <f t="shared" si="5"/>
        <v>321</v>
      </c>
      <c r="AG31" s="157">
        <v>0</v>
      </c>
      <c r="AH31" s="157">
        <v>0</v>
      </c>
      <c r="AI31" s="155">
        <v>0</v>
      </c>
      <c r="AJ31" s="53">
        <f t="shared" si="6"/>
        <v>8289.5000000001492</v>
      </c>
      <c r="AK31" s="49">
        <f t="shared" si="23"/>
        <v>5046894.0599999996</v>
      </c>
      <c r="AL31" s="116">
        <v>5055227.5</v>
      </c>
      <c r="AM31" s="170">
        <f t="shared" si="12"/>
        <v>8333.4400000004098</v>
      </c>
      <c r="AN31" s="82">
        <f t="shared" si="7"/>
        <v>43.940000000264298</v>
      </c>
      <c r="AO31" s="3"/>
      <c r="AP31" s="3"/>
      <c r="AQ31" s="3"/>
      <c r="AR31" s="3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2:60" s="3" customFormat="1" ht="30" customHeight="1">
      <c r="B32" s="141">
        <v>45528</v>
      </c>
      <c r="C32" s="126">
        <f t="shared" si="13"/>
        <v>2420421.98</v>
      </c>
      <c r="D32" s="116">
        <v>2425985.4700000002</v>
      </c>
      <c r="E32" s="67">
        <f t="shared" si="8"/>
        <v>5563.4900000002199</v>
      </c>
      <c r="F32" s="127">
        <f t="shared" si="14"/>
        <v>724798.56</v>
      </c>
      <c r="G32" s="116">
        <v>724881.52</v>
      </c>
      <c r="H32" s="53">
        <f t="shared" si="0"/>
        <v>82.959999999962704</v>
      </c>
      <c r="I32" s="126">
        <f t="shared" si="15"/>
        <v>106932.36</v>
      </c>
      <c r="J32" s="120">
        <v>107005.54</v>
      </c>
      <c r="K32" s="53">
        <f t="shared" si="1"/>
        <v>73.179999999993001</v>
      </c>
      <c r="L32" s="120">
        <f t="shared" si="16"/>
        <v>55919.73</v>
      </c>
      <c r="M32" s="120">
        <v>55973.120000000003</v>
      </c>
      <c r="N32" s="53">
        <f t="shared" si="2"/>
        <v>53.389999999999397</v>
      </c>
      <c r="O32" s="49">
        <f t="shared" si="17"/>
        <v>552658.88</v>
      </c>
      <c r="P32" s="120">
        <v>553398.80000000005</v>
      </c>
      <c r="Q32" s="53">
        <f t="shared" si="9"/>
        <v>739.92000000004202</v>
      </c>
      <c r="R32" s="49">
        <f t="shared" si="18"/>
        <v>198417.4</v>
      </c>
      <c r="S32" s="120">
        <v>198653.52</v>
      </c>
      <c r="T32" s="53">
        <f t="shared" si="10"/>
        <v>236.119999999995</v>
      </c>
      <c r="U32" s="49">
        <f t="shared" si="19"/>
        <v>503356.32</v>
      </c>
      <c r="V32" s="120">
        <v>504496.88</v>
      </c>
      <c r="W32" s="53">
        <f t="shared" si="11"/>
        <v>911.47999999999604</v>
      </c>
      <c r="X32" s="49">
        <f t="shared" si="20"/>
        <v>336081.12</v>
      </c>
      <c r="Y32" s="120">
        <v>336665.44</v>
      </c>
      <c r="Z32" s="53">
        <f t="shared" si="3"/>
        <v>584.32000000000698</v>
      </c>
      <c r="AA32" s="120">
        <f t="shared" si="21"/>
        <v>106152.72</v>
      </c>
      <c r="AB32" s="120">
        <v>106381.8</v>
      </c>
      <c r="AC32" s="53">
        <f t="shared" si="4"/>
        <v>229.080000000002</v>
      </c>
      <c r="AD32" s="135">
        <f t="shared" si="22"/>
        <v>97119</v>
      </c>
      <c r="AE32" s="135">
        <v>97451</v>
      </c>
      <c r="AF32" s="53">
        <f t="shared" si="5"/>
        <v>332</v>
      </c>
      <c r="AG32" s="157">
        <v>0</v>
      </c>
      <c r="AH32" s="157">
        <v>0</v>
      </c>
      <c r="AI32" s="155">
        <v>0</v>
      </c>
      <c r="AJ32" s="53">
        <f t="shared" si="6"/>
        <v>8805.9400000002206</v>
      </c>
      <c r="AK32" s="49">
        <f t="shared" si="23"/>
        <v>5055227.5</v>
      </c>
      <c r="AL32" s="116">
        <v>5064083.3099999996</v>
      </c>
      <c r="AM32" s="170">
        <f t="shared" si="12"/>
        <v>8855.8099999995902</v>
      </c>
      <c r="AN32" s="82">
        <f t="shared" si="7"/>
        <v>49.869999999369597</v>
      </c>
    </row>
    <row r="33" spans="2:60" ht="30" customHeight="1">
      <c r="B33" s="141">
        <v>45529</v>
      </c>
      <c r="C33" s="126">
        <f t="shared" si="13"/>
        <v>2425985.4700000002</v>
      </c>
      <c r="D33" s="116">
        <v>2431882.5</v>
      </c>
      <c r="E33" s="67">
        <f t="shared" si="8"/>
        <v>5897.0299999997997</v>
      </c>
      <c r="F33" s="127">
        <f t="shared" si="14"/>
        <v>724881.52</v>
      </c>
      <c r="G33" s="116">
        <v>724962.14</v>
      </c>
      <c r="H33" s="53">
        <f t="shared" si="0"/>
        <v>80.619999999995301</v>
      </c>
      <c r="I33" s="126">
        <f t="shared" si="15"/>
        <v>107005.54</v>
      </c>
      <c r="J33" s="120">
        <v>107080.6</v>
      </c>
      <c r="K33" s="53">
        <f t="shared" si="1"/>
        <v>75.060000000012195</v>
      </c>
      <c r="L33" s="120">
        <f t="shared" si="16"/>
        <v>55973.120000000003</v>
      </c>
      <c r="M33" s="120">
        <v>56020.06</v>
      </c>
      <c r="N33" s="53">
        <f t="shared" si="2"/>
        <v>46.939999999995102</v>
      </c>
      <c r="O33" s="49">
        <f t="shared" si="17"/>
        <v>553398.80000000005</v>
      </c>
      <c r="P33" s="120">
        <v>554123.6</v>
      </c>
      <c r="Q33" s="53">
        <f t="shared" si="9"/>
        <v>724.79999999993004</v>
      </c>
      <c r="R33" s="49">
        <f t="shared" si="18"/>
        <v>198653.52</v>
      </c>
      <c r="S33" s="120">
        <v>198874.56</v>
      </c>
      <c r="T33" s="53">
        <f t="shared" si="10"/>
        <v>221.04000000000801</v>
      </c>
      <c r="U33" s="49">
        <f t="shared" si="19"/>
        <v>504496.88</v>
      </c>
      <c r="V33" s="120">
        <v>505639.28</v>
      </c>
      <c r="W33" s="53">
        <f t="shared" si="11"/>
        <v>910.72000000003004</v>
      </c>
      <c r="X33" s="49">
        <f t="shared" si="20"/>
        <v>336665.44</v>
      </c>
      <c r="Y33" s="120">
        <v>337285.2</v>
      </c>
      <c r="Z33" s="53">
        <f t="shared" si="3"/>
        <v>619.76000000000897</v>
      </c>
      <c r="AA33" s="120">
        <f t="shared" si="21"/>
        <v>106381.8</v>
      </c>
      <c r="AB33" s="120">
        <v>106613.48</v>
      </c>
      <c r="AC33" s="53">
        <f t="shared" si="4"/>
        <v>231.67999999999299</v>
      </c>
      <c r="AD33" s="135">
        <f t="shared" si="22"/>
        <v>97451</v>
      </c>
      <c r="AE33" s="135">
        <v>97726</v>
      </c>
      <c r="AF33" s="53">
        <f t="shared" si="5"/>
        <v>275</v>
      </c>
      <c r="AG33" s="157">
        <v>0</v>
      </c>
      <c r="AH33" s="157">
        <v>0</v>
      </c>
      <c r="AI33" s="155">
        <v>0</v>
      </c>
      <c r="AJ33" s="53">
        <f t="shared" si="6"/>
        <v>9082.6499999997704</v>
      </c>
      <c r="AK33" s="49">
        <f t="shared" si="23"/>
        <v>5064083.3099999996</v>
      </c>
      <c r="AL33" s="116">
        <v>5073196</v>
      </c>
      <c r="AM33" s="170">
        <f t="shared" si="12"/>
        <v>9112.6900000004098</v>
      </c>
      <c r="AN33" s="82">
        <f t="shared" si="7"/>
        <v>30.0400000006412</v>
      </c>
      <c r="AO33" s="3"/>
      <c r="AP33" s="3"/>
      <c r="AQ33" s="3"/>
      <c r="AR33" s="3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2:60" s="3" customFormat="1" ht="30" customHeight="1">
      <c r="B34" s="141">
        <v>45530</v>
      </c>
      <c r="C34" s="126">
        <f t="shared" si="13"/>
        <v>2431882.5</v>
      </c>
      <c r="D34" s="116">
        <v>2437475.5699999998</v>
      </c>
      <c r="E34" s="67">
        <f t="shared" si="8"/>
        <v>5593.0699999998296</v>
      </c>
      <c r="F34" s="127">
        <f t="shared" si="14"/>
        <v>724962.14</v>
      </c>
      <c r="G34" s="116">
        <v>725037.04</v>
      </c>
      <c r="H34" s="53">
        <f t="shared" si="0"/>
        <v>74.900000000023297</v>
      </c>
      <c r="I34" s="126">
        <f t="shared" si="15"/>
        <v>107080.6</v>
      </c>
      <c r="J34" s="120">
        <v>107156.1</v>
      </c>
      <c r="K34" s="53">
        <f t="shared" si="1"/>
        <v>75.5</v>
      </c>
      <c r="L34" s="120">
        <f t="shared" si="16"/>
        <v>56020.06</v>
      </c>
      <c r="M34" s="120">
        <v>56076.36</v>
      </c>
      <c r="N34" s="53">
        <f t="shared" si="2"/>
        <v>56.300000000002903</v>
      </c>
      <c r="O34" s="49">
        <f t="shared" si="17"/>
        <v>554123.6</v>
      </c>
      <c r="P34" s="120">
        <v>554836.36</v>
      </c>
      <c r="Q34" s="53">
        <f t="shared" si="9"/>
        <v>712.76000000000897</v>
      </c>
      <c r="R34" s="49">
        <f t="shared" si="18"/>
        <v>198874.56</v>
      </c>
      <c r="S34" s="120">
        <v>199138.24</v>
      </c>
      <c r="T34" s="53">
        <f t="shared" si="10"/>
        <v>263.67999999999302</v>
      </c>
      <c r="U34" s="49">
        <f t="shared" si="19"/>
        <v>505639.28</v>
      </c>
      <c r="V34" s="120">
        <v>506677.04</v>
      </c>
      <c r="W34" s="53">
        <f t="shared" si="11"/>
        <v>814.27999999994097</v>
      </c>
      <c r="X34" s="49">
        <f t="shared" si="20"/>
        <v>337285.2</v>
      </c>
      <c r="Y34" s="120">
        <v>337896.48</v>
      </c>
      <c r="Z34" s="53">
        <f t="shared" si="3"/>
        <v>611.27999999996996</v>
      </c>
      <c r="AA34" s="120">
        <f t="shared" si="21"/>
        <v>106613.48</v>
      </c>
      <c r="AB34" s="120">
        <v>106836.96</v>
      </c>
      <c r="AC34" s="53">
        <f t="shared" si="4"/>
        <v>223.48000000000999</v>
      </c>
      <c r="AD34" s="135">
        <f t="shared" si="22"/>
        <v>97726</v>
      </c>
      <c r="AE34" s="135">
        <v>98105.8</v>
      </c>
      <c r="AF34" s="53">
        <f t="shared" si="5"/>
        <v>379.80000000000302</v>
      </c>
      <c r="AG34" s="157">
        <v>0</v>
      </c>
      <c r="AH34" s="157">
        <v>0</v>
      </c>
      <c r="AI34" s="155">
        <v>0</v>
      </c>
      <c r="AJ34" s="53">
        <f t="shared" si="6"/>
        <v>8805.0499999997792</v>
      </c>
      <c r="AK34" s="49">
        <f t="shared" si="23"/>
        <v>5073196</v>
      </c>
      <c r="AL34" s="116">
        <v>5082033.57</v>
      </c>
      <c r="AM34" s="170">
        <f t="shared" si="12"/>
        <v>8837.5700000002998</v>
      </c>
      <c r="AN34" s="82">
        <f t="shared" si="7"/>
        <v>32.520000000513399</v>
      </c>
    </row>
    <row r="35" spans="2:60" ht="30" customHeight="1">
      <c r="B35" s="141">
        <v>45531</v>
      </c>
      <c r="C35" s="126">
        <f t="shared" si="13"/>
        <v>2437475.5699999998</v>
      </c>
      <c r="D35" s="116">
        <v>2442868.71</v>
      </c>
      <c r="E35" s="67">
        <f t="shared" si="8"/>
        <v>5393.1400000001304</v>
      </c>
      <c r="F35" s="127">
        <f t="shared" si="14"/>
        <v>725037.04</v>
      </c>
      <c r="G35" s="116">
        <v>725087.7</v>
      </c>
      <c r="H35" s="53">
        <f t="shared" si="0"/>
        <v>50.659999999916202</v>
      </c>
      <c r="I35" s="126">
        <f t="shared" si="15"/>
        <v>107156.1</v>
      </c>
      <c r="J35" s="120">
        <v>107239.66</v>
      </c>
      <c r="K35" s="53">
        <f t="shared" si="1"/>
        <v>83.5599999999977</v>
      </c>
      <c r="L35" s="120">
        <f t="shared" si="16"/>
        <v>56076.36</v>
      </c>
      <c r="M35" s="120">
        <v>56139.18</v>
      </c>
      <c r="N35" s="53">
        <f t="shared" si="2"/>
        <v>62.819999999999702</v>
      </c>
      <c r="O35" s="49">
        <f t="shared" si="17"/>
        <v>554836.36</v>
      </c>
      <c r="P35" s="120">
        <v>555557.52</v>
      </c>
      <c r="Q35" s="53">
        <f t="shared" si="9"/>
        <v>721.16000000003305</v>
      </c>
      <c r="R35" s="49">
        <f t="shared" si="18"/>
        <v>199138.24</v>
      </c>
      <c r="S35" s="120">
        <v>199340.12</v>
      </c>
      <c r="T35" s="53">
        <f t="shared" si="10"/>
        <v>201.880000000005</v>
      </c>
      <c r="U35" s="49">
        <f t="shared" si="19"/>
        <v>506677.04</v>
      </c>
      <c r="V35" s="120">
        <v>507709.6</v>
      </c>
      <c r="W35" s="53">
        <f t="shared" si="11"/>
        <v>812.16000000000304</v>
      </c>
      <c r="X35" s="49">
        <f t="shared" si="20"/>
        <v>337896.48</v>
      </c>
      <c r="Y35" s="120">
        <v>338512</v>
      </c>
      <c r="Z35" s="53">
        <f t="shared" si="3"/>
        <v>615.52000000001897</v>
      </c>
      <c r="AA35" s="120">
        <f t="shared" si="21"/>
        <v>106836.96</v>
      </c>
      <c r="AB35" s="120">
        <v>107057.36</v>
      </c>
      <c r="AC35" s="53">
        <f t="shared" si="4"/>
        <v>220.39999999999401</v>
      </c>
      <c r="AD35" s="135">
        <f t="shared" si="22"/>
        <v>98105.8</v>
      </c>
      <c r="AE35" s="135">
        <v>98441</v>
      </c>
      <c r="AF35" s="53">
        <f t="shared" si="5"/>
        <v>335.19999999999698</v>
      </c>
      <c r="AG35" s="157">
        <v>0</v>
      </c>
      <c r="AH35" s="157">
        <v>0</v>
      </c>
      <c r="AI35" s="155">
        <v>0</v>
      </c>
      <c r="AJ35" s="53">
        <f t="shared" si="6"/>
        <v>8496.5000000000891</v>
      </c>
      <c r="AK35" s="49">
        <f t="shared" si="23"/>
        <v>5082033.57</v>
      </c>
      <c r="AL35" s="116">
        <v>5090558.12</v>
      </c>
      <c r="AM35" s="170">
        <f t="shared" si="12"/>
        <v>8524.5499999998101</v>
      </c>
      <c r="AN35" s="82">
        <f t="shared" si="7"/>
        <v>28.049999999719098</v>
      </c>
      <c r="AO35" s="3"/>
      <c r="AP35" s="3"/>
      <c r="AQ35" s="3"/>
      <c r="AR35" s="3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2:60" s="3" customFormat="1" ht="30" customHeight="1">
      <c r="B36" s="141">
        <v>45532</v>
      </c>
      <c r="C36" s="126">
        <f t="shared" si="13"/>
        <v>2442868.71</v>
      </c>
      <c r="D36" s="116">
        <v>2448546</v>
      </c>
      <c r="E36" s="67">
        <f t="shared" si="8"/>
        <v>5677.29000000004</v>
      </c>
      <c r="F36" s="127">
        <f t="shared" si="14"/>
        <v>725087.7</v>
      </c>
      <c r="G36" s="116">
        <v>725126.37</v>
      </c>
      <c r="H36" s="53">
        <f t="shared" si="0"/>
        <v>38.670000000041902</v>
      </c>
      <c r="I36" s="126">
        <f t="shared" si="15"/>
        <v>107239.66</v>
      </c>
      <c r="J36" s="120">
        <v>107322.8</v>
      </c>
      <c r="K36" s="53">
        <f t="shared" si="1"/>
        <v>83.139999999999404</v>
      </c>
      <c r="L36" s="120">
        <f t="shared" si="16"/>
        <v>56139.18</v>
      </c>
      <c r="M36" s="120">
        <v>56197.39</v>
      </c>
      <c r="N36" s="53">
        <f t="shared" si="2"/>
        <v>58.209999999999098</v>
      </c>
      <c r="O36" s="49">
        <f t="shared" si="17"/>
        <v>555557.52</v>
      </c>
      <c r="P36" s="120">
        <v>556155.19999999995</v>
      </c>
      <c r="Q36" s="53">
        <f t="shared" si="9"/>
        <v>597.67999999993503</v>
      </c>
      <c r="R36" s="49">
        <f t="shared" si="18"/>
        <v>199340.12</v>
      </c>
      <c r="S36" s="120">
        <v>199522.16</v>
      </c>
      <c r="T36" s="53">
        <f t="shared" si="10"/>
        <v>182.04000000000801</v>
      </c>
      <c r="U36" s="49">
        <f t="shared" si="19"/>
        <v>507709.6</v>
      </c>
      <c r="V36" s="120">
        <v>508698</v>
      </c>
      <c r="W36" s="53">
        <f t="shared" si="11"/>
        <v>772.52000000001897</v>
      </c>
      <c r="X36" s="49">
        <f t="shared" si="20"/>
        <v>338512</v>
      </c>
      <c r="Y36" s="120">
        <v>339119.8</v>
      </c>
      <c r="Z36" s="53">
        <f t="shared" si="3"/>
        <v>607.79999999998802</v>
      </c>
      <c r="AA36" s="120">
        <f t="shared" si="21"/>
        <v>107057.36</v>
      </c>
      <c r="AB36" s="120">
        <v>107273.24</v>
      </c>
      <c r="AC36" s="53">
        <f t="shared" si="4"/>
        <v>215.880000000005</v>
      </c>
      <c r="AD36" s="135">
        <f t="shared" si="22"/>
        <v>98441</v>
      </c>
      <c r="AE36" s="135">
        <v>98709</v>
      </c>
      <c r="AF36" s="53">
        <f t="shared" si="5"/>
        <v>268</v>
      </c>
      <c r="AG36" s="157">
        <v>0</v>
      </c>
      <c r="AH36" s="157">
        <v>0</v>
      </c>
      <c r="AI36" s="155">
        <v>0</v>
      </c>
      <c r="AJ36" s="53">
        <f t="shared" si="6"/>
        <v>8501.2300000000305</v>
      </c>
      <c r="AK36" s="49">
        <f t="shared" si="23"/>
        <v>5090558.12</v>
      </c>
      <c r="AL36" s="116">
        <v>5099082.1500000004</v>
      </c>
      <c r="AM36" s="170">
        <f t="shared" si="12"/>
        <v>8524.0300000002608</v>
      </c>
      <c r="AN36" s="82">
        <f t="shared" si="7"/>
        <v>22.800000000228501</v>
      </c>
    </row>
    <row r="37" spans="2:60" ht="30" customHeight="1">
      <c r="B37" s="141">
        <v>45533</v>
      </c>
      <c r="C37" s="126">
        <v>2448546</v>
      </c>
      <c r="D37" s="116">
        <v>2454116.14</v>
      </c>
      <c r="E37" s="67">
        <f t="shared" si="8"/>
        <v>5570.1400000001304</v>
      </c>
      <c r="F37" s="127">
        <f t="shared" si="14"/>
        <v>725126.37</v>
      </c>
      <c r="G37" s="116">
        <v>725162.94</v>
      </c>
      <c r="H37" s="53">
        <f t="shared" si="0"/>
        <v>36.569999999948799</v>
      </c>
      <c r="I37" s="126">
        <f t="shared" si="15"/>
        <v>107322.8</v>
      </c>
      <c r="J37" s="120">
        <v>107390.22</v>
      </c>
      <c r="K37" s="53">
        <f t="shared" si="1"/>
        <v>67.419999999998296</v>
      </c>
      <c r="L37" s="120">
        <f t="shared" si="16"/>
        <v>56197.39</v>
      </c>
      <c r="M37" s="120">
        <v>56247.24</v>
      </c>
      <c r="N37" s="53">
        <f t="shared" si="2"/>
        <v>49.849999999998502</v>
      </c>
      <c r="O37" s="49">
        <f t="shared" si="17"/>
        <v>556155.19999999995</v>
      </c>
      <c r="P37" s="120">
        <v>556576.64</v>
      </c>
      <c r="Q37" s="53">
        <f t="shared" si="9"/>
        <v>421.44000000006099</v>
      </c>
      <c r="R37" s="49">
        <f t="shared" si="18"/>
        <v>199522.16</v>
      </c>
      <c r="S37" s="120">
        <v>199725.24</v>
      </c>
      <c r="T37" s="53">
        <f t="shared" si="10"/>
        <v>203.079999999987</v>
      </c>
      <c r="U37" s="49">
        <f t="shared" si="19"/>
        <v>508698</v>
      </c>
      <c r="V37" s="120">
        <v>509715.84</v>
      </c>
      <c r="W37" s="53">
        <f t="shared" si="11"/>
        <v>796.88000000003399</v>
      </c>
      <c r="X37" s="49">
        <f t="shared" si="20"/>
        <v>339119.8</v>
      </c>
      <c r="Y37" s="120">
        <v>339710.64</v>
      </c>
      <c r="Z37" s="53">
        <f t="shared" si="3"/>
        <v>590.84000000002595</v>
      </c>
      <c r="AA37" s="120">
        <f t="shared" si="21"/>
        <v>107273.24</v>
      </c>
      <c r="AB37" s="120">
        <v>107494.2</v>
      </c>
      <c r="AC37" s="53">
        <f t="shared" si="4"/>
        <v>220.95999999999199</v>
      </c>
      <c r="AD37" s="135">
        <f t="shared" si="22"/>
        <v>98709</v>
      </c>
      <c r="AE37" s="135">
        <v>98984</v>
      </c>
      <c r="AF37" s="53">
        <f t="shared" si="5"/>
        <v>275</v>
      </c>
      <c r="AG37" s="157">
        <v>0</v>
      </c>
      <c r="AH37" s="157">
        <v>0</v>
      </c>
      <c r="AI37" s="155">
        <v>0</v>
      </c>
      <c r="AJ37" s="53">
        <f t="shared" si="6"/>
        <v>8232.1800000001695</v>
      </c>
      <c r="AK37" s="49">
        <f t="shared" si="23"/>
        <v>5099082.1500000004</v>
      </c>
      <c r="AL37" s="116">
        <v>5107363.72</v>
      </c>
      <c r="AM37" s="170">
        <f t="shared" si="12"/>
        <v>8281.5699999993703</v>
      </c>
      <c r="AN37" s="82">
        <f t="shared" si="7"/>
        <v>49.389999999191801</v>
      </c>
      <c r="AO37" s="3"/>
      <c r="AP37" s="3"/>
      <c r="AQ37" s="3"/>
      <c r="AR37" s="3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2:60" ht="30" customHeight="1">
      <c r="B38" s="141">
        <v>45534</v>
      </c>
      <c r="C38" s="126">
        <f t="shared" si="13"/>
        <v>2454116.14</v>
      </c>
      <c r="D38" s="116">
        <v>2460098</v>
      </c>
      <c r="E38" s="67">
        <f t="shared" si="8"/>
        <v>5981.8599999998696</v>
      </c>
      <c r="F38" s="127">
        <f t="shared" si="14"/>
        <v>725162.94</v>
      </c>
      <c r="G38" s="116">
        <v>725193.81</v>
      </c>
      <c r="H38" s="53">
        <f t="shared" si="0"/>
        <v>30.870000000111801</v>
      </c>
      <c r="I38" s="126">
        <f t="shared" si="15"/>
        <v>107390.22</v>
      </c>
      <c r="J38" s="120">
        <v>107476.73</v>
      </c>
      <c r="K38" s="53">
        <f t="shared" si="1"/>
        <v>86.509999999994804</v>
      </c>
      <c r="L38" s="120">
        <f t="shared" si="16"/>
        <v>56247.24</v>
      </c>
      <c r="M38" s="120">
        <v>56307.7</v>
      </c>
      <c r="N38" s="53">
        <f t="shared" si="2"/>
        <v>60.459999999999098</v>
      </c>
      <c r="O38" s="49">
        <f t="shared" si="17"/>
        <v>556576.64</v>
      </c>
      <c r="P38" s="120">
        <v>557039.28</v>
      </c>
      <c r="Q38" s="53">
        <f t="shared" si="9"/>
        <v>462.64000000001403</v>
      </c>
      <c r="R38" s="49">
        <f t="shared" si="18"/>
        <v>199725.24</v>
      </c>
      <c r="S38" s="120">
        <v>199915.92</v>
      </c>
      <c r="T38" s="53">
        <f t="shared" si="10"/>
        <v>190.68000000002201</v>
      </c>
      <c r="U38" s="49">
        <f t="shared" si="19"/>
        <v>509715.84</v>
      </c>
      <c r="V38" s="120">
        <v>510717.28</v>
      </c>
      <c r="W38" s="53">
        <f t="shared" si="11"/>
        <v>781.880000000005</v>
      </c>
      <c r="X38" s="49">
        <f t="shared" si="20"/>
        <v>339710.64</v>
      </c>
      <c r="Y38" s="120">
        <v>340355.12</v>
      </c>
      <c r="Z38" s="53">
        <f t="shared" si="3"/>
        <v>644.47999999998103</v>
      </c>
      <c r="AA38" s="120">
        <f t="shared" si="21"/>
        <v>107494.2</v>
      </c>
      <c r="AB38" s="120">
        <v>107713.76</v>
      </c>
      <c r="AC38" s="53">
        <f t="shared" si="4"/>
        <v>219.55999999999801</v>
      </c>
      <c r="AD38" s="135">
        <f t="shared" si="22"/>
        <v>98984</v>
      </c>
      <c r="AE38" s="135">
        <v>99258</v>
      </c>
      <c r="AF38" s="53">
        <f t="shared" si="5"/>
        <v>274</v>
      </c>
      <c r="AG38" s="157">
        <v>0</v>
      </c>
      <c r="AH38" s="157">
        <v>0</v>
      </c>
      <c r="AI38" s="155">
        <v>0</v>
      </c>
      <c r="AJ38" s="53">
        <f t="shared" si="6"/>
        <v>8732.94</v>
      </c>
      <c r="AK38" s="49">
        <f t="shared" si="23"/>
        <v>5107363.72</v>
      </c>
      <c r="AL38" s="116">
        <v>5116121</v>
      </c>
      <c r="AM38" s="170">
        <f t="shared" si="12"/>
        <v>8757.2800000002608</v>
      </c>
      <c r="AN38" s="82">
        <f t="shared" si="7"/>
        <v>24.3400000002657</v>
      </c>
      <c r="AO38" s="3"/>
      <c r="AP38" s="3"/>
      <c r="AQ38" s="3"/>
      <c r="AR38" s="3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2:60" ht="30" customHeight="1">
      <c r="B39" s="163">
        <v>45535</v>
      </c>
      <c r="C39" s="126">
        <f t="shared" si="13"/>
        <v>2460098</v>
      </c>
      <c r="D39" s="116">
        <v>2465686.7000000002</v>
      </c>
      <c r="E39" s="67">
        <f t="shared" si="8"/>
        <v>5588.7000000001899</v>
      </c>
      <c r="F39" s="127">
        <f t="shared" si="14"/>
        <v>725193.81</v>
      </c>
      <c r="G39" s="116">
        <v>725221.97</v>
      </c>
      <c r="H39" s="53">
        <f t="shared" si="0"/>
        <v>28.159999999916199</v>
      </c>
      <c r="I39" s="126">
        <f t="shared" si="15"/>
        <v>107476.73</v>
      </c>
      <c r="J39" s="120">
        <v>107545.86</v>
      </c>
      <c r="K39" s="53">
        <f t="shared" si="1"/>
        <v>69.130000000004699</v>
      </c>
      <c r="L39" s="120">
        <f t="shared" si="16"/>
        <v>56307.7</v>
      </c>
      <c r="M39" s="120">
        <v>56358.26</v>
      </c>
      <c r="N39" s="53">
        <f t="shared" si="2"/>
        <v>50.560000000004898</v>
      </c>
      <c r="O39" s="49">
        <f t="shared" si="17"/>
        <v>557039.28</v>
      </c>
      <c r="P39" s="120">
        <v>557511.56000000006</v>
      </c>
      <c r="Q39" s="53">
        <f t="shared" si="9"/>
        <v>472.280000000028</v>
      </c>
      <c r="R39" s="49">
        <f t="shared" si="18"/>
        <v>199915.92</v>
      </c>
      <c r="S39" s="120">
        <v>200108.56</v>
      </c>
      <c r="T39" s="53">
        <f t="shared" si="10"/>
        <v>192.63999999998501</v>
      </c>
      <c r="U39" s="49">
        <f t="shared" si="19"/>
        <v>510717.28</v>
      </c>
      <c r="V39" s="120">
        <v>511618.32</v>
      </c>
      <c r="W39" s="53">
        <f t="shared" si="11"/>
        <v>689.27999999996996</v>
      </c>
      <c r="X39" s="49">
        <f t="shared" si="20"/>
        <v>340355.12</v>
      </c>
      <c r="Y39" s="120">
        <v>340917.28</v>
      </c>
      <c r="Z39" s="53">
        <f t="shared" si="3"/>
        <v>562.16000000003305</v>
      </c>
      <c r="AA39" s="120">
        <f t="shared" si="21"/>
        <v>107713.76</v>
      </c>
      <c r="AB39" s="120">
        <v>107925.52</v>
      </c>
      <c r="AC39" s="53">
        <f t="shared" si="4"/>
        <v>211.760000000009</v>
      </c>
      <c r="AD39" s="135">
        <f t="shared" si="22"/>
        <v>99258</v>
      </c>
      <c r="AE39" s="135">
        <v>99480</v>
      </c>
      <c r="AF39" s="53">
        <f t="shared" si="5"/>
        <v>222</v>
      </c>
      <c r="AG39" s="157">
        <v>0</v>
      </c>
      <c r="AH39" s="157">
        <v>0</v>
      </c>
      <c r="AI39" s="155">
        <v>0</v>
      </c>
      <c r="AJ39" s="53">
        <f t="shared" si="6"/>
        <v>8086.6700000001401</v>
      </c>
      <c r="AK39" s="49">
        <f t="shared" si="23"/>
        <v>5116121</v>
      </c>
      <c r="AL39" s="116">
        <v>5124260.37</v>
      </c>
      <c r="AM39" s="172">
        <f t="shared" si="12"/>
        <v>8139.3700000001099</v>
      </c>
      <c r="AN39" s="122">
        <f t="shared" si="7"/>
        <v>52.699999999975297</v>
      </c>
      <c r="AO39" s="3"/>
      <c r="AP39" s="3"/>
      <c r="AQ39" s="3"/>
      <c r="AR39" s="3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2:60" ht="60" customHeight="1">
      <c r="B40" s="508" t="s">
        <v>58</v>
      </c>
      <c r="C40" s="509"/>
      <c r="D40" s="49"/>
      <c r="E40" s="164">
        <f>SUM(E9:E39)</f>
        <v>151025.93</v>
      </c>
      <c r="F40" s="92"/>
      <c r="G40" s="92"/>
      <c r="H40" s="164">
        <f>SUM(H9:H39)</f>
        <v>27156.51</v>
      </c>
      <c r="I40" s="92"/>
      <c r="J40" s="92"/>
      <c r="K40" s="164">
        <f>SUM(K9:K39)</f>
        <v>2194.38</v>
      </c>
      <c r="L40" s="92"/>
      <c r="M40" s="92"/>
      <c r="N40" s="164">
        <f>SUM(N9:N39)</f>
        <v>1667.7</v>
      </c>
      <c r="O40" s="92"/>
      <c r="P40" s="92"/>
      <c r="Q40" s="164">
        <f>SUM(Q9:Q39)</f>
        <v>19490.360000000099</v>
      </c>
      <c r="R40" s="92"/>
      <c r="S40" s="92"/>
      <c r="T40" s="164">
        <f>SUM(T9:T39)</f>
        <v>6444.04000000001</v>
      </c>
      <c r="U40" s="92"/>
      <c r="V40" s="92"/>
      <c r="W40" s="164">
        <f>SUM(W9:W39)</f>
        <v>26811.64</v>
      </c>
      <c r="X40" s="92"/>
      <c r="Y40" s="92"/>
      <c r="Z40" s="164">
        <f>SUM(Z9:Z39)</f>
        <v>18148.64</v>
      </c>
      <c r="AA40" s="92"/>
      <c r="AB40" s="92"/>
      <c r="AC40" s="164">
        <f>SUM(AC9:AC39)</f>
        <v>6948.04000000001</v>
      </c>
      <c r="AD40" s="92"/>
      <c r="AE40" s="92"/>
      <c r="AF40" s="164">
        <f>SUM(AF9:AF39)</f>
        <v>9440</v>
      </c>
      <c r="AG40" s="92"/>
      <c r="AH40" s="92"/>
      <c r="AI40" s="155">
        <v>0</v>
      </c>
      <c r="AJ40" s="164">
        <f>SUM(AJ9:AJ39)</f>
        <v>269327.24</v>
      </c>
      <c r="AK40" s="92"/>
      <c r="AL40" s="92"/>
      <c r="AM40" s="166">
        <f>SUM(AM9:AM39)</f>
        <v>270489.56000000099</v>
      </c>
      <c r="AN40" s="173">
        <f>SUM(AN9:AN39)</f>
        <v>1162.32000000022</v>
      </c>
      <c r="AO40" s="3"/>
      <c r="AP40" s="3"/>
      <c r="AQ40" s="3"/>
      <c r="AR40" s="3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2:60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2:60" ht="27.75">
      <c r="B42" s="91"/>
      <c r="C42" s="43"/>
      <c r="D42" s="43"/>
      <c r="E42" s="43"/>
      <c r="F42" s="22"/>
      <c r="G42" s="43"/>
      <c r="H42" s="43"/>
      <c r="J42" s="1"/>
      <c r="K42" s="1"/>
      <c r="L42" s="1"/>
      <c r="N42" s="1"/>
      <c r="Q42" s="1"/>
      <c r="R42" s="1"/>
      <c r="T42" s="1"/>
      <c r="U42" s="1"/>
      <c r="W42" s="1"/>
      <c r="X42" s="1"/>
      <c r="Z42" s="1"/>
      <c r="AA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2:60" ht="18.75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2"/>
      <c r="AN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2:60">
      <c r="AC44" s="7"/>
      <c r="AF44" s="7"/>
      <c r="AG44" s="7"/>
      <c r="AH44" s="7"/>
      <c r="AI44" s="7"/>
      <c r="AJ44" s="1"/>
      <c r="AK44" s="1"/>
      <c r="AL44" s="1"/>
      <c r="AM44" s="1"/>
      <c r="AN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2:60">
      <c r="AC45" s="7"/>
      <c r="AF45" s="7"/>
      <c r="AG45" s="7"/>
      <c r="AH45" s="7"/>
      <c r="AI45" s="7"/>
      <c r="AJ45" s="1"/>
      <c r="AK45" s="1"/>
      <c r="AL45" s="1"/>
      <c r="AM45" s="1"/>
      <c r="AN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2:60">
      <c r="AC46" s="7"/>
      <c r="AF46" s="7"/>
      <c r="AG46" s="7"/>
      <c r="AH46" s="7"/>
      <c r="AI46" s="7"/>
      <c r="AJ46" s="1"/>
      <c r="AK46" s="1"/>
      <c r="AL46" s="1"/>
      <c r="AM46" s="1"/>
      <c r="AN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2:60">
      <c r="AC47" s="7"/>
      <c r="AF47" s="7"/>
      <c r="AG47" s="7"/>
      <c r="AH47" s="7"/>
      <c r="AI47" s="7"/>
      <c r="AJ47" s="1"/>
      <c r="AK47" s="1"/>
      <c r="AL47" s="1"/>
      <c r="AM47" s="1"/>
      <c r="AN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2:60">
      <c r="AC48" s="7"/>
      <c r="AF48" s="7"/>
      <c r="AG48" s="7"/>
      <c r="AH48" s="7"/>
      <c r="AI48" s="7"/>
      <c r="AJ48" s="1"/>
      <c r="AK48" s="1"/>
      <c r="AL48" s="1"/>
      <c r="AM48" s="1"/>
      <c r="AN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9:60">
      <c r="AC49" s="7"/>
      <c r="AF49" s="7"/>
      <c r="AG49" s="7"/>
      <c r="AH49" s="7"/>
      <c r="AI49" s="7"/>
      <c r="AJ49" s="1"/>
      <c r="AK49" s="1"/>
      <c r="AL49" s="1"/>
      <c r="AM49" s="1"/>
      <c r="AN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9:60">
      <c r="AC50" s="7"/>
      <c r="AF50" s="7"/>
      <c r="AG50" s="7"/>
      <c r="AH50" s="7"/>
      <c r="AI50" s="7"/>
      <c r="AJ50" s="1"/>
      <c r="AK50" s="1"/>
      <c r="AL50" s="1"/>
      <c r="AM50" s="1"/>
      <c r="AN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9:60">
      <c r="AC51" s="7"/>
      <c r="AF51" s="7"/>
      <c r="AG51" s="7"/>
      <c r="AH51" s="7"/>
      <c r="AI51" s="7"/>
      <c r="AJ51" s="1"/>
      <c r="AK51" s="1"/>
      <c r="AL51" s="1"/>
      <c r="AM51" s="1"/>
      <c r="AN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9:60">
      <c r="AC52" s="7"/>
      <c r="AF52" s="7"/>
      <c r="AG52" s="7"/>
      <c r="AH52" s="7"/>
      <c r="AI52" s="7"/>
      <c r="AJ52" s="1"/>
      <c r="AK52" s="1"/>
      <c r="AL52" s="1"/>
      <c r="AM52" s="1"/>
      <c r="AN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9:60">
      <c r="AC53" s="7"/>
      <c r="AF53" s="7"/>
      <c r="AG53" s="7"/>
      <c r="AH53" s="7"/>
      <c r="AI53" s="7"/>
      <c r="AJ53" s="1"/>
      <c r="AK53" s="1"/>
      <c r="AL53" s="1"/>
      <c r="AM53" s="1"/>
      <c r="AN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9:60">
      <c r="AC54" s="7"/>
      <c r="AF54" s="7"/>
      <c r="AG54" s="7"/>
      <c r="AH54" s="7"/>
      <c r="AI54" s="7"/>
      <c r="AJ54" s="1"/>
      <c r="AK54" s="1"/>
      <c r="AL54" s="1"/>
      <c r="AM54" s="1"/>
      <c r="AN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9:60">
      <c r="AC55" s="7"/>
      <c r="AF55" s="7"/>
      <c r="AG55" s="7"/>
      <c r="AH55" s="7"/>
      <c r="AI55" s="7"/>
      <c r="AJ55" s="1"/>
      <c r="AK55" s="1"/>
      <c r="AL55" s="1"/>
      <c r="AM55" s="1"/>
      <c r="AN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29:60">
      <c r="AC56" s="7"/>
      <c r="AF56" s="7"/>
      <c r="AG56" s="7"/>
      <c r="AH56" s="7"/>
      <c r="AI56" s="7"/>
      <c r="AJ56" s="1"/>
      <c r="AK56" s="1"/>
      <c r="AL56" s="1"/>
      <c r="AM56" s="1"/>
      <c r="AN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9:60">
      <c r="AC57" s="7"/>
      <c r="AF57" s="7"/>
      <c r="AG57" s="7"/>
      <c r="AH57" s="7"/>
      <c r="AI57" s="7"/>
      <c r="AJ57" s="1"/>
      <c r="AK57" s="1"/>
      <c r="AL57" s="1"/>
      <c r="AM57" s="1"/>
      <c r="AN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9:60">
      <c r="AC58" s="7"/>
      <c r="AF58" s="7"/>
      <c r="AG58" s="7"/>
      <c r="AH58" s="7"/>
      <c r="AI58" s="7"/>
      <c r="AJ58" s="1"/>
      <c r="AK58" s="1"/>
      <c r="AL58" s="1"/>
      <c r="AM58" s="1"/>
      <c r="AN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9:60">
      <c r="AC59" s="7"/>
      <c r="AF59" s="7"/>
      <c r="AG59" s="7"/>
      <c r="AH59" s="7"/>
      <c r="AI59" s="7"/>
      <c r="AJ59" s="1"/>
      <c r="AK59" s="1"/>
      <c r="AL59" s="1"/>
      <c r="AM59" s="1"/>
      <c r="AN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9:60">
      <c r="AC60" s="7"/>
      <c r="AF60" s="7"/>
      <c r="AG60" s="7"/>
      <c r="AH60" s="7"/>
      <c r="AI60" s="7"/>
      <c r="AJ60" s="1"/>
      <c r="AK60" s="1"/>
      <c r="AL60" s="1"/>
      <c r="AM60" s="1"/>
      <c r="AN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9:60">
      <c r="AC61" s="7"/>
      <c r="AF61" s="7"/>
      <c r="AG61" s="7"/>
      <c r="AH61" s="7"/>
      <c r="AI61" s="7"/>
      <c r="AJ61" s="1"/>
      <c r="AK61" s="1"/>
      <c r="AL61" s="1"/>
      <c r="AM61" s="1"/>
      <c r="AN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9:60">
      <c r="AC62" s="7"/>
      <c r="AF62" s="7"/>
      <c r="AG62" s="7"/>
      <c r="AH62" s="7"/>
      <c r="AI62" s="7"/>
      <c r="AJ62" s="1"/>
      <c r="AK62" s="1"/>
      <c r="AL62" s="1"/>
      <c r="AM62" s="1"/>
      <c r="AN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9:60">
      <c r="AC63" s="7"/>
      <c r="AF63" s="7"/>
      <c r="AG63" s="7"/>
      <c r="AH63" s="7"/>
      <c r="AI63" s="7"/>
      <c r="AJ63" s="1"/>
      <c r="AK63" s="1"/>
      <c r="AL63" s="1"/>
      <c r="AM63" s="1"/>
      <c r="AN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9:60">
      <c r="AC64" s="7"/>
      <c r="AF64" s="7"/>
      <c r="AG64" s="7"/>
      <c r="AH64" s="7"/>
      <c r="AI64" s="7"/>
      <c r="AJ64" s="1"/>
      <c r="AK64" s="1"/>
      <c r="AL64" s="1"/>
      <c r="AM64" s="1"/>
      <c r="AN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spans="29:60">
      <c r="AC65" s="7"/>
      <c r="AF65" s="7"/>
      <c r="AG65" s="7"/>
      <c r="AH65" s="7"/>
      <c r="AI65" s="7"/>
      <c r="AJ65" s="1"/>
      <c r="AK65" s="1"/>
      <c r="AL65" s="1"/>
      <c r="AM65" s="1"/>
      <c r="AN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9:60">
      <c r="AC66" s="7"/>
      <c r="AF66" s="7"/>
      <c r="AG66" s="7"/>
      <c r="AH66" s="7"/>
      <c r="AI66" s="7"/>
      <c r="AJ66" s="1"/>
      <c r="AK66" s="1"/>
      <c r="AL66" s="1"/>
      <c r="AM66" s="1"/>
      <c r="AN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9:60">
      <c r="AC67" s="7"/>
      <c r="AF67" s="7"/>
      <c r="AG67" s="7"/>
      <c r="AH67" s="7"/>
      <c r="AI67" s="7"/>
      <c r="AJ67" s="1"/>
      <c r="AK67" s="1"/>
      <c r="AL67" s="1"/>
      <c r="AM67" s="1"/>
      <c r="AN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9:60">
      <c r="AC68" s="7"/>
      <c r="AF68" s="7"/>
      <c r="AG68" s="7"/>
      <c r="AH68" s="7"/>
      <c r="AI68" s="7"/>
      <c r="AJ68" s="1"/>
      <c r="AK68" s="1"/>
      <c r="AL68" s="1"/>
      <c r="AM68" s="1"/>
      <c r="AN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9:60">
      <c r="AC69" s="7"/>
      <c r="AF69" s="7"/>
      <c r="AG69" s="7"/>
      <c r="AH69" s="7"/>
      <c r="AI69" s="7"/>
      <c r="AJ69" s="1"/>
      <c r="AK69" s="1"/>
      <c r="AL69" s="1"/>
      <c r="AM69" s="1"/>
      <c r="AN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9:60">
      <c r="AC70" s="7"/>
      <c r="AF70" s="7"/>
      <c r="AG70" s="7"/>
      <c r="AH70" s="7"/>
      <c r="AI70" s="7"/>
      <c r="AJ70" s="1"/>
      <c r="AK70" s="1"/>
      <c r="AL70" s="1"/>
      <c r="AM70" s="1"/>
      <c r="AN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9:60">
      <c r="AC71" s="7"/>
      <c r="AF71" s="7"/>
      <c r="AG71" s="7"/>
      <c r="AH71" s="7"/>
      <c r="AI71" s="7"/>
      <c r="AJ71" s="1"/>
      <c r="AK71" s="1"/>
      <c r="AL71" s="1"/>
      <c r="AM71" s="1"/>
      <c r="AN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9:60">
      <c r="AC72" s="7"/>
      <c r="AF72" s="7"/>
      <c r="AG72" s="7"/>
      <c r="AH72" s="7"/>
      <c r="AI72" s="7"/>
      <c r="AJ72" s="1"/>
      <c r="AK72" s="1"/>
      <c r="AL72" s="1"/>
      <c r="AM72" s="1"/>
      <c r="AN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9:60">
      <c r="AC73" s="7"/>
      <c r="AF73" s="7"/>
      <c r="AG73" s="7"/>
      <c r="AH73" s="7"/>
      <c r="AI73" s="7"/>
      <c r="AJ73" s="1"/>
      <c r="AK73" s="1"/>
      <c r="AL73" s="1"/>
      <c r="AM73" s="1"/>
      <c r="AN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spans="29:60">
      <c r="AC74" s="7"/>
      <c r="AF74" s="7"/>
      <c r="AG74" s="7"/>
      <c r="AH74" s="7"/>
      <c r="AI74" s="7"/>
      <c r="AJ74" s="1"/>
      <c r="AK74" s="1"/>
      <c r="AL74" s="1"/>
      <c r="AM74" s="1"/>
      <c r="AN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spans="29:60">
      <c r="AC75" s="7"/>
      <c r="AF75" s="7"/>
      <c r="AG75" s="7"/>
      <c r="AH75" s="7"/>
      <c r="AI75" s="7"/>
      <c r="AJ75" s="1"/>
      <c r="AK75" s="1"/>
      <c r="AL75" s="1"/>
      <c r="AM75" s="1"/>
      <c r="AN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spans="29:60">
      <c r="AC76" s="7"/>
      <c r="AF76" s="7"/>
      <c r="AG76" s="7"/>
      <c r="AH76" s="7"/>
      <c r="AI76" s="7"/>
      <c r="AJ76" s="1"/>
      <c r="AK76" s="1"/>
      <c r="AL76" s="1"/>
      <c r="AM76" s="1"/>
      <c r="AN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spans="29:60">
      <c r="AC77" s="7"/>
      <c r="AF77" s="7"/>
      <c r="AH77" s="7"/>
      <c r="AI77" s="7"/>
      <c r="AJ77" s="1"/>
      <c r="AN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</sheetData>
  <mergeCells count="34">
    <mergeCell ref="AK7:AM7"/>
    <mergeCell ref="B8:AJ8"/>
    <mergeCell ref="AO22:AQ22"/>
    <mergeCell ref="B40:C40"/>
    <mergeCell ref="B6:B7"/>
    <mergeCell ref="AN7:AN8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G2:G4"/>
    <mergeCell ref="AH2:AH4"/>
    <mergeCell ref="AN2:AN4"/>
    <mergeCell ref="B2:F4"/>
    <mergeCell ref="AI2:AM4"/>
    <mergeCell ref="I4:N4"/>
    <mergeCell ref="O4:X4"/>
    <mergeCell ref="Z4:AF4"/>
  </mergeCell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76"/>
  <sheetViews>
    <sheetView topLeftCell="A25" zoomScale="70" zoomScaleNormal="70" workbookViewId="0">
      <selection activeCell="AN39" sqref="AN39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5" width="16.7109375" style="4" customWidth="1"/>
    <col min="36" max="36" width="20.140625" style="4" customWidth="1"/>
    <col min="37" max="37" width="17.5703125" style="4" customWidth="1"/>
    <col min="38" max="38" width="17.28515625" style="4" customWidth="1"/>
    <col min="39" max="39" width="21.85546875" style="4" customWidth="1"/>
    <col min="40" max="40" width="23.7109375" style="4" customWidth="1"/>
    <col min="41" max="41" width="12.28515625" style="4" customWidth="1"/>
    <col min="42" max="42" width="12.5703125" style="4" customWidth="1"/>
    <col min="43" max="43" width="13.28515625" style="4" customWidth="1"/>
    <col min="44" max="44" width="19.28515625" style="4" customWidth="1"/>
    <col min="45" max="45" width="14.140625" style="4" customWidth="1"/>
    <col min="46" max="46" width="14.5703125" style="4" customWidth="1"/>
    <col min="47" max="47" width="17.42578125" style="4" customWidth="1"/>
    <col min="48" max="48" width="12.85546875" style="4" customWidth="1"/>
    <col min="49" max="49" width="9.5703125" style="4" customWidth="1"/>
    <col min="50" max="50" width="12" style="4" customWidth="1"/>
    <col min="51" max="51" width="9.7109375" style="4" customWidth="1"/>
    <col min="52" max="52" width="11.140625" style="4" customWidth="1"/>
    <col min="53" max="53" width="10" style="4" customWidth="1"/>
    <col min="54" max="54" width="10.42578125" style="7" customWidth="1"/>
    <col min="55" max="55" width="11.140625" style="1" customWidth="1"/>
    <col min="56" max="16384" width="9.140625" style="1"/>
  </cols>
  <sheetData>
    <row r="1" spans="2:54" ht="27.95" customHeight="1"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</row>
    <row r="2" spans="2:54" ht="27.95" customHeight="1"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110"/>
      <c r="AH2" s="489"/>
      <c r="AI2" s="489"/>
      <c r="AJ2" s="489"/>
      <c r="AK2" s="489"/>
      <c r="AL2" s="489"/>
      <c r="AM2" s="489"/>
      <c r="AN2" s="110"/>
    </row>
    <row r="3" spans="2:54" ht="27.95" customHeight="1">
      <c r="B3" s="504"/>
      <c r="C3" s="504"/>
      <c r="D3" s="504"/>
      <c r="E3" s="504"/>
      <c r="F3" s="504"/>
      <c r="G3" s="489"/>
      <c r="H3" s="110"/>
      <c r="I3" s="489" t="s">
        <v>88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88</v>
      </c>
      <c r="AA3" s="489"/>
      <c r="AB3" s="489"/>
      <c r="AC3" s="489"/>
      <c r="AD3" s="489"/>
      <c r="AE3" s="489"/>
      <c r="AF3" s="489"/>
      <c r="AG3" s="110"/>
      <c r="AH3" s="489"/>
      <c r="AI3" s="489"/>
      <c r="AJ3" s="489"/>
      <c r="AK3" s="489"/>
      <c r="AL3" s="489"/>
      <c r="AM3" s="489"/>
      <c r="AN3" s="110"/>
    </row>
    <row r="4" spans="2:54" ht="27.95" customHeight="1"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110"/>
      <c r="AH4" s="489"/>
      <c r="AI4" s="489"/>
      <c r="AJ4" s="489"/>
      <c r="AK4" s="489"/>
      <c r="AL4" s="489"/>
      <c r="AM4" s="489"/>
      <c r="AN4" s="110"/>
    </row>
    <row r="5" spans="2:54" ht="18" customHeight="1"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11"/>
      <c r="AD5" s="511"/>
      <c r="AE5" s="511"/>
      <c r="AF5" s="511"/>
      <c r="AG5" s="511"/>
      <c r="AH5" s="511"/>
      <c r="AI5" s="511"/>
      <c r="AJ5" s="511"/>
      <c r="AK5" s="511"/>
      <c r="AL5" s="511"/>
      <c r="AM5" s="511"/>
      <c r="AN5" s="511"/>
    </row>
    <row r="6" spans="2:54" s="2" customFormat="1" ht="98.25" customHeight="1">
      <c r="B6" s="534" t="s">
        <v>22</v>
      </c>
      <c r="C6" s="490" t="s">
        <v>63</v>
      </c>
      <c r="D6" s="490"/>
      <c r="E6" s="490"/>
      <c r="F6" s="490" t="s">
        <v>64</v>
      </c>
      <c r="G6" s="490"/>
      <c r="H6" s="490"/>
      <c r="I6" s="512" t="s">
        <v>78</v>
      </c>
      <c r="J6" s="513"/>
      <c r="K6" s="514"/>
      <c r="L6" s="512" t="s">
        <v>79</v>
      </c>
      <c r="M6" s="513"/>
      <c r="N6" s="514"/>
      <c r="O6" s="490" t="s">
        <v>65</v>
      </c>
      <c r="P6" s="490"/>
      <c r="Q6" s="490"/>
      <c r="R6" s="490" t="s">
        <v>66</v>
      </c>
      <c r="S6" s="490"/>
      <c r="T6" s="490"/>
      <c r="U6" s="490" t="s">
        <v>86</v>
      </c>
      <c r="V6" s="490"/>
      <c r="W6" s="490"/>
      <c r="X6" s="490" t="s">
        <v>68</v>
      </c>
      <c r="Y6" s="490"/>
      <c r="Z6" s="490"/>
      <c r="AA6" s="491" t="s">
        <v>69</v>
      </c>
      <c r="AB6" s="491"/>
      <c r="AC6" s="491"/>
      <c r="AD6" s="490" t="s">
        <v>20</v>
      </c>
      <c r="AE6" s="490"/>
      <c r="AF6" s="490"/>
      <c r="AG6" s="490" t="s">
        <v>72</v>
      </c>
      <c r="AH6" s="490"/>
      <c r="AI6" s="490"/>
      <c r="AJ6" s="491"/>
      <c r="AK6" s="491"/>
      <c r="AL6" s="491"/>
      <c r="AM6" s="491"/>
      <c r="AN6" s="491"/>
    </row>
    <row r="7" spans="2:54" ht="46.5" customHeight="1">
      <c r="B7" s="534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535" t="s">
        <v>89</v>
      </c>
      <c r="AK7" s="517" t="s">
        <v>37</v>
      </c>
      <c r="AL7" s="517"/>
      <c r="AM7" s="517"/>
      <c r="AN7" s="87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2:54" ht="36" customHeight="1">
      <c r="B8" s="158"/>
      <c r="C8" s="529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0"/>
      <c r="O8" s="530"/>
      <c r="P8" s="530"/>
      <c r="Q8" s="530"/>
      <c r="R8" s="530"/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1"/>
      <c r="AJ8" s="536"/>
      <c r="AK8" s="11" t="s">
        <v>12</v>
      </c>
      <c r="AL8" s="11" t="s">
        <v>13</v>
      </c>
      <c r="AM8" s="88" t="s">
        <v>74</v>
      </c>
      <c r="AN8" s="88" t="s">
        <v>90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2:54" ht="30" customHeight="1">
      <c r="B9" s="140">
        <v>45536</v>
      </c>
      <c r="C9" s="127">
        <f>+'Aug-2024'!D39</f>
        <v>2465686.7000000002</v>
      </c>
      <c r="D9" s="116">
        <v>2471568.8199999998</v>
      </c>
      <c r="E9" s="71">
        <f>+D9-C9</f>
        <v>5882.1199999996497</v>
      </c>
      <c r="F9" s="127">
        <f>+'Aug-2024'!G39</f>
        <v>725221.97</v>
      </c>
      <c r="G9" s="159">
        <v>725252.05</v>
      </c>
      <c r="H9" s="113">
        <f t="shared" ref="H9:H38" si="0">SUM(G9-F9)</f>
        <v>30.080000000074499</v>
      </c>
      <c r="I9" s="127">
        <f>+'Aug-2024'!J39</f>
        <v>107545.86</v>
      </c>
      <c r="J9" s="120">
        <v>107612.13</v>
      </c>
      <c r="K9" s="71">
        <f t="shared" ref="K9:K38" si="1">SUM(J9-I9)</f>
        <v>66.270000000004103</v>
      </c>
      <c r="L9" s="120">
        <f>+'Aug-2024'!M39</f>
        <v>56358.26</v>
      </c>
      <c r="M9" s="120">
        <v>56403.24</v>
      </c>
      <c r="N9" s="113">
        <f t="shared" ref="N9:N38" si="2">SUM(M9-L9)</f>
        <v>44.979999999995897</v>
      </c>
      <c r="O9" s="120">
        <f>+'Aug-2024'!P39</f>
        <v>557511.56000000006</v>
      </c>
      <c r="P9" s="120">
        <v>557940.88</v>
      </c>
      <c r="Q9" s="113">
        <f>+P9-O9</f>
        <v>429.319999999949</v>
      </c>
      <c r="R9" s="120">
        <f>+'Aug-2024'!S39</f>
        <v>200108.56</v>
      </c>
      <c r="S9" s="120">
        <v>200304.76</v>
      </c>
      <c r="T9" s="113">
        <f>SUM(S9-R9)</f>
        <v>196.20000000001201</v>
      </c>
      <c r="U9" s="120">
        <f>+'Aug-2024'!V39</f>
        <v>511618.32</v>
      </c>
      <c r="V9" s="120">
        <v>512600.56</v>
      </c>
      <c r="W9" s="113">
        <f>+V9-U9</f>
        <v>982.23999999999103</v>
      </c>
      <c r="X9" s="120">
        <f>+'Aug-2024'!Y39</f>
        <v>340917.28</v>
      </c>
      <c r="Y9" s="120">
        <v>341534.08</v>
      </c>
      <c r="Z9" s="113">
        <f t="shared" ref="Z9:Z38" si="3">SUM(Y9-X9)</f>
        <v>616.79999999998802</v>
      </c>
      <c r="AA9" s="120">
        <f>+'Aug-2024'!AB39</f>
        <v>107925.52</v>
      </c>
      <c r="AB9" s="120">
        <v>108156.48</v>
      </c>
      <c r="AC9" s="113">
        <f t="shared" ref="AC9:AC38" si="4">SUM(AB9-AA9)</f>
        <v>230.95999999999199</v>
      </c>
      <c r="AD9" s="135">
        <f>+'Aug-2024'!AE39</f>
        <v>99480</v>
      </c>
      <c r="AE9" s="135">
        <v>99681</v>
      </c>
      <c r="AF9" s="113">
        <f t="shared" ref="AF9:AF38" si="5">SUM(AE9-AD9)</f>
        <v>201</v>
      </c>
      <c r="AG9" s="155">
        <v>0</v>
      </c>
      <c r="AH9" s="155">
        <v>0</v>
      </c>
      <c r="AI9" s="155">
        <v>0</v>
      </c>
      <c r="AJ9" s="113">
        <f t="shared" ref="AJ9:AJ38" si="6">SUM(AC9+Z9+W9+T9+Q9+N9+K9+E9+AF9+H9)</f>
        <v>8679.9699999996501</v>
      </c>
      <c r="AK9" s="116">
        <f>+'Aug-2024'!AL39</f>
        <v>5124260.37</v>
      </c>
      <c r="AL9" s="118">
        <v>5132945.6500000004</v>
      </c>
      <c r="AM9" s="167">
        <f>AL9-AK9</f>
        <v>8685.2800000002608</v>
      </c>
      <c r="AN9" s="168">
        <f>+AM9-AC9</f>
        <v>8454.3200000002707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2:54" s="3" customFormat="1" ht="30" customHeight="1">
      <c r="B10" s="141">
        <v>45537</v>
      </c>
      <c r="C10" s="126">
        <f>+D9</f>
        <v>2471568.8199999998</v>
      </c>
      <c r="D10" s="118">
        <v>2476867.42</v>
      </c>
      <c r="E10" s="67">
        <f t="shared" ref="E10:E38" si="7">+D10-C10</f>
        <v>5298.6000000000904</v>
      </c>
      <c r="F10" s="127">
        <f>+G9</f>
        <v>725252.05</v>
      </c>
      <c r="G10" s="118">
        <v>725285.75</v>
      </c>
      <c r="H10" s="53">
        <f t="shared" si="0"/>
        <v>33.699999999953398</v>
      </c>
      <c r="I10" s="126">
        <f>+J9</f>
        <v>107612.13</v>
      </c>
      <c r="J10" s="49">
        <v>107676.76</v>
      </c>
      <c r="K10" s="67">
        <f t="shared" si="1"/>
        <v>64.629999999990105</v>
      </c>
      <c r="L10" s="120">
        <f>+M9</f>
        <v>56403.24</v>
      </c>
      <c r="M10" s="49">
        <v>56456.639999999999</v>
      </c>
      <c r="N10" s="113">
        <f t="shared" si="2"/>
        <v>53.400000000001498</v>
      </c>
      <c r="O10" s="49">
        <f>+P9</f>
        <v>557940.88</v>
      </c>
      <c r="P10" s="49">
        <v>558761.84</v>
      </c>
      <c r="Q10" s="113">
        <f t="shared" ref="Q10:Q38" si="8">+P10-O10</f>
        <v>820.95999999996297</v>
      </c>
      <c r="R10" s="49">
        <f>+S9</f>
        <v>200304.76</v>
      </c>
      <c r="S10" s="49">
        <v>200486</v>
      </c>
      <c r="T10" s="113">
        <f t="shared" ref="T10:T38" si="9">SUM(S10-R10)</f>
        <v>181.239999999991</v>
      </c>
      <c r="U10" s="49">
        <f>+V9</f>
        <v>512600.56</v>
      </c>
      <c r="V10" s="49">
        <v>513552.08</v>
      </c>
      <c r="W10" s="113">
        <f t="shared" ref="W10:W38" si="10">+V10-U10</f>
        <v>951.52000000001897</v>
      </c>
      <c r="X10" s="49">
        <f>+Y9</f>
        <v>341534.08</v>
      </c>
      <c r="Y10" s="49">
        <v>342090.56</v>
      </c>
      <c r="Z10" s="113">
        <f t="shared" si="3"/>
        <v>556.47999999998103</v>
      </c>
      <c r="AA10" s="120">
        <f>+AB9</f>
        <v>108156.48</v>
      </c>
      <c r="AB10" s="49">
        <v>108376.76</v>
      </c>
      <c r="AC10" s="113">
        <f t="shared" si="4"/>
        <v>220.27999999999901</v>
      </c>
      <c r="AD10" s="135">
        <f>+AE9</f>
        <v>99681</v>
      </c>
      <c r="AE10" s="148">
        <v>99971</v>
      </c>
      <c r="AF10" s="113">
        <f t="shared" si="5"/>
        <v>290</v>
      </c>
      <c r="AG10" s="155">
        <v>0</v>
      </c>
      <c r="AH10" s="155">
        <v>0</v>
      </c>
      <c r="AI10" s="155">
        <v>0</v>
      </c>
      <c r="AJ10" s="113">
        <f t="shared" si="6"/>
        <v>8470.8099999999904</v>
      </c>
      <c r="AK10" s="49">
        <f>+AL9</f>
        <v>5132945.6500000004</v>
      </c>
      <c r="AL10" s="118">
        <v>5141036.6500000004</v>
      </c>
      <c r="AM10" s="169">
        <f t="shared" ref="AM10:AM38" si="11">AL10-AK10</f>
        <v>8091</v>
      </c>
      <c r="AN10" s="170">
        <f t="shared" ref="AN10:AN38" si="12">+AM10-AC10</f>
        <v>7870.72</v>
      </c>
    </row>
    <row r="11" spans="2:54" ht="30" customHeight="1">
      <c r="B11" s="141">
        <v>45538</v>
      </c>
      <c r="C11" s="126">
        <f t="shared" ref="C11:C38" si="13">+D10</f>
        <v>2476867.42</v>
      </c>
      <c r="D11" s="116">
        <v>2482010.5699999998</v>
      </c>
      <c r="E11" s="67">
        <f t="shared" si="7"/>
        <v>5143.1499999999096</v>
      </c>
      <c r="F11" s="127">
        <f t="shared" ref="F11:F38" si="14">+G10</f>
        <v>725285.75</v>
      </c>
      <c r="G11" s="116">
        <v>725321.66</v>
      </c>
      <c r="H11" s="53">
        <f t="shared" si="0"/>
        <v>35.910000000032603</v>
      </c>
      <c r="I11" s="126">
        <f t="shared" ref="I11:I38" si="15">+J10</f>
        <v>107676.76</v>
      </c>
      <c r="J11" s="120">
        <v>107743.34</v>
      </c>
      <c r="K11" s="67">
        <f t="shared" si="1"/>
        <v>66.580000000001704</v>
      </c>
      <c r="L11" s="120">
        <f t="shared" ref="L11:L38" si="16">+M10</f>
        <v>56456.639999999999</v>
      </c>
      <c r="M11" s="120">
        <v>56510.99</v>
      </c>
      <c r="N11" s="113">
        <f t="shared" si="2"/>
        <v>54.349999999998502</v>
      </c>
      <c r="O11" s="49">
        <f t="shared" ref="O11:O38" si="17">+P10</f>
        <v>558761.84</v>
      </c>
      <c r="P11" s="120">
        <v>559419.6</v>
      </c>
      <c r="Q11" s="113">
        <f t="shared" si="8"/>
        <v>657.76000000000897</v>
      </c>
      <c r="R11" s="49">
        <f t="shared" ref="R11:R38" si="18">+S10</f>
        <v>200486</v>
      </c>
      <c r="S11" s="120">
        <v>200655.6</v>
      </c>
      <c r="T11" s="113">
        <f t="shared" si="9"/>
        <v>169.60000000000599</v>
      </c>
      <c r="U11" s="49">
        <f t="shared" ref="U11:U38" si="19">+V10</f>
        <v>513552.08</v>
      </c>
      <c r="V11" s="120">
        <v>514539.28</v>
      </c>
      <c r="W11" s="113">
        <f t="shared" si="10"/>
        <v>987.20000000001198</v>
      </c>
      <c r="X11" s="49">
        <f t="shared" ref="X11:X38" si="20">+Y10</f>
        <v>342090.56</v>
      </c>
      <c r="Y11" s="120">
        <v>342629.4</v>
      </c>
      <c r="Z11" s="113">
        <f t="shared" si="3"/>
        <v>538.84000000002595</v>
      </c>
      <c r="AA11" s="120">
        <f t="shared" ref="AA11:AA38" si="21">+AB10</f>
        <v>108376.76</v>
      </c>
      <c r="AB11" s="120">
        <v>108593.48</v>
      </c>
      <c r="AC11" s="113">
        <f t="shared" si="4"/>
        <v>216.72000000000099</v>
      </c>
      <c r="AD11" s="135">
        <f t="shared" ref="AD11:AD38" si="22">+AE10</f>
        <v>99971</v>
      </c>
      <c r="AE11" s="135">
        <v>100282</v>
      </c>
      <c r="AF11" s="113">
        <f t="shared" si="5"/>
        <v>311</v>
      </c>
      <c r="AG11" s="155">
        <v>0</v>
      </c>
      <c r="AH11" s="155">
        <v>0</v>
      </c>
      <c r="AI11" s="155">
        <v>0</v>
      </c>
      <c r="AJ11" s="113">
        <f t="shared" si="6"/>
        <v>8181.1099999999897</v>
      </c>
      <c r="AK11" s="49">
        <f t="shared" ref="AK11:AK38" si="23">+AL10</f>
        <v>5141036.6500000004</v>
      </c>
      <c r="AL11" s="118">
        <v>5149031.59</v>
      </c>
      <c r="AM11" s="169">
        <f t="shared" si="11"/>
        <v>7994.9399999994803</v>
      </c>
      <c r="AN11" s="170">
        <f t="shared" si="12"/>
        <v>7778.21999999948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2:54" s="3" customFormat="1" ht="30" customHeight="1">
      <c r="B12" s="141">
        <v>45539</v>
      </c>
      <c r="C12" s="126">
        <f t="shared" si="13"/>
        <v>2482010.5699999998</v>
      </c>
      <c r="D12" s="118">
        <v>2487560.37</v>
      </c>
      <c r="E12" s="67">
        <f t="shared" si="7"/>
        <v>5549.8000000002803</v>
      </c>
      <c r="F12" s="127">
        <f t="shared" si="14"/>
        <v>725321.66</v>
      </c>
      <c r="G12" s="118">
        <v>725359.93</v>
      </c>
      <c r="H12" s="53">
        <f t="shared" si="0"/>
        <v>38.270000000018598</v>
      </c>
      <c r="I12" s="126">
        <f t="shared" si="15"/>
        <v>107743.34</v>
      </c>
      <c r="J12" s="49">
        <v>107815.48</v>
      </c>
      <c r="K12" s="67">
        <f t="shared" si="1"/>
        <v>72.139999999999404</v>
      </c>
      <c r="L12" s="120">
        <f t="shared" si="16"/>
        <v>56510.99</v>
      </c>
      <c r="M12" s="49">
        <v>56557.47</v>
      </c>
      <c r="N12" s="113">
        <f t="shared" si="2"/>
        <v>46.480000000003201</v>
      </c>
      <c r="O12" s="49">
        <f t="shared" si="17"/>
        <v>559419.6</v>
      </c>
      <c r="P12" s="49">
        <v>560063.6</v>
      </c>
      <c r="Q12" s="113">
        <f t="shared" si="8"/>
        <v>644</v>
      </c>
      <c r="R12" s="49">
        <f t="shared" si="18"/>
        <v>200655.6</v>
      </c>
      <c r="S12" s="49">
        <v>200852.6</v>
      </c>
      <c r="T12" s="113">
        <f t="shared" si="9"/>
        <v>197</v>
      </c>
      <c r="U12" s="49">
        <f t="shared" si="19"/>
        <v>514539.28</v>
      </c>
      <c r="V12" s="49">
        <v>515532.16</v>
      </c>
      <c r="W12" s="113">
        <f t="shared" si="10"/>
        <v>992.87999999994599</v>
      </c>
      <c r="X12" s="49">
        <f t="shared" si="20"/>
        <v>342629.4</v>
      </c>
      <c r="Y12" s="49">
        <v>343208.48</v>
      </c>
      <c r="Z12" s="113">
        <f t="shared" si="3"/>
        <v>579.07999999995798</v>
      </c>
      <c r="AA12" s="120">
        <f t="shared" si="21"/>
        <v>108593.48</v>
      </c>
      <c r="AB12" s="49">
        <v>108823.08</v>
      </c>
      <c r="AC12" s="113">
        <f t="shared" si="4"/>
        <v>229.60000000000599</v>
      </c>
      <c r="AD12" s="135">
        <f t="shared" si="22"/>
        <v>100282</v>
      </c>
      <c r="AE12" s="135">
        <v>100604</v>
      </c>
      <c r="AF12" s="113">
        <f t="shared" si="5"/>
        <v>322</v>
      </c>
      <c r="AG12" s="155">
        <v>0</v>
      </c>
      <c r="AH12" s="155">
        <v>0</v>
      </c>
      <c r="AI12" s="155">
        <v>0</v>
      </c>
      <c r="AJ12" s="113">
        <f t="shared" si="6"/>
        <v>8671.2500000002092</v>
      </c>
      <c r="AK12" s="49">
        <f t="shared" si="23"/>
        <v>5149031.59</v>
      </c>
      <c r="AL12" s="118">
        <v>5157519.24</v>
      </c>
      <c r="AM12" s="169">
        <f t="shared" si="11"/>
        <v>8487.6500000003707</v>
      </c>
      <c r="AN12" s="170">
        <f t="shared" si="12"/>
        <v>8258.0500000003703</v>
      </c>
    </row>
    <row r="13" spans="2:54" ht="30" customHeight="1">
      <c r="B13" s="141">
        <v>45540</v>
      </c>
      <c r="C13" s="126">
        <f t="shared" si="13"/>
        <v>2487560.37</v>
      </c>
      <c r="D13" s="116">
        <v>2493205.92</v>
      </c>
      <c r="E13" s="67">
        <f t="shared" si="7"/>
        <v>5645.5499999998101</v>
      </c>
      <c r="F13" s="127">
        <f t="shared" si="14"/>
        <v>725359.93</v>
      </c>
      <c r="G13" s="116">
        <v>725411.38</v>
      </c>
      <c r="H13" s="53">
        <f t="shared" si="0"/>
        <v>51.449999999953398</v>
      </c>
      <c r="I13" s="126">
        <f t="shared" si="15"/>
        <v>107815.48</v>
      </c>
      <c r="J13" s="120">
        <v>107888.68</v>
      </c>
      <c r="K13" s="67">
        <f t="shared" si="1"/>
        <v>73.199999999997104</v>
      </c>
      <c r="L13" s="120">
        <f t="shared" si="16"/>
        <v>56557.47</v>
      </c>
      <c r="M13" s="120">
        <v>56617.14</v>
      </c>
      <c r="N13" s="113">
        <f t="shared" si="2"/>
        <v>59.669999999998304</v>
      </c>
      <c r="O13" s="49">
        <f t="shared" si="17"/>
        <v>560063.6</v>
      </c>
      <c r="P13" s="120">
        <v>560664.56000000006</v>
      </c>
      <c r="Q13" s="113">
        <f t="shared" si="8"/>
        <v>600.96000000007905</v>
      </c>
      <c r="R13" s="49">
        <f t="shared" si="18"/>
        <v>200852.6</v>
      </c>
      <c r="S13" s="120">
        <v>201066.76</v>
      </c>
      <c r="T13" s="113">
        <f t="shared" si="9"/>
        <v>214.16000000000301</v>
      </c>
      <c r="U13" s="49">
        <f t="shared" si="19"/>
        <v>515532.16</v>
      </c>
      <c r="V13" s="120">
        <v>516464.72</v>
      </c>
      <c r="W13" s="113">
        <f t="shared" si="10"/>
        <v>932.55999999999801</v>
      </c>
      <c r="X13" s="49">
        <f t="shared" si="20"/>
        <v>343208.48</v>
      </c>
      <c r="Y13" s="120">
        <v>343857.68</v>
      </c>
      <c r="Z13" s="113">
        <f t="shared" si="3"/>
        <v>649.20000000001198</v>
      </c>
      <c r="AA13" s="120">
        <f t="shared" si="21"/>
        <v>108823.08</v>
      </c>
      <c r="AB13" s="120">
        <v>109070.52</v>
      </c>
      <c r="AC13" s="113">
        <f t="shared" si="4"/>
        <v>247.44000000000199</v>
      </c>
      <c r="AD13" s="135">
        <f t="shared" si="22"/>
        <v>100604</v>
      </c>
      <c r="AE13" s="135">
        <v>100891</v>
      </c>
      <c r="AF13" s="113">
        <f t="shared" si="5"/>
        <v>287</v>
      </c>
      <c r="AG13" s="155">
        <v>0</v>
      </c>
      <c r="AH13" s="155">
        <v>0</v>
      </c>
      <c r="AI13" s="155">
        <v>0</v>
      </c>
      <c r="AJ13" s="113">
        <f t="shared" si="6"/>
        <v>8761.1899999998604</v>
      </c>
      <c r="AK13" s="49">
        <f t="shared" si="23"/>
        <v>5157519.24</v>
      </c>
      <c r="AL13" s="118">
        <v>5166161.45</v>
      </c>
      <c r="AM13" s="169">
        <f t="shared" si="11"/>
        <v>8642.2099999999591</v>
      </c>
      <c r="AN13" s="170">
        <f t="shared" si="12"/>
        <v>8394.7699999999604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2:54" s="3" customFormat="1" ht="30" customHeight="1">
      <c r="B14" s="141">
        <v>45541</v>
      </c>
      <c r="C14" s="126">
        <f t="shared" si="13"/>
        <v>2493205.92</v>
      </c>
      <c r="D14" s="118">
        <v>2494379.71</v>
      </c>
      <c r="E14" s="67">
        <f t="shared" si="7"/>
        <v>1173.79000000004</v>
      </c>
      <c r="F14" s="127">
        <f t="shared" si="14"/>
        <v>725411.38</v>
      </c>
      <c r="G14" s="118">
        <v>729668.2</v>
      </c>
      <c r="H14" s="53">
        <f t="shared" si="0"/>
        <v>4256.8199999999497</v>
      </c>
      <c r="I14" s="126">
        <f t="shared" si="15"/>
        <v>107888.68</v>
      </c>
      <c r="J14" s="49">
        <v>107989.8</v>
      </c>
      <c r="K14" s="67">
        <f t="shared" si="1"/>
        <v>101.12000000000999</v>
      </c>
      <c r="L14" s="120">
        <f t="shared" si="16"/>
        <v>56617.14</v>
      </c>
      <c r="M14" s="49">
        <v>56684.89</v>
      </c>
      <c r="N14" s="113">
        <f t="shared" si="2"/>
        <v>67.75</v>
      </c>
      <c r="O14" s="49">
        <f t="shared" si="17"/>
        <v>560664.56000000006</v>
      </c>
      <c r="P14" s="49">
        <v>561274.96</v>
      </c>
      <c r="Q14" s="113">
        <f t="shared" si="8"/>
        <v>610.39999999990698</v>
      </c>
      <c r="R14" s="49">
        <f t="shared" si="18"/>
        <v>201066.76</v>
      </c>
      <c r="S14" s="49">
        <v>201364.72</v>
      </c>
      <c r="T14" s="113">
        <f t="shared" si="9"/>
        <v>297.95999999999202</v>
      </c>
      <c r="U14" s="49">
        <f t="shared" si="19"/>
        <v>516464.72</v>
      </c>
      <c r="V14" s="49">
        <v>517601.92</v>
      </c>
      <c r="W14" s="113">
        <f t="shared" si="10"/>
        <v>1137.20000000001</v>
      </c>
      <c r="X14" s="49">
        <f t="shared" si="20"/>
        <v>343857.68</v>
      </c>
      <c r="Y14" s="49">
        <v>344531.92</v>
      </c>
      <c r="Z14" s="113">
        <f t="shared" si="3"/>
        <v>674.23999999999103</v>
      </c>
      <c r="AA14" s="120">
        <f t="shared" si="21"/>
        <v>109070.52</v>
      </c>
      <c r="AB14" s="49">
        <v>109299.6</v>
      </c>
      <c r="AC14" s="113">
        <f t="shared" si="4"/>
        <v>229.080000000002</v>
      </c>
      <c r="AD14" s="135">
        <f t="shared" si="22"/>
        <v>100891</v>
      </c>
      <c r="AE14" s="135">
        <v>101198</v>
      </c>
      <c r="AF14" s="113">
        <f t="shared" si="5"/>
        <v>307</v>
      </c>
      <c r="AG14" s="155">
        <v>0</v>
      </c>
      <c r="AH14" s="155">
        <v>0</v>
      </c>
      <c r="AI14" s="155">
        <v>0</v>
      </c>
      <c r="AJ14" s="113">
        <f t="shared" si="6"/>
        <v>8855.3599999999005</v>
      </c>
      <c r="AK14" s="49">
        <f t="shared" si="23"/>
        <v>5166161.45</v>
      </c>
      <c r="AL14" s="118">
        <v>5174702.7699999996</v>
      </c>
      <c r="AM14" s="169">
        <f t="shared" si="11"/>
        <v>8541.3199999993703</v>
      </c>
      <c r="AN14" s="170">
        <f t="shared" si="12"/>
        <v>8312.2399999993595</v>
      </c>
    </row>
    <row r="15" spans="2:54" ht="30" customHeight="1">
      <c r="B15" s="141">
        <v>45542</v>
      </c>
      <c r="C15" s="126">
        <f t="shared" si="13"/>
        <v>2494379.71</v>
      </c>
      <c r="D15" s="116">
        <v>2494905.1</v>
      </c>
      <c r="E15" s="67">
        <f t="shared" si="7"/>
        <v>525.39000000013004</v>
      </c>
      <c r="F15" s="127">
        <f t="shared" si="14"/>
        <v>729668.2</v>
      </c>
      <c r="G15" s="116">
        <v>734851.99</v>
      </c>
      <c r="H15" s="53">
        <f t="shared" si="0"/>
        <v>5183.79000000004</v>
      </c>
      <c r="I15" s="126">
        <f t="shared" si="15"/>
        <v>107989.8</v>
      </c>
      <c r="J15" s="120">
        <v>108061.34</v>
      </c>
      <c r="K15" s="67">
        <f t="shared" si="1"/>
        <v>71.539999999993597</v>
      </c>
      <c r="L15" s="120">
        <f t="shared" si="16"/>
        <v>56684.89</v>
      </c>
      <c r="M15" s="120">
        <v>56742.84</v>
      </c>
      <c r="N15" s="113">
        <f t="shared" si="2"/>
        <v>57.949999999997097</v>
      </c>
      <c r="O15" s="49">
        <f t="shared" si="17"/>
        <v>561274.96</v>
      </c>
      <c r="P15" s="120">
        <v>561965.52</v>
      </c>
      <c r="Q15" s="113">
        <f t="shared" si="8"/>
        <v>690.56000000005599</v>
      </c>
      <c r="R15" s="49">
        <f t="shared" si="18"/>
        <v>201364.72</v>
      </c>
      <c r="S15" s="120">
        <v>201669.69</v>
      </c>
      <c r="T15" s="113">
        <f t="shared" si="9"/>
        <v>304.97000000000099</v>
      </c>
      <c r="U15" s="49">
        <f t="shared" si="19"/>
        <v>517601.92</v>
      </c>
      <c r="V15" s="120">
        <v>518724.8</v>
      </c>
      <c r="W15" s="113">
        <f t="shared" si="10"/>
        <v>1122.8800000000001</v>
      </c>
      <c r="X15" s="49">
        <f t="shared" si="20"/>
        <v>344531.92</v>
      </c>
      <c r="Y15" s="120">
        <v>345211.2</v>
      </c>
      <c r="Z15" s="113">
        <f t="shared" si="3"/>
        <v>679.28000000002805</v>
      </c>
      <c r="AA15" s="120">
        <f t="shared" si="21"/>
        <v>109299.6</v>
      </c>
      <c r="AB15" s="120">
        <v>109534.72</v>
      </c>
      <c r="AC15" s="113">
        <f t="shared" si="4"/>
        <v>235.119999999995</v>
      </c>
      <c r="AD15" s="135">
        <f t="shared" si="22"/>
        <v>101198</v>
      </c>
      <c r="AE15" s="135">
        <v>101512</v>
      </c>
      <c r="AF15" s="113">
        <f t="shared" si="5"/>
        <v>314</v>
      </c>
      <c r="AG15" s="155">
        <v>0</v>
      </c>
      <c r="AH15" s="155">
        <v>0</v>
      </c>
      <c r="AI15" s="155">
        <v>0</v>
      </c>
      <c r="AJ15" s="113">
        <f t="shared" si="6"/>
        <v>9185.4800000002397</v>
      </c>
      <c r="AK15" s="49">
        <f t="shared" si="23"/>
        <v>5174702.7699999996</v>
      </c>
      <c r="AL15" s="118">
        <v>5183240.8</v>
      </c>
      <c r="AM15" s="169">
        <f t="shared" si="11"/>
        <v>8538.0300000002608</v>
      </c>
      <c r="AN15" s="170">
        <f t="shared" si="12"/>
        <v>8302.9100000002709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2:54" s="3" customFormat="1" ht="30" customHeight="1">
      <c r="B16" s="141">
        <v>45543</v>
      </c>
      <c r="C16" s="126">
        <f t="shared" si="13"/>
        <v>2494905.1</v>
      </c>
      <c r="D16" s="118">
        <v>2495453.2000000002</v>
      </c>
      <c r="E16" s="67">
        <f t="shared" si="7"/>
        <v>548.10000000009302</v>
      </c>
      <c r="F16" s="127">
        <f t="shared" si="14"/>
        <v>734851.99</v>
      </c>
      <c r="G16" s="118">
        <v>739824.03</v>
      </c>
      <c r="H16" s="53">
        <f t="shared" si="0"/>
        <v>4972.04000000004</v>
      </c>
      <c r="I16" s="126">
        <f t="shared" si="15"/>
        <v>108061.34</v>
      </c>
      <c r="J16" s="49">
        <v>108134.39</v>
      </c>
      <c r="K16" s="67">
        <f t="shared" si="1"/>
        <v>73.050000000002896</v>
      </c>
      <c r="L16" s="120">
        <f t="shared" si="16"/>
        <v>56742.84</v>
      </c>
      <c r="M16" s="49">
        <v>56796.04</v>
      </c>
      <c r="N16" s="113">
        <f t="shared" si="2"/>
        <v>53.200000000004401</v>
      </c>
      <c r="O16" s="49">
        <f t="shared" si="17"/>
        <v>561965.52</v>
      </c>
      <c r="P16" s="49">
        <v>562660.91</v>
      </c>
      <c r="Q16" s="113">
        <f t="shared" si="8"/>
        <v>695.39000000001397</v>
      </c>
      <c r="R16" s="49">
        <f t="shared" si="18"/>
        <v>201669.69</v>
      </c>
      <c r="S16" s="49">
        <v>201943.9</v>
      </c>
      <c r="T16" s="113">
        <f t="shared" si="9"/>
        <v>274.20999999999202</v>
      </c>
      <c r="U16" s="49">
        <f t="shared" si="19"/>
        <v>518724.8</v>
      </c>
      <c r="V16" s="49">
        <v>519805.5</v>
      </c>
      <c r="W16" s="113">
        <f t="shared" si="10"/>
        <v>1080.70000000001</v>
      </c>
      <c r="X16" s="49">
        <f t="shared" si="20"/>
        <v>345211.2</v>
      </c>
      <c r="Y16" s="49">
        <v>345862.40000000002</v>
      </c>
      <c r="Z16" s="113">
        <f t="shared" si="3"/>
        <v>651.20000000001198</v>
      </c>
      <c r="AA16" s="120">
        <f t="shared" si="21"/>
        <v>109534.72</v>
      </c>
      <c r="AB16" s="49">
        <v>109763.52</v>
      </c>
      <c r="AC16" s="113">
        <f t="shared" si="4"/>
        <v>228.800000000003</v>
      </c>
      <c r="AD16" s="135">
        <f t="shared" si="22"/>
        <v>101512</v>
      </c>
      <c r="AE16" s="135">
        <v>101781</v>
      </c>
      <c r="AF16" s="113">
        <f t="shared" si="5"/>
        <v>269</v>
      </c>
      <c r="AG16" s="155">
        <v>0</v>
      </c>
      <c r="AH16" s="155">
        <v>0</v>
      </c>
      <c r="AI16" s="155">
        <v>0</v>
      </c>
      <c r="AJ16" s="113">
        <f t="shared" si="6"/>
        <v>8845.6900000001697</v>
      </c>
      <c r="AK16" s="49">
        <f t="shared" si="23"/>
        <v>5183240.8</v>
      </c>
      <c r="AL16" s="118">
        <v>5192338.0999999996</v>
      </c>
      <c r="AM16" s="169">
        <f t="shared" si="11"/>
        <v>9097.2999999998101</v>
      </c>
      <c r="AN16" s="170">
        <f t="shared" si="12"/>
        <v>8868.4999999998108</v>
      </c>
    </row>
    <row r="17" spans="2:54" ht="30" customHeight="1">
      <c r="B17" s="141">
        <v>45544</v>
      </c>
      <c r="C17" s="126">
        <f t="shared" si="13"/>
        <v>2495453.2000000002</v>
      </c>
      <c r="D17" s="116">
        <v>2495977.44</v>
      </c>
      <c r="E17" s="67">
        <f t="shared" si="7"/>
        <v>524.23999999975797</v>
      </c>
      <c r="F17" s="127">
        <f t="shared" si="14"/>
        <v>739824.03</v>
      </c>
      <c r="G17" s="116">
        <v>745246.41</v>
      </c>
      <c r="H17" s="53">
        <f t="shared" si="0"/>
        <v>5422.38</v>
      </c>
      <c r="I17" s="126">
        <f t="shared" si="15"/>
        <v>108134.39</v>
      </c>
      <c r="J17" s="120">
        <v>108218.47</v>
      </c>
      <c r="K17" s="67">
        <f t="shared" si="1"/>
        <v>84.080000000001704</v>
      </c>
      <c r="L17" s="120">
        <f t="shared" si="16"/>
        <v>56796.04</v>
      </c>
      <c r="M17" s="120">
        <v>56857.26</v>
      </c>
      <c r="N17" s="113">
        <f t="shared" si="2"/>
        <v>61.2200000000012</v>
      </c>
      <c r="O17" s="49">
        <f t="shared" si="17"/>
        <v>562660.91</v>
      </c>
      <c r="P17" s="120">
        <v>563367.72</v>
      </c>
      <c r="Q17" s="113">
        <f t="shared" si="8"/>
        <v>706.80999999993901</v>
      </c>
      <c r="R17" s="49">
        <f t="shared" si="18"/>
        <v>201943.9</v>
      </c>
      <c r="S17" s="120">
        <v>202237.28</v>
      </c>
      <c r="T17" s="113">
        <f t="shared" si="9"/>
        <v>293.380000000005</v>
      </c>
      <c r="U17" s="49">
        <f t="shared" si="19"/>
        <v>519805.5</v>
      </c>
      <c r="V17" s="120">
        <v>520940.88</v>
      </c>
      <c r="W17" s="113">
        <f t="shared" si="10"/>
        <v>1135.3800000000001</v>
      </c>
      <c r="X17" s="49">
        <f t="shared" si="20"/>
        <v>345862.40000000002</v>
      </c>
      <c r="Y17" s="120">
        <v>346535.84</v>
      </c>
      <c r="Z17" s="113">
        <f t="shared" si="3"/>
        <v>673.44000000000199</v>
      </c>
      <c r="AA17" s="120">
        <f t="shared" si="21"/>
        <v>109763.52</v>
      </c>
      <c r="AB17" s="120">
        <v>110002.72</v>
      </c>
      <c r="AC17" s="113">
        <f t="shared" si="4"/>
        <v>239.199999999997</v>
      </c>
      <c r="AD17" s="135">
        <f t="shared" si="22"/>
        <v>101781</v>
      </c>
      <c r="AE17" s="135">
        <v>102109</v>
      </c>
      <c r="AF17" s="113">
        <f t="shared" si="5"/>
        <v>328</v>
      </c>
      <c r="AG17" s="155">
        <v>0</v>
      </c>
      <c r="AH17" s="157">
        <v>0</v>
      </c>
      <c r="AI17" s="155">
        <v>0</v>
      </c>
      <c r="AJ17" s="113">
        <f t="shared" si="6"/>
        <v>9468.12999999971</v>
      </c>
      <c r="AK17" s="49">
        <f t="shared" si="23"/>
        <v>5192338.0999999996</v>
      </c>
      <c r="AL17" s="116">
        <v>5201626.03</v>
      </c>
      <c r="AM17" s="169">
        <f t="shared" si="11"/>
        <v>9287.9300000006297</v>
      </c>
      <c r="AN17" s="170">
        <f t="shared" si="12"/>
        <v>9048.7300000006398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2:54" s="3" customFormat="1" ht="30" customHeight="1">
      <c r="B18" s="141">
        <v>45545</v>
      </c>
      <c r="C18" s="126">
        <f t="shared" si="13"/>
        <v>2495977.44</v>
      </c>
      <c r="D18" s="116">
        <v>2500081.41</v>
      </c>
      <c r="E18" s="67">
        <f t="shared" si="7"/>
        <v>4103.9700000002003</v>
      </c>
      <c r="F18" s="127">
        <f t="shared" si="14"/>
        <v>745246.41</v>
      </c>
      <c r="G18" s="116">
        <v>746837.96</v>
      </c>
      <c r="H18" s="53">
        <f t="shared" si="0"/>
        <v>1591.5499999999299</v>
      </c>
      <c r="I18" s="126">
        <f t="shared" si="15"/>
        <v>108218.47</v>
      </c>
      <c r="J18" s="120">
        <v>108329.97</v>
      </c>
      <c r="K18" s="67">
        <f t="shared" si="1"/>
        <v>111.5</v>
      </c>
      <c r="L18" s="120">
        <f t="shared" si="16"/>
        <v>56857.26</v>
      </c>
      <c r="M18" s="120">
        <v>56918.11</v>
      </c>
      <c r="N18" s="113">
        <f t="shared" si="2"/>
        <v>60.849999999998502</v>
      </c>
      <c r="O18" s="49">
        <f t="shared" si="17"/>
        <v>563367.72</v>
      </c>
      <c r="P18" s="120">
        <v>564047.48</v>
      </c>
      <c r="Q18" s="113">
        <f t="shared" si="8"/>
        <v>679.76000000000897</v>
      </c>
      <c r="R18" s="49">
        <f t="shared" si="18"/>
        <v>202237.28</v>
      </c>
      <c r="S18" s="120">
        <v>202469.8</v>
      </c>
      <c r="T18" s="113">
        <f t="shared" si="9"/>
        <v>232.51999999999001</v>
      </c>
      <c r="U18" s="49">
        <f t="shared" si="19"/>
        <v>520940.88</v>
      </c>
      <c r="V18" s="120">
        <v>521942.89</v>
      </c>
      <c r="W18" s="113">
        <f t="shared" si="10"/>
        <v>1002.01000000001</v>
      </c>
      <c r="X18" s="49">
        <f t="shared" si="20"/>
        <v>346535.84</v>
      </c>
      <c r="Y18" s="120">
        <v>347190.56</v>
      </c>
      <c r="Z18" s="113">
        <f t="shared" si="3"/>
        <v>654.71999999997195</v>
      </c>
      <c r="AA18" s="120">
        <f t="shared" si="21"/>
        <v>110002.72</v>
      </c>
      <c r="AB18" s="120">
        <v>110232.96000000001</v>
      </c>
      <c r="AC18" s="113">
        <f t="shared" si="4"/>
        <v>230.24000000000501</v>
      </c>
      <c r="AD18" s="135">
        <f t="shared" si="22"/>
        <v>102109</v>
      </c>
      <c r="AE18" s="135">
        <v>102429</v>
      </c>
      <c r="AF18" s="113">
        <f t="shared" si="5"/>
        <v>320</v>
      </c>
      <c r="AG18" s="155">
        <v>0</v>
      </c>
      <c r="AH18" s="157">
        <v>0</v>
      </c>
      <c r="AI18" s="155">
        <v>0</v>
      </c>
      <c r="AJ18" s="113">
        <f t="shared" si="6"/>
        <v>8987.1200000001209</v>
      </c>
      <c r="AK18" s="49">
        <f t="shared" si="23"/>
        <v>5201626.03</v>
      </c>
      <c r="AL18" s="116">
        <v>5210426.22</v>
      </c>
      <c r="AM18" s="169">
        <f t="shared" si="11"/>
        <v>8800.1899999994803</v>
      </c>
      <c r="AN18" s="170">
        <f t="shared" si="12"/>
        <v>8569.9499999994696</v>
      </c>
    </row>
    <row r="19" spans="2:54" ht="30" customHeight="1">
      <c r="B19" s="141">
        <v>45546</v>
      </c>
      <c r="C19" s="126">
        <f t="shared" si="13"/>
        <v>2500081.41</v>
      </c>
      <c r="D19" s="116">
        <v>2504480.08</v>
      </c>
      <c r="E19" s="67">
        <f t="shared" si="7"/>
        <v>4398.66999999993</v>
      </c>
      <c r="F19" s="127">
        <f t="shared" si="14"/>
        <v>746837.96</v>
      </c>
      <c r="G19" s="116">
        <v>748182.25</v>
      </c>
      <c r="H19" s="53">
        <f t="shared" si="0"/>
        <v>1344.29000000004</v>
      </c>
      <c r="I19" s="126">
        <f t="shared" si="15"/>
        <v>108329.97</v>
      </c>
      <c r="J19" s="120">
        <v>108458.58</v>
      </c>
      <c r="K19" s="67">
        <f t="shared" si="1"/>
        <v>128.61000000000101</v>
      </c>
      <c r="L19" s="120">
        <f t="shared" si="16"/>
        <v>56918.11</v>
      </c>
      <c r="M19" s="120">
        <v>56983.73</v>
      </c>
      <c r="N19" s="113">
        <f t="shared" si="2"/>
        <v>65.620000000002605</v>
      </c>
      <c r="O19" s="49">
        <f t="shared" si="17"/>
        <v>564047.48</v>
      </c>
      <c r="P19" s="120">
        <v>564649.6</v>
      </c>
      <c r="Q19" s="113">
        <f t="shared" si="8"/>
        <v>602.119999999995</v>
      </c>
      <c r="R19" s="49">
        <f t="shared" si="18"/>
        <v>202469.8</v>
      </c>
      <c r="S19" s="120">
        <v>202732.48</v>
      </c>
      <c r="T19" s="113">
        <f t="shared" si="9"/>
        <v>262.68000000002201</v>
      </c>
      <c r="U19" s="49">
        <f t="shared" si="19"/>
        <v>521942.89</v>
      </c>
      <c r="V19" s="120">
        <v>522941.68</v>
      </c>
      <c r="W19" s="113">
        <f t="shared" si="10"/>
        <v>998.78999999997905</v>
      </c>
      <c r="X19" s="49">
        <f t="shared" si="20"/>
        <v>347190.56</v>
      </c>
      <c r="Y19" s="120">
        <v>347841.36</v>
      </c>
      <c r="Z19" s="113">
        <f t="shared" si="3"/>
        <v>650.79999999998802</v>
      </c>
      <c r="AA19" s="120">
        <f t="shared" si="21"/>
        <v>110232.96000000001</v>
      </c>
      <c r="AB19" s="120">
        <v>110456.76</v>
      </c>
      <c r="AC19" s="113">
        <f t="shared" si="4"/>
        <v>223.79999999998799</v>
      </c>
      <c r="AD19" s="135">
        <f t="shared" si="22"/>
        <v>102429</v>
      </c>
      <c r="AE19" s="135">
        <v>102733</v>
      </c>
      <c r="AF19" s="113">
        <f t="shared" si="5"/>
        <v>304</v>
      </c>
      <c r="AG19" s="155">
        <v>0</v>
      </c>
      <c r="AH19" s="155">
        <v>0</v>
      </c>
      <c r="AI19" s="155">
        <v>0</v>
      </c>
      <c r="AJ19" s="113">
        <f t="shared" si="6"/>
        <v>8979.3799999999392</v>
      </c>
      <c r="AK19" s="49">
        <f t="shared" si="23"/>
        <v>5210426.22</v>
      </c>
      <c r="AL19" s="116">
        <v>5219217.8099999996</v>
      </c>
      <c r="AM19" s="169">
        <f t="shared" si="11"/>
        <v>8791.5899999998492</v>
      </c>
      <c r="AN19" s="170">
        <f t="shared" si="12"/>
        <v>8567.7899999998608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2:54" s="3" customFormat="1" ht="30" customHeight="1">
      <c r="B20" s="141">
        <v>45547</v>
      </c>
      <c r="C20" s="126">
        <f t="shared" si="13"/>
        <v>2504480.08</v>
      </c>
      <c r="D20" s="116">
        <v>2509969.9700000002</v>
      </c>
      <c r="E20" s="67">
        <f t="shared" si="7"/>
        <v>5489.8900000001304</v>
      </c>
      <c r="F20" s="127">
        <f t="shared" si="14"/>
        <v>748182.25</v>
      </c>
      <c r="G20" s="116">
        <v>748218.64</v>
      </c>
      <c r="H20" s="53">
        <f t="shared" si="0"/>
        <v>36.390000000013998</v>
      </c>
      <c r="I20" s="126">
        <f t="shared" si="15"/>
        <v>108458.58</v>
      </c>
      <c r="J20" s="120">
        <v>108529.78</v>
      </c>
      <c r="K20" s="67">
        <f t="shared" si="1"/>
        <v>71.199999999997104</v>
      </c>
      <c r="L20" s="120">
        <f t="shared" si="16"/>
        <v>56983.73</v>
      </c>
      <c r="M20" s="120">
        <v>57032.07</v>
      </c>
      <c r="N20" s="113">
        <f t="shared" si="2"/>
        <v>48.3399999999965</v>
      </c>
      <c r="O20" s="49">
        <f t="shared" si="17"/>
        <v>564649.6</v>
      </c>
      <c r="P20" s="120">
        <v>565172.06999999995</v>
      </c>
      <c r="Q20" s="113">
        <f t="shared" si="8"/>
        <v>522.46999999997195</v>
      </c>
      <c r="R20" s="49">
        <f t="shared" si="18"/>
        <v>202732.48</v>
      </c>
      <c r="S20" s="120">
        <v>202979.16</v>
      </c>
      <c r="T20" s="113">
        <f t="shared" si="9"/>
        <v>246.67999999999299</v>
      </c>
      <c r="U20" s="49">
        <f t="shared" si="19"/>
        <v>522941.68</v>
      </c>
      <c r="V20" s="120">
        <v>523890.24</v>
      </c>
      <c r="W20" s="113">
        <f t="shared" si="10"/>
        <v>948.55999999999801</v>
      </c>
      <c r="X20" s="49">
        <f t="shared" si="20"/>
        <v>347841.36</v>
      </c>
      <c r="Y20" s="120">
        <v>348442.24</v>
      </c>
      <c r="Z20" s="113">
        <f t="shared" si="3"/>
        <v>600.880000000005</v>
      </c>
      <c r="AA20" s="120">
        <f t="shared" si="21"/>
        <v>110456.76</v>
      </c>
      <c r="AB20" s="120">
        <v>110677.8</v>
      </c>
      <c r="AC20" s="113">
        <f t="shared" si="4"/>
        <v>221.04000000000801</v>
      </c>
      <c r="AD20" s="135">
        <f t="shared" si="22"/>
        <v>102733</v>
      </c>
      <c r="AE20" s="135">
        <v>103023</v>
      </c>
      <c r="AF20" s="113">
        <f t="shared" si="5"/>
        <v>290</v>
      </c>
      <c r="AG20" s="155">
        <v>0</v>
      </c>
      <c r="AH20" s="155">
        <v>0</v>
      </c>
      <c r="AI20" s="155">
        <v>0</v>
      </c>
      <c r="AJ20" s="113">
        <f t="shared" si="6"/>
        <v>8475.4500000001099</v>
      </c>
      <c r="AK20" s="49">
        <f t="shared" si="23"/>
        <v>5219217.8099999996</v>
      </c>
      <c r="AL20" s="116">
        <v>5227509.34</v>
      </c>
      <c r="AM20" s="169">
        <f t="shared" si="11"/>
        <v>8291.5300000002608</v>
      </c>
      <c r="AN20" s="170">
        <f t="shared" si="12"/>
        <v>8070.4900000002499</v>
      </c>
    </row>
    <row r="21" spans="2:54" ht="30" customHeight="1">
      <c r="B21" s="141">
        <v>45548</v>
      </c>
      <c r="C21" s="126">
        <f t="shared" si="13"/>
        <v>2509969.9700000002</v>
      </c>
      <c r="D21" s="116">
        <v>2515662.4900000002</v>
      </c>
      <c r="E21" s="67">
        <f t="shared" si="7"/>
        <v>5692.5200000000204</v>
      </c>
      <c r="F21" s="127">
        <f t="shared" si="14"/>
        <v>748218.64</v>
      </c>
      <c r="G21" s="116">
        <v>748251.29</v>
      </c>
      <c r="H21" s="53">
        <f t="shared" si="0"/>
        <v>32.650000000023297</v>
      </c>
      <c r="I21" s="126">
        <f t="shared" si="15"/>
        <v>108529.78</v>
      </c>
      <c r="J21" s="120">
        <v>108596.67</v>
      </c>
      <c r="K21" s="67">
        <f t="shared" si="1"/>
        <v>66.889999999999404</v>
      </c>
      <c r="L21" s="120">
        <f t="shared" si="16"/>
        <v>57032.07</v>
      </c>
      <c r="M21" s="120">
        <v>57084.959999999999</v>
      </c>
      <c r="N21" s="113">
        <f t="shared" si="2"/>
        <v>52.889999999999397</v>
      </c>
      <c r="O21" s="49">
        <f t="shared" si="17"/>
        <v>565172.06999999995</v>
      </c>
      <c r="P21" s="120">
        <v>565733.12</v>
      </c>
      <c r="Q21" s="113">
        <f t="shared" si="8"/>
        <v>561.05000000004702</v>
      </c>
      <c r="R21" s="49">
        <f t="shared" si="18"/>
        <v>202979.16</v>
      </c>
      <c r="S21" s="120">
        <v>203257.2</v>
      </c>
      <c r="T21" s="113">
        <f t="shared" si="9"/>
        <v>278.04000000000798</v>
      </c>
      <c r="U21" s="49">
        <f t="shared" si="19"/>
        <v>523890.24</v>
      </c>
      <c r="V21" s="120">
        <v>524864.31999999995</v>
      </c>
      <c r="W21" s="113">
        <f t="shared" si="10"/>
        <v>974.07999999995798</v>
      </c>
      <c r="X21" s="49">
        <f t="shared" si="20"/>
        <v>348442.24</v>
      </c>
      <c r="Y21" s="120">
        <v>349838.08000000002</v>
      </c>
      <c r="Z21" s="113">
        <f t="shared" si="3"/>
        <v>1395.8400000000299</v>
      </c>
      <c r="AA21" s="120">
        <f t="shared" si="21"/>
        <v>110677.8</v>
      </c>
      <c r="AB21" s="120">
        <v>110802.22</v>
      </c>
      <c r="AC21" s="113">
        <f t="shared" si="4"/>
        <v>124.419999999998</v>
      </c>
      <c r="AD21" s="135">
        <f t="shared" si="22"/>
        <v>103023</v>
      </c>
      <c r="AE21" s="135">
        <v>103352</v>
      </c>
      <c r="AF21" s="113">
        <f t="shared" si="5"/>
        <v>329</v>
      </c>
      <c r="AG21" s="155">
        <v>0</v>
      </c>
      <c r="AH21" s="155">
        <v>0</v>
      </c>
      <c r="AI21" s="155">
        <v>0</v>
      </c>
      <c r="AJ21" s="113">
        <f t="shared" si="6"/>
        <v>9507.3800000000792</v>
      </c>
      <c r="AK21" s="49">
        <f t="shared" si="23"/>
        <v>5227509.34</v>
      </c>
      <c r="AL21" s="116">
        <v>5236123.9800000004</v>
      </c>
      <c r="AM21" s="169">
        <f t="shared" si="11"/>
        <v>8614.6400000005997</v>
      </c>
      <c r="AN21" s="170">
        <f t="shared" si="12"/>
        <v>8490.2200000005996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2:54" s="3" customFormat="1" ht="30" customHeight="1">
      <c r="B22" s="141">
        <v>45549</v>
      </c>
      <c r="C22" s="126">
        <f t="shared" si="13"/>
        <v>2515662.4900000002</v>
      </c>
      <c r="D22" s="116">
        <v>2519086.94</v>
      </c>
      <c r="E22" s="67">
        <f t="shared" si="7"/>
        <v>3424.4499999997201</v>
      </c>
      <c r="F22" s="127">
        <f t="shared" si="14"/>
        <v>748251.29</v>
      </c>
      <c r="G22" s="116">
        <v>750558.03</v>
      </c>
      <c r="H22" s="53">
        <f t="shared" si="0"/>
        <v>2306.7399999999898</v>
      </c>
      <c r="I22" s="126">
        <f t="shared" si="15"/>
        <v>108596.67</v>
      </c>
      <c r="J22" s="120">
        <v>108713.5</v>
      </c>
      <c r="K22" s="67">
        <f t="shared" si="1"/>
        <v>116.830000000002</v>
      </c>
      <c r="L22" s="120">
        <f t="shared" si="16"/>
        <v>57084.959999999999</v>
      </c>
      <c r="M22" s="120">
        <v>57159</v>
      </c>
      <c r="N22" s="113">
        <f t="shared" si="2"/>
        <v>74.040000000000902</v>
      </c>
      <c r="O22" s="49">
        <f t="shared" si="17"/>
        <v>565733.12</v>
      </c>
      <c r="P22" s="120">
        <v>566448.56000000006</v>
      </c>
      <c r="Q22" s="113">
        <f t="shared" si="8"/>
        <v>715.44000000006099</v>
      </c>
      <c r="R22" s="49">
        <f t="shared" si="18"/>
        <v>203257.2</v>
      </c>
      <c r="S22" s="120">
        <v>203563.16</v>
      </c>
      <c r="T22" s="113">
        <f t="shared" si="9"/>
        <v>305.95999999999202</v>
      </c>
      <c r="U22" s="49">
        <f t="shared" si="19"/>
        <v>524864.31999999995</v>
      </c>
      <c r="V22" s="120">
        <v>525843.52</v>
      </c>
      <c r="W22" s="113">
        <f t="shared" si="10"/>
        <v>979.20000000006996</v>
      </c>
      <c r="X22" s="49">
        <f t="shared" si="20"/>
        <v>349838.08000000002</v>
      </c>
      <c r="Y22" s="120">
        <v>349669.36</v>
      </c>
      <c r="Z22" s="113">
        <f t="shared" si="3"/>
        <v>-168.72000000003001</v>
      </c>
      <c r="AA22" s="120">
        <f t="shared" si="21"/>
        <v>110802.22</v>
      </c>
      <c r="AB22" s="120">
        <v>111127.32</v>
      </c>
      <c r="AC22" s="113">
        <f t="shared" si="4"/>
        <v>325.10000000000599</v>
      </c>
      <c r="AD22" s="135">
        <f t="shared" si="22"/>
        <v>103352</v>
      </c>
      <c r="AE22" s="135">
        <v>103696</v>
      </c>
      <c r="AF22" s="113">
        <f t="shared" si="5"/>
        <v>344</v>
      </c>
      <c r="AG22" s="155">
        <v>0</v>
      </c>
      <c r="AH22" s="155">
        <v>0</v>
      </c>
      <c r="AI22" s="155">
        <v>0</v>
      </c>
      <c r="AJ22" s="113">
        <f t="shared" si="6"/>
        <v>8423.0399999998099</v>
      </c>
      <c r="AK22" s="49">
        <f t="shared" si="23"/>
        <v>5236123.9800000004</v>
      </c>
      <c r="AL22" s="116">
        <v>5245066.37</v>
      </c>
      <c r="AM22" s="169">
        <f t="shared" si="11"/>
        <v>8942.3899999996593</v>
      </c>
      <c r="AN22" s="170">
        <f t="shared" si="12"/>
        <v>8617.2899999996607</v>
      </c>
    </row>
    <row r="23" spans="2:54" ht="30" customHeight="1">
      <c r="B23" s="141">
        <v>45550</v>
      </c>
      <c r="C23" s="126">
        <f t="shared" si="13"/>
        <v>2519086.94</v>
      </c>
      <c r="D23" s="116">
        <v>2519762.64</v>
      </c>
      <c r="E23" s="67">
        <f t="shared" si="7"/>
        <v>675.70000000018604</v>
      </c>
      <c r="F23" s="127">
        <f t="shared" si="14"/>
        <v>750558.03</v>
      </c>
      <c r="G23" s="116">
        <v>756081.89</v>
      </c>
      <c r="H23" s="53">
        <f t="shared" si="0"/>
        <v>5523.8599999999897</v>
      </c>
      <c r="I23" s="126">
        <f t="shared" si="15"/>
        <v>108713.5</v>
      </c>
      <c r="J23" s="120">
        <v>108809.72</v>
      </c>
      <c r="K23" s="67">
        <f t="shared" si="1"/>
        <v>96.220000000001207</v>
      </c>
      <c r="L23" s="120">
        <f t="shared" si="16"/>
        <v>57159</v>
      </c>
      <c r="M23" s="120">
        <v>57214.67</v>
      </c>
      <c r="N23" s="113">
        <f t="shared" si="2"/>
        <v>55.669999999998304</v>
      </c>
      <c r="O23" s="49">
        <f t="shared" si="17"/>
        <v>566448.56000000006</v>
      </c>
      <c r="P23" s="120">
        <v>567233.68000000005</v>
      </c>
      <c r="Q23" s="113">
        <f t="shared" si="8"/>
        <v>785.119999999995</v>
      </c>
      <c r="R23" s="49">
        <f t="shared" si="18"/>
        <v>203563.16</v>
      </c>
      <c r="S23" s="120">
        <v>203948.2</v>
      </c>
      <c r="T23" s="113">
        <f t="shared" si="9"/>
        <v>385.04000000000798</v>
      </c>
      <c r="U23" s="49">
        <f t="shared" si="19"/>
        <v>525843.52</v>
      </c>
      <c r="V23" s="120">
        <v>526977.04</v>
      </c>
      <c r="W23" s="113">
        <f t="shared" si="10"/>
        <v>1133.52000000002</v>
      </c>
      <c r="X23" s="49">
        <f t="shared" si="20"/>
        <v>349669.36</v>
      </c>
      <c r="Y23" s="120">
        <v>350431.68</v>
      </c>
      <c r="Z23" s="113">
        <f t="shared" si="3"/>
        <v>762.32000000000698</v>
      </c>
      <c r="AA23" s="120">
        <f t="shared" si="21"/>
        <v>111127.32</v>
      </c>
      <c r="AB23" s="120">
        <v>111379.28</v>
      </c>
      <c r="AC23" s="113">
        <f t="shared" si="4"/>
        <v>251.95999999999199</v>
      </c>
      <c r="AD23" s="135">
        <f t="shared" si="22"/>
        <v>103696</v>
      </c>
      <c r="AE23" s="135">
        <v>103966</v>
      </c>
      <c r="AF23" s="113">
        <f t="shared" si="5"/>
        <v>270</v>
      </c>
      <c r="AG23" s="157">
        <v>0</v>
      </c>
      <c r="AH23" s="157">
        <v>0</v>
      </c>
      <c r="AI23" s="155">
        <v>0</v>
      </c>
      <c r="AJ23" s="113">
        <f t="shared" si="6"/>
        <v>9939.4100000001908</v>
      </c>
      <c r="AK23" s="49">
        <f t="shared" si="23"/>
        <v>5245066.37</v>
      </c>
      <c r="AL23" s="116">
        <v>5254778.8</v>
      </c>
      <c r="AM23" s="169">
        <f t="shared" si="11"/>
        <v>9712.4299999997002</v>
      </c>
      <c r="AN23" s="170">
        <f t="shared" si="12"/>
        <v>9460.4699999997101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2:54" s="3" customFormat="1" ht="30" customHeight="1">
      <c r="B24" s="141">
        <v>45551</v>
      </c>
      <c r="C24" s="127">
        <f t="shared" si="13"/>
        <v>2519762.64</v>
      </c>
      <c r="D24" s="116">
        <v>2520509.2000000002</v>
      </c>
      <c r="E24" s="67">
        <f t="shared" si="7"/>
        <v>746.56000000005599</v>
      </c>
      <c r="F24" s="127">
        <f t="shared" si="14"/>
        <v>756081.89</v>
      </c>
      <c r="G24" s="116">
        <v>761211.45</v>
      </c>
      <c r="H24" s="53">
        <f t="shared" si="0"/>
        <v>5129.5599999999404</v>
      </c>
      <c r="I24" s="127">
        <f t="shared" si="15"/>
        <v>108809.72</v>
      </c>
      <c r="J24" s="120">
        <v>108881.63</v>
      </c>
      <c r="K24" s="67">
        <f t="shared" si="1"/>
        <v>71.910000000003507</v>
      </c>
      <c r="L24" s="120">
        <f t="shared" si="16"/>
        <v>57214.67</v>
      </c>
      <c r="M24" s="120">
        <v>57266.73</v>
      </c>
      <c r="N24" s="113">
        <f t="shared" si="2"/>
        <v>52.060000000004898</v>
      </c>
      <c r="O24" s="120">
        <f t="shared" si="17"/>
        <v>567233.68000000005</v>
      </c>
      <c r="P24" s="120">
        <v>568108.80000000005</v>
      </c>
      <c r="Q24" s="113">
        <f t="shared" si="8"/>
        <v>875.119999999995</v>
      </c>
      <c r="R24" s="120">
        <f t="shared" si="18"/>
        <v>203948.2</v>
      </c>
      <c r="S24" s="120">
        <v>204296.48</v>
      </c>
      <c r="T24" s="113">
        <f t="shared" si="9"/>
        <v>348.27999999999901</v>
      </c>
      <c r="U24" s="120">
        <f t="shared" si="19"/>
        <v>526977.04</v>
      </c>
      <c r="V24" s="120">
        <v>528060</v>
      </c>
      <c r="W24" s="113">
        <f t="shared" si="10"/>
        <v>1082.95999999996</v>
      </c>
      <c r="X24" s="120">
        <f t="shared" si="20"/>
        <v>350431.68</v>
      </c>
      <c r="Y24" s="120">
        <v>351068.56</v>
      </c>
      <c r="Z24" s="113">
        <f t="shared" si="3"/>
        <v>636.880000000005</v>
      </c>
      <c r="AA24" s="120">
        <f t="shared" si="21"/>
        <v>111379.28</v>
      </c>
      <c r="AB24" s="120">
        <v>111609.52</v>
      </c>
      <c r="AC24" s="113">
        <f t="shared" si="4"/>
        <v>230.24000000000501</v>
      </c>
      <c r="AD24" s="135">
        <f t="shared" si="22"/>
        <v>103966</v>
      </c>
      <c r="AE24" s="135">
        <v>104308</v>
      </c>
      <c r="AF24" s="113">
        <f t="shared" si="5"/>
        <v>342</v>
      </c>
      <c r="AG24" s="157">
        <v>0</v>
      </c>
      <c r="AH24" s="157">
        <v>0</v>
      </c>
      <c r="AI24" s="157">
        <v>0</v>
      </c>
      <c r="AJ24" s="113">
        <f t="shared" si="6"/>
        <v>9515.5699999999706</v>
      </c>
      <c r="AK24" s="120">
        <f t="shared" si="23"/>
        <v>5254778.8</v>
      </c>
      <c r="AL24" s="116">
        <v>5264081</v>
      </c>
      <c r="AM24" s="169">
        <f t="shared" si="11"/>
        <v>9302.2000000001899</v>
      </c>
      <c r="AN24" s="170">
        <f t="shared" si="12"/>
        <v>9071.9600000001792</v>
      </c>
    </row>
    <row r="25" spans="2:54" ht="30" customHeight="1">
      <c r="B25" s="141">
        <v>45552</v>
      </c>
      <c r="C25" s="532" t="s">
        <v>91</v>
      </c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  <c r="AJ25" s="532"/>
      <c r="AK25" s="532"/>
      <c r="AL25" s="532"/>
      <c r="AM25" s="532"/>
      <c r="AN25" s="532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4" s="3" customFormat="1" ht="30" customHeight="1">
      <c r="B26" s="141">
        <v>45553</v>
      </c>
      <c r="C26" s="160">
        <v>2520509.2000000002</v>
      </c>
      <c r="D26" s="123">
        <v>2521259</v>
      </c>
      <c r="E26" s="67">
        <f t="shared" si="7"/>
        <v>749.79999999981396</v>
      </c>
      <c r="F26" s="125">
        <v>761211.45</v>
      </c>
      <c r="G26" s="123">
        <v>766315.92</v>
      </c>
      <c r="H26" s="53">
        <f t="shared" si="0"/>
        <v>5104.4700000000903</v>
      </c>
      <c r="I26" s="160">
        <v>108881.63</v>
      </c>
      <c r="J26" s="82">
        <v>108964.89</v>
      </c>
      <c r="K26" s="67">
        <f t="shared" si="1"/>
        <v>83.259999999994804</v>
      </c>
      <c r="L26" s="82">
        <f>+M24</f>
        <v>57266.73</v>
      </c>
      <c r="M26" s="82">
        <v>57331.05</v>
      </c>
      <c r="N26" s="53">
        <f t="shared" si="2"/>
        <v>64.319999999999695</v>
      </c>
      <c r="O26" s="122">
        <f>+P24</f>
        <v>568108.80000000005</v>
      </c>
      <c r="P26" s="82">
        <v>568818.56000000006</v>
      </c>
      <c r="Q26" s="53">
        <f t="shared" si="8"/>
        <v>709.76000000000897</v>
      </c>
      <c r="R26" s="122">
        <f>+S24</f>
        <v>204296.48</v>
      </c>
      <c r="S26" s="82">
        <v>204599.61</v>
      </c>
      <c r="T26" s="53">
        <f t="shared" si="9"/>
        <v>303.12999999997601</v>
      </c>
      <c r="U26" s="122">
        <f>+V24</f>
        <v>528060</v>
      </c>
      <c r="V26" s="82">
        <v>529177.59999999998</v>
      </c>
      <c r="W26" s="53">
        <f t="shared" si="10"/>
        <v>1117.5999999999799</v>
      </c>
      <c r="X26" s="122">
        <f>+Y24</f>
        <v>351068.56</v>
      </c>
      <c r="Y26" s="82">
        <v>351882.72</v>
      </c>
      <c r="Z26" s="53">
        <f t="shared" si="3"/>
        <v>814.15999999997405</v>
      </c>
      <c r="AA26" s="82">
        <f>+AB24</f>
        <v>111609.52</v>
      </c>
      <c r="AB26" s="82">
        <v>111860.58</v>
      </c>
      <c r="AC26" s="53">
        <f t="shared" si="4"/>
        <v>251.05999999999801</v>
      </c>
      <c r="AD26" s="134">
        <f>+AE24</f>
        <v>104308</v>
      </c>
      <c r="AE26" s="134">
        <v>104732</v>
      </c>
      <c r="AF26" s="53">
        <f t="shared" si="5"/>
        <v>424</v>
      </c>
      <c r="AG26" s="156">
        <v>0</v>
      </c>
      <c r="AH26" s="156">
        <v>0</v>
      </c>
      <c r="AI26" s="162">
        <v>0</v>
      </c>
      <c r="AJ26" s="53">
        <f t="shared" si="6"/>
        <v>9621.5599999998303</v>
      </c>
      <c r="AK26" s="122">
        <f>+AL24</f>
        <v>5264081</v>
      </c>
      <c r="AL26" s="123">
        <v>5273556.01</v>
      </c>
      <c r="AM26" s="169">
        <f t="shared" si="11"/>
        <v>9475.0099999997801</v>
      </c>
      <c r="AN26" s="170">
        <f t="shared" si="12"/>
        <v>9223.9499999997806</v>
      </c>
    </row>
    <row r="27" spans="2:54" ht="30" customHeight="1">
      <c r="B27" s="141">
        <v>45554</v>
      </c>
      <c r="C27" s="126">
        <f t="shared" si="13"/>
        <v>2521259</v>
      </c>
      <c r="D27" s="116">
        <v>2521990.7999999998</v>
      </c>
      <c r="E27" s="67">
        <f t="shared" si="7"/>
        <v>731.79999999981396</v>
      </c>
      <c r="F27" s="127">
        <f t="shared" si="14"/>
        <v>766315.92</v>
      </c>
      <c r="G27" s="116">
        <v>771497.94</v>
      </c>
      <c r="H27" s="53">
        <f t="shared" si="0"/>
        <v>5182.0199999999004</v>
      </c>
      <c r="I27" s="126">
        <f t="shared" si="15"/>
        <v>108964.89</v>
      </c>
      <c r="J27" s="120">
        <v>109044.44</v>
      </c>
      <c r="K27" s="67">
        <f t="shared" si="1"/>
        <v>79.550000000002896</v>
      </c>
      <c r="L27" s="120">
        <f t="shared" si="16"/>
        <v>57331.05</v>
      </c>
      <c r="M27" s="120">
        <v>57387.29</v>
      </c>
      <c r="N27" s="113">
        <f t="shared" si="2"/>
        <v>56.239999999997998</v>
      </c>
      <c r="O27" s="49">
        <f t="shared" si="17"/>
        <v>568818.56000000006</v>
      </c>
      <c r="P27" s="120">
        <v>569715.94999999995</v>
      </c>
      <c r="Q27" s="113">
        <f t="shared" si="8"/>
        <v>897.38999999989801</v>
      </c>
      <c r="R27" s="49">
        <f t="shared" si="18"/>
        <v>204599.61</v>
      </c>
      <c r="S27" s="120">
        <v>204928.73</v>
      </c>
      <c r="T27" s="113">
        <f t="shared" si="9"/>
        <v>329.12000000002399</v>
      </c>
      <c r="U27" s="49">
        <f t="shared" si="19"/>
        <v>529177.59999999998</v>
      </c>
      <c r="V27" s="120">
        <v>530288.16</v>
      </c>
      <c r="W27" s="113">
        <f t="shared" si="10"/>
        <v>1110.56000000006</v>
      </c>
      <c r="X27" s="49">
        <f t="shared" si="20"/>
        <v>351882.72</v>
      </c>
      <c r="Y27" s="120">
        <v>352567.2</v>
      </c>
      <c r="Z27" s="113">
        <f t="shared" si="3"/>
        <v>684.48000000004004</v>
      </c>
      <c r="AA27" s="120">
        <f t="shared" si="21"/>
        <v>111860.58</v>
      </c>
      <c r="AB27" s="120">
        <v>112091.28</v>
      </c>
      <c r="AC27" s="113">
        <f t="shared" si="4"/>
        <v>230.699999999997</v>
      </c>
      <c r="AD27" s="135">
        <f t="shared" si="22"/>
        <v>104732</v>
      </c>
      <c r="AE27" s="135">
        <v>105076</v>
      </c>
      <c r="AF27" s="113">
        <f t="shared" si="5"/>
        <v>344</v>
      </c>
      <c r="AG27" s="157">
        <v>0</v>
      </c>
      <c r="AH27" s="157">
        <v>0</v>
      </c>
      <c r="AI27" s="155">
        <v>0</v>
      </c>
      <c r="AJ27" s="113">
        <f t="shared" si="6"/>
        <v>9645.8599999997296</v>
      </c>
      <c r="AK27" s="49">
        <f t="shared" si="23"/>
        <v>5273556.01</v>
      </c>
      <c r="AL27" s="116">
        <v>5282966.12</v>
      </c>
      <c r="AM27" s="169">
        <f t="shared" si="11"/>
        <v>9410.1100000003407</v>
      </c>
      <c r="AN27" s="170">
        <f t="shared" si="12"/>
        <v>9179.41000000034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2:54" s="3" customFormat="1" ht="30" customHeight="1">
      <c r="B28" s="141">
        <v>45555</v>
      </c>
      <c r="C28" s="126">
        <f t="shared" si="13"/>
        <v>2521990.7999999998</v>
      </c>
      <c r="D28" s="116">
        <v>2522721.59</v>
      </c>
      <c r="E28" s="67">
        <f t="shared" si="7"/>
        <v>730.79000000003703</v>
      </c>
      <c r="F28" s="127">
        <f t="shared" si="14"/>
        <v>771497.94</v>
      </c>
      <c r="G28" s="116">
        <v>776391.59</v>
      </c>
      <c r="H28" s="53">
        <f t="shared" si="0"/>
        <v>4893.6500000000196</v>
      </c>
      <c r="I28" s="126">
        <f t="shared" si="15"/>
        <v>109044.44</v>
      </c>
      <c r="J28" s="120">
        <v>109131.2</v>
      </c>
      <c r="K28" s="67">
        <f t="shared" si="1"/>
        <v>86.759999999994804</v>
      </c>
      <c r="L28" s="120">
        <f t="shared" si="16"/>
        <v>57387.29</v>
      </c>
      <c r="M28" s="120">
        <v>57452.51</v>
      </c>
      <c r="N28" s="113">
        <f t="shared" si="2"/>
        <v>65.220000000001207</v>
      </c>
      <c r="O28" s="49">
        <f t="shared" si="17"/>
        <v>569715.94999999995</v>
      </c>
      <c r="P28" s="120">
        <v>570622.48</v>
      </c>
      <c r="Q28" s="113">
        <f t="shared" si="8"/>
        <v>906.53000000002805</v>
      </c>
      <c r="R28" s="49">
        <f t="shared" si="18"/>
        <v>204928.73</v>
      </c>
      <c r="S28" s="120">
        <v>205260.72</v>
      </c>
      <c r="T28" s="113">
        <f t="shared" si="9"/>
        <v>331.98999999999103</v>
      </c>
      <c r="U28" s="49">
        <f t="shared" si="19"/>
        <v>530288.16</v>
      </c>
      <c r="V28" s="120">
        <v>531375.6</v>
      </c>
      <c r="W28" s="113">
        <f t="shared" si="10"/>
        <v>1087.43999999994</v>
      </c>
      <c r="X28" s="49">
        <f t="shared" si="20"/>
        <v>352567.2</v>
      </c>
      <c r="Y28" s="120">
        <v>353231.28</v>
      </c>
      <c r="Z28" s="113">
        <f t="shared" si="3"/>
        <v>664.08000000001596</v>
      </c>
      <c r="AA28" s="120">
        <f t="shared" si="21"/>
        <v>112091.28</v>
      </c>
      <c r="AB28" s="120">
        <v>112315.08</v>
      </c>
      <c r="AC28" s="113">
        <f t="shared" si="4"/>
        <v>223.800000000003</v>
      </c>
      <c r="AD28" s="135">
        <f t="shared" si="22"/>
        <v>105076</v>
      </c>
      <c r="AE28" s="135">
        <v>105390</v>
      </c>
      <c r="AF28" s="113">
        <f t="shared" si="5"/>
        <v>314</v>
      </c>
      <c r="AG28" s="157">
        <v>0</v>
      </c>
      <c r="AH28" s="157">
        <v>0</v>
      </c>
      <c r="AI28" s="155">
        <v>0</v>
      </c>
      <c r="AJ28" s="113">
        <f t="shared" si="6"/>
        <v>9304.2600000000402</v>
      </c>
      <c r="AK28" s="49">
        <f t="shared" si="23"/>
        <v>5282966.12</v>
      </c>
      <c r="AL28" s="116">
        <v>5292044.9400000004</v>
      </c>
      <c r="AM28" s="169">
        <f t="shared" si="11"/>
        <v>9078.8200000002998</v>
      </c>
      <c r="AN28" s="170">
        <f t="shared" si="12"/>
        <v>8855.0200000003006</v>
      </c>
    </row>
    <row r="29" spans="2:54" ht="30" customHeight="1">
      <c r="B29" s="141">
        <v>45556</v>
      </c>
      <c r="C29" s="126">
        <f t="shared" si="13"/>
        <v>2522721.59</v>
      </c>
      <c r="D29" s="116">
        <v>2523437.36</v>
      </c>
      <c r="E29" s="67">
        <f t="shared" si="7"/>
        <v>715.77000000001897</v>
      </c>
      <c r="F29" s="127">
        <f t="shared" si="14"/>
        <v>776391.59</v>
      </c>
      <c r="G29" s="116">
        <v>781607.89</v>
      </c>
      <c r="H29" s="53">
        <f t="shared" si="0"/>
        <v>5216.3000000000502</v>
      </c>
      <c r="I29" s="126">
        <f t="shared" si="15"/>
        <v>109131.2</v>
      </c>
      <c r="J29" s="120">
        <v>109211.45</v>
      </c>
      <c r="K29" s="67">
        <f t="shared" si="1"/>
        <v>80.25</v>
      </c>
      <c r="L29" s="120">
        <f t="shared" si="16"/>
        <v>57452.51</v>
      </c>
      <c r="M29" s="120">
        <v>57508.51</v>
      </c>
      <c r="N29" s="113">
        <f t="shared" si="2"/>
        <v>56</v>
      </c>
      <c r="O29" s="49">
        <f t="shared" si="17"/>
        <v>570622.48</v>
      </c>
      <c r="P29" s="120">
        <v>571377.36</v>
      </c>
      <c r="Q29" s="113">
        <f t="shared" si="8"/>
        <v>754.880000000005</v>
      </c>
      <c r="R29" s="49">
        <f t="shared" si="18"/>
        <v>205260.72</v>
      </c>
      <c r="S29" s="120">
        <v>205594.28</v>
      </c>
      <c r="T29" s="113">
        <f t="shared" si="9"/>
        <v>333.55999999999801</v>
      </c>
      <c r="U29" s="49">
        <f t="shared" si="19"/>
        <v>531375.6</v>
      </c>
      <c r="V29" s="120">
        <v>532497.92000000004</v>
      </c>
      <c r="W29" s="113">
        <f t="shared" si="10"/>
        <v>1122.32000000007</v>
      </c>
      <c r="X29" s="49">
        <f t="shared" si="20"/>
        <v>353231.28</v>
      </c>
      <c r="Y29" s="120">
        <v>353863.04</v>
      </c>
      <c r="Z29" s="113">
        <f t="shared" si="3"/>
        <v>631.75999999995099</v>
      </c>
      <c r="AA29" s="120">
        <f t="shared" si="21"/>
        <v>112315.08</v>
      </c>
      <c r="AB29" s="120">
        <v>112554.88</v>
      </c>
      <c r="AC29" s="113">
        <f t="shared" si="4"/>
        <v>239.800000000003</v>
      </c>
      <c r="AD29" s="135">
        <f t="shared" si="22"/>
        <v>105390</v>
      </c>
      <c r="AE29" s="135">
        <v>105759</v>
      </c>
      <c r="AF29" s="113">
        <f t="shared" si="5"/>
        <v>369</v>
      </c>
      <c r="AG29" s="157">
        <v>0</v>
      </c>
      <c r="AH29" s="157">
        <v>0</v>
      </c>
      <c r="AI29" s="155">
        <v>0</v>
      </c>
      <c r="AJ29" s="113">
        <f t="shared" si="6"/>
        <v>9519.6400000000904</v>
      </c>
      <c r="AK29" s="49">
        <f t="shared" si="23"/>
        <v>5292044.9400000004</v>
      </c>
      <c r="AL29" s="116">
        <v>5301420.5</v>
      </c>
      <c r="AM29" s="169">
        <f t="shared" si="11"/>
        <v>9375.5599999995902</v>
      </c>
      <c r="AN29" s="170">
        <f t="shared" si="12"/>
        <v>9135.7599999995891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2:54" s="3" customFormat="1" ht="30" customHeight="1">
      <c r="B30" s="141">
        <v>45557</v>
      </c>
      <c r="C30" s="126">
        <f t="shared" si="13"/>
        <v>2523437.36</v>
      </c>
      <c r="D30" s="116">
        <v>2524250.96</v>
      </c>
      <c r="E30" s="67">
        <f t="shared" si="7"/>
        <v>813.60000000009302</v>
      </c>
      <c r="F30" s="127">
        <f t="shared" si="14"/>
        <v>781607.89</v>
      </c>
      <c r="G30" s="116">
        <v>786857.11</v>
      </c>
      <c r="H30" s="53">
        <f t="shared" si="0"/>
        <v>5249.2199999999702</v>
      </c>
      <c r="I30" s="126">
        <f t="shared" si="15"/>
        <v>109211.45</v>
      </c>
      <c r="J30" s="120">
        <v>109296.57</v>
      </c>
      <c r="K30" s="67">
        <f t="shared" si="1"/>
        <v>85.120000000009895</v>
      </c>
      <c r="L30" s="120">
        <f t="shared" si="16"/>
        <v>57508.51</v>
      </c>
      <c r="M30" s="120">
        <v>57555.3</v>
      </c>
      <c r="N30" s="113">
        <f t="shared" si="2"/>
        <v>46.790000000000902</v>
      </c>
      <c r="O30" s="49">
        <f t="shared" si="17"/>
        <v>571377.36</v>
      </c>
      <c r="P30" s="120">
        <v>572092.04</v>
      </c>
      <c r="Q30" s="113">
        <f t="shared" si="8"/>
        <v>714.680000000051</v>
      </c>
      <c r="R30" s="49">
        <f t="shared" si="18"/>
        <v>205594.28</v>
      </c>
      <c r="S30" s="120">
        <v>205896.08</v>
      </c>
      <c r="T30" s="113">
        <f t="shared" si="9"/>
        <v>301.79999999998802</v>
      </c>
      <c r="U30" s="49">
        <f t="shared" si="19"/>
        <v>532497.92000000004</v>
      </c>
      <c r="V30" s="120">
        <v>533609.43999999994</v>
      </c>
      <c r="W30" s="113">
        <f t="shared" si="10"/>
        <v>1111.5199999998999</v>
      </c>
      <c r="X30" s="49">
        <f t="shared" si="20"/>
        <v>353863.04</v>
      </c>
      <c r="Y30" s="120">
        <v>354500.42</v>
      </c>
      <c r="Z30" s="113">
        <f t="shared" si="3"/>
        <v>637.380000000005</v>
      </c>
      <c r="AA30" s="120">
        <f t="shared" si="21"/>
        <v>112554.88</v>
      </c>
      <c r="AB30" s="120">
        <v>112782.6</v>
      </c>
      <c r="AC30" s="113">
        <f t="shared" si="4"/>
        <v>227.72000000000099</v>
      </c>
      <c r="AD30" s="135">
        <f t="shared" si="22"/>
        <v>105759</v>
      </c>
      <c r="AE30" s="135">
        <v>106035</v>
      </c>
      <c r="AF30" s="113">
        <f t="shared" si="5"/>
        <v>276</v>
      </c>
      <c r="AG30" s="157">
        <v>0</v>
      </c>
      <c r="AH30" s="157">
        <v>0</v>
      </c>
      <c r="AI30" s="155">
        <v>0</v>
      </c>
      <c r="AJ30" s="113">
        <f t="shared" si="6"/>
        <v>9463.8300000000199</v>
      </c>
      <c r="AK30" s="49">
        <f t="shared" si="23"/>
        <v>5301420.5</v>
      </c>
      <c r="AL30" s="116">
        <v>5310708.84</v>
      </c>
      <c r="AM30" s="169">
        <f t="shared" si="11"/>
        <v>9288.3399999998492</v>
      </c>
      <c r="AN30" s="170">
        <f t="shared" si="12"/>
        <v>9060.6199999998498</v>
      </c>
    </row>
    <row r="31" spans="2:54" ht="30" customHeight="1">
      <c r="B31" s="141">
        <v>45558</v>
      </c>
      <c r="C31" s="126">
        <f t="shared" si="13"/>
        <v>2524250.96</v>
      </c>
      <c r="D31" s="116">
        <v>2525056.67</v>
      </c>
      <c r="E31" s="67">
        <f t="shared" si="7"/>
        <v>805.70999999996297</v>
      </c>
      <c r="F31" s="127">
        <f t="shared" si="14"/>
        <v>786857.11</v>
      </c>
      <c r="G31" s="116">
        <v>791773.83</v>
      </c>
      <c r="H31" s="53">
        <f t="shared" si="0"/>
        <v>4916.7199999999702</v>
      </c>
      <c r="I31" s="126">
        <f t="shared" si="15"/>
        <v>109296.57</v>
      </c>
      <c r="J31" s="120">
        <v>109386.68</v>
      </c>
      <c r="K31" s="67">
        <f t="shared" si="1"/>
        <v>90.109999999986002</v>
      </c>
      <c r="L31" s="120">
        <f t="shared" si="16"/>
        <v>57555.3</v>
      </c>
      <c r="M31" s="120">
        <v>57610.89</v>
      </c>
      <c r="N31" s="113">
        <f t="shared" si="2"/>
        <v>55.5899999999965</v>
      </c>
      <c r="O31" s="49">
        <f t="shared" si="17"/>
        <v>572092.04</v>
      </c>
      <c r="P31" s="120">
        <v>572902.48</v>
      </c>
      <c r="Q31" s="113">
        <f t="shared" si="8"/>
        <v>810.43999999994401</v>
      </c>
      <c r="R31" s="49">
        <f t="shared" si="18"/>
        <v>205896.08</v>
      </c>
      <c r="S31" s="120">
        <v>206222.39600000001</v>
      </c>
      <c r="T31" s="113">
        <f t="shared" si="9"/>
        <v>326.31600000002101</v>
      </c>
      <c r="U31" s="49">
        <f t="shared" si="19"/>
        <v>533609.43999999994</v>
      </c>
      <c r="V31" s="120">
        <v>534708.88</v>
      </c>
      <c r="W31" s="113">
        <f t="shared" si="10"/>
        <v>1099.4400000000601</v>
      </c>
      <c r="X31" s="49">
        <f t="shared" si="20"/>
        <v>354500.42</v>
      </c>
      <c r="Y31" s="120">
        <v>355098.32</v>
      </c>
      <c r="Z31" s="113">
        <f t="shared" si="3"/>
        <v>597.90000000002306</v>
      </c>
      <c r="AA31" s="120">
        <f t="shared" si="21"/>
        <v>112782.6</v>
      </c>
      <c r="AB31" s="120">
        <v>113026.28</v>
      </c>
      <c r="AC31" s="113">
        <f t="shared" si="4"/>
        <v>243.67999999999299</v>
      </c>
      <c r="AD31" s="135">
        <f t="shared" si="22"/>
        <v>106035</v>
      </c>
      <c r="AE31" s="135">
        <v>106388</v>
      </c>
      <c r="AF31" s="113">
        <f t="shared" si="5"/>
        <v>353</v>
      </c>
      <c r="AG31" s="157">
        <v>0</v>
      </c>
      <c r="AH31" s="157">
        <v>0</v>
      </c>
      <c r="AI31" s="155">
        <v>0</v>
      </c>
      <c r="AJ31" s="113">
        <f t="shared" si="6"/>
        <v>9298.9059999999608</v>
      </c>
      <c r="AK31" s="49">
        <f t="shared" si="23"/>
        <v>5310708.84</v>
      </c>
      <c r="AL31" s="116">
        <v>5319780.45</v>
      </c>
      <c r="AM31" s="169">
        <f t="shared" si="11"/>
        <v>9071.6100000003407</v>
      </c>
      <c r="AN31" s="170">
        <f t="shared" si="12"/>
        <v>8827.9300000003404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2:54" s="3" customFormat="1" ht="30" customHeight="1">
      <c r="B32" s="141">
        <v>45559</v>
      </c>
      <c r="C32" s="126">
        <f t="shared" si="13"/>
        <v>2525056.67</v>
      </c>
      <c r="D32" s="116">
        <v>2525658.36</v>
      </c>
      <c r="E32" s="67">
        <f t="shared" si="7"/>
        <v>601.68999999994401</v>
      </c>
      <c r="F32" s="127">
        <f t="shared" si="14"/>
        <v>791773.83</v>
      </c>
      <c r="G32" s="116">
        <v>796042.23</v>
      </c>
      <c r="H32" s="53">
        <f t="shared" si="0"/>
        <v>4268.4000000000196</v>
      </c>
      <c r="I32" s="126">
        <f t="shared" si="15"/>
        <v>109386.68</v>
      </c>
      <c r="J32" s="120">
        <v>109472.68</v>
      </c>
      <c r="K32" s="67">
        <f t="shared" si="1"/>
        <v>86</v>
      </c>
      <c r="L32" s="120">
        <f t="shared" si="16"/>
        <v>57610.89</v>
      </c>
      <c r="M32" s="120">
        <v>57660.08</v>
      </c>
      <c r="N32" s="113">
        <f t="shared" si="2"/>
        <v>49.1900000000023</v>
      </c>
      <c r="O32" s="49">
        <f t="shared" si="17"/>
        <v>572902.48</v>
      </c>
      <c r="P32" s="120">
        <v>573687.36</v>
      </c>
      <c r="Q32" s="113">
        <f t="shared" si="8"/>
        <v>784.880000000005</v>
      </c>
      <c r="R32" s="49">
        <f t="shared" si="18"/>
        <v>206222.39600000001</v>
      </c>
      <c r="S32" s="120">
        <v>206471.2</v>
      </c>
      <c r="T32" s="113">
        <f t="shared" si="9"/>
        <v>248.80400000000401</v>
      </c>
      <c r="U32" s="49">
        <f t="shared" si="19"/>
        <v>534708.88</v>
      </c>
      <c r="V32" s="120">
        <v>535625.43999999994</v>
      </c>
      <c r="W32" s="113">
        <f t="shared" si="10"/>
        <v>916.55999999993901</v>
      </c>
      <c r="X32" s="49">
        <f t="shared" si="20"/>
        <v>355098.32</v>
      </c>
      <c r="Y32" s="120">
        <v>355622</v>
      </c>
      <c r="Z32" s="113">
        <f t="shared" si="3"/>
        <v>523.67999999999302</v>
      </c>
      <c r="AA32" s="120">
        <f t="shared" si="21"/>
        <v>113026.28</v>
      </c>
      <c r="AB32" s="120">
        <v>113229.75999999999</v>
      </c>
      <c r="AC32" s="113">
        <f t="shared" si="4"/>
        <v>203.47999999999601</v>
      </c>
      <c r="AD32" s="135">
        <f t="shared" si="22"/>
        <v>106388</v>
      </c>
      <c r="AE32" s="135">
        <v>106672</v>
      </c>
      <c r="AF32" s="113">
        <f t="shared" si="5"/>
        <v>284</v>
      </c>
      <c r="AG32" s="157">
        <v>0</v>
      </c>
      <c r="AH32" s="157">
        <v>0</v>
      </c>
      <c r="AI32" s="155">
        <v>0</v>
      </c>
      <c r="AJ32" s="113">
        <f t="shared" si="6"/>
        <v>7966.6839999999102</v>
      </c>
      <c r="AK32" s="49">
        <f t="shared" si="23"/>
        <v>5319780.45</v>
      </c>
      <c r="AL32" s="116">
        <v>5327594.1900000004</v>
      </c>
      <c r="AM32" s="169">
        <f t="shared" si="11"/>
        <v>7813.7400000002199</v>
      </c>
      <c r="AN32" s="170">
        <f t="shared" si="12"/>
        <v>7610.2600000002303</v>
      </c>
    </row>
    <row r="33" spans="2:54" ht="30" customHeight="1">
      <c r="B33" s="141">
        <v>45560</v>
      </c>
      <c r="C33" s="126">
        <f t="shared" si="13"/>
        <v>2525658.36</v>
      </c>
      <c r="D33" s="126">
        <v>2526356.83</v>
      </c>
      <c r="E33" s="67">
        <f t="shared" si="7"/>
        <v>698.470000000205</v>
      </c>
      <c r="F33" s="127">
        <f t="shared" si="14"/>
        <v>796042.23</v>
      </c>
      <c r="G33" s="116">
        <v>801230.33</v>
      </c>
      <c r="H33" s="53">
        <f t="shared" si="0"/>
        <v>5188.0999999999804</v>
      </c>
      <c r="I33" s="126">
        <f t="shared" si="15"/>
        <v>109472.68</v>
      </c>
      <c r="J33" s="120">
        <v>109559.18</v>
      </c>
      <c r="K33" s="67">
        <f t="shared" si="1"/>
        <v>86.5</v>
      </c>
      <c r="L33" s="120">
        <f t="shared" si="16"/>
        <v>57660.08</v>
      </c>
      <c r="M33" s="120">
        <v>57709.54</v>
      </c>
      <c r="N33" s="113">
        <f t="shared" si="2"/>
        <v>49.459999999999098</v>
      </c>
      <c r="O33" s="49">
        <f t="shared" si="17"/>
        <v>573687.36</v>
      </c>
      <c r="P33" s="120">
        <v>574573.04</v>
      </c>
      <c r="Q33" s="113">
        <f t="shared" si="8"/>
        <v>885.680000000051</v>
      </c>
      <c r="R33" s="49">
        <f t="shared" si="18"/>
        <v>206471.2</v>
      </c>
      <c r="S33" s="120">
        <v>206792.84</v>
      </c>
      <c r="T33" s="113">
        <f t="shared" si="9"/>
        <v>321.63999999998498</v>
      </c>
      <c r="U33" s="49">
        <f t="shared" si="19"/>
        <v>535625.43999999994</v>
      </c>
      <c r="V33" s="120">
        <v>536716.4</v>
      </c>
      <c r="W33" s="113">
        <f t="shared" si="10"/>
        <v>1090.9600000000801</v>
      </c>
      <c r="X33" s="49">
        <f t="shared" si="20"/>
        <v>355622</v>
      </c>
      <c r="Y33" s="120">
        <v>356248.4</v>
      </c>
      <c r="Z33" s="113">
        <f t="shared" si="3"/>
        <v>626.40000000002306</v>
      </c>
      <c r="AA33" s="120">
        <f t="shared" si="21"/>
        <v>113229.75999999999</v>
      </c>
      <c r="AB33" s="120">
        <v>113470.12</v>
      </c>
      <c r="AC33" s="113">
        <f t="shared" si="4"/>
        <v>240.36000000000101</v>
      </c>
      <c r="AD33" s="135">
        <f t="shared" si="22"/>
        <v>106672</v>
      </c>
      <c r="AE33" s="135">
        <v>107016</v>
      </c>
      <c r="AF33" s="113">
        <f t="shared" si="5"/>
        <v>344</v>
      </c>
      <c r="AG33" s="157">
        <v>0</v>
      </c>
      <c r="AH33" s="157">
        <v>0</v>
      </c>
      <c r="AI33" s="155">
        <v>0</v>
      </c>
      <c r="AJ33" s="113">
        <f t="shared" si="6"/>
        <v>9531.5700000003199</v>
      </c>
      <c r="AK33" s="49">
        <f t="shared" si="23"/>
        <v>5327594.1900000004</v>
      </c>
      <c r="AL33" s="116">
        <v>5336922.67</v>
      </c>
      <c r="AM33" s="169">
        <f t="shared" si="11"/>
        <v>9328.4799999995194</v>
      </c>
      <c r="AN33" s="170">
        <f t="shared" si="12"/>
        <v>9088.1199999995206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2:54" s="3" customFormat="1" ht="30" customHeight="1">
      <c r="B34" s="141">
        <v>45561</v>
      </c>
      <c r="C34" s="126">
        <v>2526356.83</v>
      </c>
      <c r="D34" s="116">
        <v>2527057.88</v>
      </c>
      <c r="E34" s="67">
        <f t="shared" si="7"/>
        <v>701.04999999981396</v>
      </c>
      <c r="F34" s="127">
        <f t="shared" si="14"/>
        <v>801230.33</v>
      </c>
      <c r="G34" s="116">
        <v>806196.11</v>
      </c>
      <c r="H34" s="53">
        <f t="shared" si="0"/>
        <v>4965.7800000000298</v>
      </c>
      <c r="I34" s="126">
        <f t="shared" si="15"/>
        <v>109559.18</v>
      </c>
      <c r="J34" s="120">
        <v>109657.02</v>
      </c>
      <c r="K34" s="67">
        <f t="shared" si="1"/>
        <v>97.840000000011102</v>
      </c>
      <c r="L34" s="120">
        <f t="shared" si="16"/>
        <v>57709.54</v>
      </c>
      <c r="M34" s="120">
        <v>57760.72</v>
      </c>
      <c r="N34" s="113">
        <f t="shared" si="2"/>
        <v>51.180000000000298</v>
      </c>
      <c r="O34" s="49">
        <f t="shared" si="17"/>
        <v>574573.04</v>
      </c>
      <c r="P34" s="120">
        <v>575515.76</v>
      </c>
      <c r="Q34" s="113">
        <f t="shared" si="8"/>
        <v>942.71999999997195</v>
      </c>
      <c r="R34" s="49">
        <f t="shared" si="18"/>
        <v>206792.84</v>
      </c>
      <c r="S34" s="120">
        <v>207107.08</v>
      </c>
      <c r="T34" s="113">
        <f t="shared" si="9"/>
        <v>314.23999999999103</v>
      </c>
      <c r="U34" s="49">
        <f t="shared" si="19"/>
        <v>536716.4</v>
      </c>
      <c r="V34" s="120">
        <v>537800.19999999995</v>
      </c>
      <c r="W34" s="113">
        <f t="shared" si="10"/>
        <v>1083.7999999999299</v>
      </c>
      <c r="X34" s="49">
        <f t="shared" si="20"/>
        <v>356248.4</v>
      </c>
      <c r="Y34" s="120">
        <v>356853.36</v>
      </c>
      <c r="Z34" s="113">
        <f t="shared" si="3"/>
        <v>604.95999999996297</v>
      </c>
      <c r="AA34" s="120">
        <f t="shared" si="21"/>
        <v>113470.12</v>
      </c>
      <c r="AB34" s="120">
        <v>113708.56</v>
      </c>
      <c r="AC34" s="113">
        <f t="shared" si="4"/>
        <v>238.44000000000199</v>
      </c>
      <c r="AD34" s="135">
        <f t="shared" si="22"/>
        <v>107016</v>
      </c>
      <c r="AE34" s="135">
        <v>107368</v>
      </c>
      <c r="AF34" s="113">
        <f t="shared" si="5"/>
        <v>352</v>
      </c>
      <c r="AG34" s="157">
        <v>0</v>
      </c>
      <c r="AH34" s="157">
        <v>0</v>
      </c>
      <c r="AI34" s="155">
        <v>0</v>
      </c>
      <c r="AJ34" s="113">
        <f t="shared" si="6"/>
        <v>9352.0099999997092</v>
      </c>
      <c r="AK34" s="49">
        <f t="shared" si="23"/>
        <v>5336922.67</v>
      </c>
      <c r="AL34" s="116">
        <v>5346054.8899999997</v>
      </c>
      <c r="AM34" s="169">
        <f t="shared" si="11"/>
        <v>9132.2199999997392</v>
      </c>
      <c r="AN34" s="170">
        <f t="shared" si="12"/>
        <v>8893.7799999997405</v>
      </c>
    </row>
    <row r="35" spans="2:54" ht="30" customHeight="1">
      <c r="B35" s="141">
        <v>45562</v>
      </c>
      <c r="C35" s="126">
        <f t="shared" si="13"/>
        <v>2527057.88</v>
      </c>
      <c r="D35" s="116">
        <v>2529108.7599999998</v>
      </c>
      <c r="E35" s="67">
        <f t="shared" si="7"/>
        <v>2050.8799999998901</v>
      </c>
      <c r="F35" s="127">
        <f t="shared" si="14"/>
        <v>806196.11</v>
      </c>
      <c r="G35" s="116">
        <v>811195.33</v>
      </c>
      <c r="H35" s="53">
        <f t="shared" si="0"/>
        <v>4999.2199999999702</v>
      </c>
      <c r="I35" s="126">
        <f t="shared" si="15"/>
        <v>109657.02</v>
      </c>
      <c r="J35" s="120">
        <v>109771.4</v>
      </c>
      <c r="K35" s="67">
        <f t="shared" si="1"/>
        <v>114.37999999999001</v>
      </c>
      <c r="L35" s="120">
        <f t="shared" si="16"/>
        <v>57760.72</v>
      </c>
      <c r="M35" s="120">
        <v>57827.49</v>
      </c>
      <c r="N35" s="113">
        <f t="shared" si="2"/>
        <v>66.769999999996799</v>
      </c>
      <c r="O35" s="49">
        <f t="shared" si="17"/>
        <v>575515.76</v>
      </c>
      <c r="P35" s="120">
        <v>576485.76</v>
      </c>
      <c r="Q35" s="113">
        <f t="shared" si="8"/>
        <v>970</v>
      </c>
      <c r="R35" s="49">
        <f t="shared" si="18"/>
        <v>207107.08</v>
      </c>
      <c r="S35" s="120">
        <v>207483.6</v>
      </c>
      <c r="T35" s="113">
        <f t="shared" si="9"/>
        <v>376.52000000001902</v>
      </c>
      <c r="U35" s="49">
        <f t="shared" si="19"/>
        <v>537800.19999999995</v>
      </c>
      <c r="V35" s="120">
        <v>538936.64</v>
      </c>
      <c r="W35" s="113">
        <f t="shared" si="10"/>
        <v>1136.4400000000601</v>
      </c>
      <c r="X35" s="49">
        <f t="shared" si="20"/>
        <v>356853.36</v>
      </c>
      <c r="Y35" s="120">
        <v>357512.8</v>
      </c>
      <c r="Z35" s="113">
        <f t="shared" si="3"/>
        <v>659.44000000000199</v>
      </c>
      <c r="AA35" s="120">
        <f t="shared" si="21"/>
        <v>113708.56</v>
      </c>
      <c r="AB35" s="120">
        <v>113946.48</v>
      </c>
      <c r="AC35" s="113">
        <f t="shared" si="4"/>
        <v>237.919999999998</v>
      </c>
      <c r="AD35" s="135">
        <v>107368</v>
      </c>
      <c r="AE35" s="135">
        <v>107713</v>
      </c>
      <c r="AF35" s="113">
        <f t="shared" si="5"/>
        <v>345</v>
      </c>
      <c r="AG35" s="157">
        <v>0</v>
      </c>
      <c r="AH35" s="157">
        <v>0</v>
      </c>
      <c r="AI35" s="155">
        <v>0</v>
      </c>
      <c r="AJ35" s="113">
        <f t="shared" si="6"/>
        <v>10956.5699999999</v>
      </c>
      <c r="AK35" s="49">
        <f t="shared" si="23"/>
        <v>5346054.8899999997</v>
      </c>
      <c r="AL35" s="116">
        <v>5356766.0599999996</v>
      </c>
      <c r="AM35" s="169">
        <f t="shared" si="11"/>
        <v>10711.1699999999</v>
      </c>
      <c r="AN35" s="170">
        <f t="shared" si="12"/>
        <v>10473.2499999999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2:54" s="3" customFormat="1" ht="30" customHeight="1">
      <c r="B36" s="141">
        <v>45563</v>
      </c>
      <c r="C36" s="126">
        <f t="shared" si="13"/>
        <v>2529108.7599999998</v>
      </c>
      <c r="D36" s="116">
        <v>2531619.2599999998</v>
      </c>
      <c r="E36" s="67">
        <f t="shared" si="7"/>
        <v>2510.5</v>
      </c>
      <c r="F36" s="127">
        <f t="shared" si="14"/>
        <v>811195.33</v>
      </c>
      <c r="G36" s="116">
        <v>816208.48</v>
      </c>
      <c r="H36" s="53">
        <f t="shared" si="0"/>
        <v>5013.1500000000196</v>
      </c>
      <c r="I36" s="126">
        <f t="shared" si="15"/>
        <v>109771.4</v>
      </c>
      <c r="J36" s="120">
        <v>109875.61</v>
      </c>
      <c r="K36" s="67">
        <f t="shared" si="1"/>
        <v>104.210000000006</v>
      </c>
      <c r="L36" s="120">
        <f t="shared" si="16"/>
        <v>57827.49</v>
      </c>
      <c r="M36" s="120">
        <v>57892.98</v>
      </c>
      <c r="N36" s="113">
        <f t="shared" si="2"/>
        <v>65.490000000005196</v>
      </c>
      <c r="O36" s="49">
        <f t="shared" si="17"/>
        <v>576485.76</v>
      </c>
      <c r="P36" s="120">
        <v>577455.04</v>
      </c>
      <c r="Q36" s="113">
        <f t="shared" si="8"/>
        <v>969.28000000002805</v>
      </c>
      <c r="R36" s="49">
        <f t="shared" si="18"/>
        <v>207483.6</v>
      </c>
      <c r="S36" s="120">
        <v>207781.12</v>
      </c>
      <c r="T36" s="113">
        <f t="shared" si="9"/>
        <v>297.51999999998998</v>
      </c>
      <c r="U36" s="49">
        <f t="shared" si="19"/>
        <v>538936.64</v>
      </c>
      <c r="V36" s="120">
        <v>540082.16</v>
      </c>
      <c r="W36" s="113">
        <f t="shared" si="10"/>
        <v>1145.52000000002</v>
      </c>
      <c r="X36" s="49">
        <f t="shared" si="20"/>
        <v>357512.8</v>
      </c>
      <c r="Y36" s="120">
        <v>358177.2</v>
      </c>
      <c r="Z36" s="113">
        <f t="shared" si="3"/>
        <v>664.40000000002306</v>
      </c>
      <c r="AA36" s="120">
        <f t="shared" si="21"/>
        <v>113946.48</v>
      </c>
      <c r="AB36" s="120">
        <v>114189.32</v>
      </c>
      <c r="AC36" s="113">
        <f t="shared" si="4"/>
        <v>242.840000000011</v>
      </c>
      <c r="AD36" s="135">
        <v>107713</v>
      </c>
      <c r="AE36" s="135">
        <v>108048</v>
      </c>
      <c r="AF36" s="113">
        <f t="shared" si="5"/>
        <v>335</v>
      </c>
      <c r="AG36" s="157">
        <v>0</v>
      </c>
      <c r="AH36" s="157">
        <v>0</v>
      </c>
      <c r="AI36" s="155">
        <v>0</v>
      </c>
      <c r="AJ36" s="113">
        <f t="shared" si="6"/>
        <v>11347.9100000001</v>
      </c>
      <c r="AK36" s="49">
        <f t="shared" si="23"/>
        <v>5356766.0599999996</v>
      </c>
      <c r="AL36" s="116">
        <v>5367972</v>
      </c>
      <c r="AM36" s="169">
        <f t="shared" si="11"/>
        <v>11205.940000000401</v>
      </c>
      <c r="AN36" s="170">
        <f t="shared" si="12"/>
        <v>10963.100000000401</v>
      </c>
    </row>
    <row r="37" spans="2:54" ht="30" customHeight="1">
      <c r="B37" s="141">
        <v>45564</v>
      </c>
      <c r="C37" s="126">
        <f t="shared" si="13"/>
        <v>2531619.2599999998</v>
      </c>
      <c r="D37" s="116">
        <v>2534584.73</v>
      </c>
      <c r="E37" s="67">
        <f t="shared" si="7"/>
        <v>2965.4700000001999</v>
      </c>
      <c r="F37" s="127">
        <f t="shared" si="14"/>
        <v>816208.48</v>
      </c>
      <c r="G37" s="116">
        <v>821310.03</v>
      </c>
      <c r="H37" s="53">
        <f t="shared" si="0"/>
        <v>5101.5500000000502</v>
      </c>
      <c r="I37" s="126">
        <f t="shared" si="15"/>
        <v>109875.61</v>
      </c>
      <c r="J37" s="120">
        <v>110013.42</v>
      </c>
      <c r="K37" s="67">
        <f t="shared" si="1"/>
        <v>137.80999999999801</v>
      </c>
      <c r="L37" s="120">
        <f t="shared" si="16"/>
        <v>57892.98</v>
      </c>
      <c r="M37" s="120">
        <v>57944.08</v>
      </c>
      <c r="N37" s="113">
        <f t="shared" si="2"/>
        <v>51.099999999998502</v>
      </c>
      <c r="O37" s="49">
        <f t="shared" si="17"/>
        <v>577455.04</v>
      </c>
      <c r="P37" s="120">
        <v>578448.72</v>
      </c>
      <c r="Q37" s="113">
        <f t="shared" si="8"/>
        <v>993.67999999993503</v>
      </c>
      <c r="R37" s="49">
        <f t="shared" si="18"/>
        <v>207781.12</v>
      </c>
      <c r="S37" s="120">
        <v>208124</v>
      </c>
      <c r="T37" s="113">
        <f t="shared" si="9"/>
        <v>342.880000000005</v>
      </c>
      <c r="U37" s="49">
        <f t="shared" si="19"/>
        <v>540082.16</v>
      </c>
      <c r="V37" s="120">
        <v>541300.07999999996</v>
      </c>
      <c r="W37" s="113">
        <f t="shared" si="10"/>
        <v>1217.91999999993</v>
      </c>
      <c r="X37" s="49">
        <f t="shared" si="20"/>
        <v>358177.2</v>
      </c>
      <c r="Y37" s="120">
        <v>358878.08</v>
      </c>
      <c r="Z37" s="113">
        <f t="shared" si="3"/>
        <v>700.880000000005</v>
      </c>
      <c r="AA37" s="120">
        <f t="shared" si="21"/>
        <v>114189.32</v>
      </c>
      <c r="AB37" s="120">
        <v>114446.04</v>
      </c>
      <c r="AC37" s="113">
        <f t="shared" si="4"/>
        <v>256.71999999998701</v>
      </c>
      <c r="AD37" s="135">
        <f t="shared" si="22"/>
        <v>108048</v>
      </c>
      <c r="AE37" s="135">
        <v>108313</v>
      </c>
      <c r="AF37" s="113">
        <f t="shared" si="5"/>
        <v>265</v>
      </c>
      <c r="AG37" s="157">
        <v>0</v>
      </c>
      <c r="AH37" s="157">
        <v>0</v>
      </c>
      <c r="AI37" s="155">
        <v>0</v>
      </c>
      <c r="AJ37" s="113">
        <f t="shared" si="6"/>
        <v>12033.0100000001</v>
      </c>
      <c r="AK37" s="49">
        <f t="shared" si="23"/>
        <v>5367972</v>
      </c>
      <c r="AL37" s="116">
        <v>5379879.6200000001</v>
      </c>
      <c r="AM37" s="169">
        <f t="shared" si="11"/>
        <v>11907.620000000101</v>
      </c>
      <c r="AN37" s="170">
        <f t="shared" si="12"/>
        <v>11650.9000000001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2:54" ht="30" customHeight="1">
      <c r="B38" s="163">
        <v>45565</v>
      </c>
      <c r="C38" s="126">
        <f t="shared" si="13"/>
        <v>2534584.73</v>
      </c>
      <c r="D38" s="116">
        <v>2535902.08</v>
      </c>
      <c r="E38" s="84">
        <f t="shared" si="7"/>
        <v>1317.3500000000899</v>
      </c>
      <c r="F38" s="127">
        <f t="shared" si="14"/>
        <v>821310.03</v>
      </c>
      <c r="G38" s="116">
        <v>826328.87</v>
      </c>
      <c r="H38" s="152">
        <f t="shared" si="0"/>
        <v>5018.8399999999701</v>
      </c>
      <c r="I38" s="126">
        <f t="shared" si="15"/>
        <v>110013.42</v>
      </c>
      <c r="J38" s="120">
        <v>110104.4</v>
      </c>
      <c r="K38" s="84">
        <f t="shared" si="1"/>
        <v>90.979999999995897</v>
      </c>
      <c r="L38" s="120">
        <f t="shared" si="16"/>
        <v>57944.08</v>
      </c>
      <c r="M38" s="120">
        <v>58006.52</v>
      </c>
      <c r="N38" s="113">
        <f t="shared" si="2"/>
        <v>62.439999999995102</v>
      </c>
      <c r="O38" s="49">
        <f t="shared" si="17"/>
        <v>578448.72</v>
      </c>
      <c r="P38" s="120">
        <v>579676.28</v>
      </c>
      <c r="Q38" s="113">
        <f t="shared" si="8"/>
        <v>1227.56000000006</v>
      </c>
      <c r="R38" s="49">
        <f t="shared" si="18"/>
        <v>208124</v>
      </c>
      <c r="S38" s="120">
        <v>208417.16</v>
      </c>
      <c r="T38" s="113">
        <f t="shared" si="9"/>
        <v>293.16000000000298</v>
      </c>
      <c r="U38" s="49">
        <f t="shared" si="19"/>
        <v>541300.07999999996</v>
      </c>
      <c r="V38" s="120">
        <v>542429.43999999994</v>
      </c>
      <c r="W38" s="113">
        <f t="shared" si="10"/>
        <v>1129.3599999999899</v>
      </c>
      <c r="X38" s="49">
        <f t="shared" si="20"/>
        <v>358878.08</v>
      </c>
      <c r="Y38" s="120">
        <v>359414.8</v>
      </c>
      <c r="Z38" s="113">
        <f t="shared" si="3"/>
        <v>536.71999999997195</v>
      </c>
      <c r="AA38" s="120">
        <f t="shared" si="21"/>
        <v>114446.04</v>
      </c>
      <c r="AB38" s="120">
        <v>114678.44</v>
      </c>
      <c r="AC38" s="113">
        <f t="shared" si="4"/>
        <v>232.40000000000899</v>
      </c>
      <c r="AD38" s="135">
        <f t="shared" si="22"/>
        <v>108313</v>
      </c>
      <c r="AE38" s="135">
        <v>108662</v>
      </c>
      <c r="AF38" s="113">
        <f t="shared" si="5"/>
        <v>349</v>
      </c>
      <c r="AG38" s="157">
        <v>0</v>
      </c>
      <c r="AH38" s="157">
        <v>0</v>
      </c>
      <c r="AI38" s="155">
        <v>0</v>
      </c>
      <c r="AJ38" s="113">
        <f t="shared" si="6"/>
        <v>10257.8100000001</v>
      </c>
      <c r="AK38" s="49">
        <f t="shared" si="23"/>
        <v>5379879.6200000001</v>
      </c>
      <c r="AL38" s="116">
        <v>5389858.5700000003</v>
      </c>
      <c r="AM38" s="171">
        <f t="shared" si="11"/>
        <v>9978.9500000001899</v>
      </c>
      <c r="AN38" s="172">
        <f t="shared" si="12"/>
        <v>9746.5500000001794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2:54" ht="60" customHeight="1">
      <c r="B39" s="508" t="s">
        <v>58</v>
      </c>
      <c r="C39" s="533"/>
      <c r="D39" s="509"/>
      <c r="E39" s="166">
        <f>SUM(E9:E38)</f>
        <v>70215.379999999903</v>
      </c>
      <c r="F39" s="92"/>
      <c r="G39" s="92"/>
      <c r="H39" s="166">
        <f>SUM(H9:H38)</f>
        <v>101106.9</v>
      </c>
      <c r="I39" s="92"/>
      <c r="J39" s="92"/>
      <c r="K39" s="164">
        <f>SUM(K9:K38)</f>
        <v>2558.53999999999</v>
      </c>
      <c r="L39" s="92"/>
      <c r="M39" s="92"/>
      <c r="N39" s="164">
        <f>SUM(N9:N38)</f>
        <v>1648.25999999999</v>
      </c>
      <c r="O39" s="92"/>
      <c r="P39" s="92"/>
      <c r="Q39" s="164">
        <f>SUM(Q9:Q38)</f>
        <v>22164.720000000001</v>
      </c>
      <c r="R39" s="92"/>
      <c r="S39" s="92"/>
      <c r="T39" s="164">
        <f>SUM(T9:T38)</f>
        <v>8308.6000000000095</v>
      </c>
      <c r="U39" s="92"/>
      <c r="V39" s="92"/>
      <c r="W39" s="164">
        <f>SUM(W9:W38)</f>
        <v>30811.119999999901</v>
      </c>
      <c r="X39" s="92"/>
      <c r="Y39" s="92"/>
      <c r="Z39" s="164">
        <f>SUM(Z9:Z38)</f>
        <v>18497.52</v>
      </c>
      <c r="AA39" s="92"/>
      <c r="AB39" s="92"/>
      <c r="AC39" s="164">
        <f>SUM(AC9:AC38)</f>
        <v>6752.92</v>
      </c>
      <c r="AD39" s="92"/>
      <c r="AE39" s="135"/>
      <c r="AF39" s="164">
        <f>SUM(AF9:AF38)</f>
        <v>9182</v>
      </c>
      <c r="AG39" s="92"/>
      <c r="AH39" s="92"/>
      <c r="AI39" s="155">
        <v>0</v>
      </c>
      <c r="AJ39" s="164">
        <f>SUM(AJ9:AJ38)</f>
        <v>271245.96000000002</v>
      </c>
      <c r="AK39" s="92"/>
      <c r="AL39" s="92"/>
      <c r="AM39" s="166">
        <f>SUM(AM9:AM38)</f>
        <v>265598.2</v>
      </c>
      <c r="AN39" s="166">
        <f>SUM(AN9:AN38)</f>
        <v>258845.28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2:54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2:54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2:54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2:54">
      <c r="AC43" s="7"/>
      <c r="AF43" s="7"/>
      <c r="AG43" s="7"/>
      <c r="AH43" s="7"/>
      <c r="AI43" s="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2:54">
      <c r="AC44" s="7"/>
      <c r="AF44" s="7"/>
      <c r="AG44" s="7"/>
      <c r="AH44" s="7"/>
      <c r="AI44" s="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2:54">
      <c r="AC45" s="7"/>
      <c r="AF45" s="7"/>
      <c r="AG45" s="7"/>
      <c r="AH45" s="7"/>
      <c r="AI45" s="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2:54">
      <c r="AC46" s="7"/>
      <c r="AF46" s="7"/>
      <c r="AG46" s="7"/>
      <c r="AH46" s="7"/>
      <c r="AI46" s="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2:54">
      <c r="AC47" s="7"/>
      <c r="AF47" s="7"/>
      <c r="AG47" s="7"/>
      <c r="AH47" s="7"/>
      <c r="AI47" s="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2:54">
      <c r="AC48" s="7"/>
      <c r="AF48" s="7"/>
      <c r="AG48" s="7"/>
      <c r="AH48" s="7"/>
      <c r="AI48" s="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9:54">
      <c r="AC49" s="7"/>
      <c r="AF49" s="7"/>
      <c r="AG49" s="7"/>
      <c r="AH49" s="7"/>
      <c r="AI49" s="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9:54">
      <c r="AC50" s="7"/>
      <c r="AF50" s="7"/>
      <c r="AG50" s="7"/>
      <c r="AH50" s="7"/>
      <c r="AI50" s="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9:54">
      <c r="AC51" s="7"/>
      <c r="AF51" s="7"/>
      <c r="AG51" s="7"/>
      <c r="AH51" s="7"/>
      <c r="AI51" s="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9:54">
      <c r="AC52" s="7"/>
      <c r="AF52" s="7"/>
      <c r="AG52" s="7"/>
      <c r="AH52" s="7"/>
      <c r="AI52" s="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9:54">
      <c r="AC53" s="7"/>
      <c r="AF53" s="7"/>
      <c r="AG53" s="7"/>
      <c r="AH53" s="7"/>
      <c r="AI53" s="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9:54">
      <c r="AC54" s="7"/>
      <c r="AF54" s="7"/>
      <c r="AG54" s="7"/>
      <c r="AH54" s="7"/>
      <c r="AI54" s="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9:54">
      <c r="AC55" s="7"/>
      <c r="AF55" s="7"/>
      <c r="AG55" s="7"/>
      <c r="AH55" s="7"/>
      <c r="AI55" s="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9:54">
      <c r="AC56" s="7"/>
      <c r="AF56" s="7"/>
      <c r="AG56" s="7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9:54">
      <c r="AC57" s="7"/>
      <c r="AF57" s="7"/>
      <c r="AG57" s="7"/>
      <c r="AH57" s="7"/>
      <c r="AI57" s="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9:54">
      <c r="AC58" s="7"/>
      <c r="AF58" s="7"/>
      <c r="AG58" s="7"/>
      <c r="AH58" s="7"/>
      <c r="AI58" s="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9:54">
      <c r="AC59" s="7"/>
      <c r="AF59" s="7"/>
      <c r="AG59" s="7"/>
      <c r="AH59" s="7"/>
      <c r="AI59" s="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9:54">
      <c r="AC60" s="7"/>
      <c r="AF60" s="7"/>
      <c r="AG60" s="7"/>
      <c r="AH60" s="7"/>
      <c r="AI60" s="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9:54">
      <c r="AC61" s="7"/>
      <c r="AF61" s="7"/>
      <c r="AG61" s="7"/>
      <c r="AH61" s="7"/>
      <c r="AI61" s="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9:54">
      <c r="AC62" s="7"/>
      <c r="AF62" s="7"/>
      <c r="AG62" s="7"/>
      <c r="AH62" s="7"/>
      <c r="AI62" s="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9:54">
      <c r="AC63" s="7"/>
      <c r="AF63" s="7"/>
      <c r="AG63" s="7"/>
      <c r="AH63" s="7"/>
      <c r="AI63" s="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9:54">
      <c r="AC64" s="7"/>
      <c r="AF64" s="7"/>
      <c r="AG64" s="7"/>
      <c r="AH64" s="7"/>
      <c r="AI64" s="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9:54">
      <c r="AC65" s="7"/>
      <c r="AF65" s="7"/>
      <c r="AG65" s="7"/>
      <c r="AH65" s="7"/>
      <c r="AI65" s="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9:54">
      <c r="AC66" s="7"/>
      <c r="AF66" s="7"/>
      <c r="AG66" s="7"/>
      <c r="AH66" s="7"/>
      <c r="AI66" s="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9:54">
      <c r="AC67" s="7"/>
      <c r="AF67" s="7"/>
      <c r="AG67" s="7"/>
      <c r="AH67" s="7"/>
      <c r="AI67" s="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9:54">
      <c r="AC68" s="7"/>
      <c r="AF68" s="7"/>
      <c r="AG68" s="7"/>
      <c r="AH68" s="7"/>
      <c r="AI68" s="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9:54">
      <c r="AC69" s="7"/>
      <c r="AF69" s="7"/>
      <c r="AG69" s="7"/>
      <c r="AH69" s="7"/>
      <c r="AI69" s="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9:54">
      <c r="AC70" s="7"/>
      <c r="AF70" s="7"/>
      <c r="AG70" s="7"/>
      <c r="AH70" s="7"/>
      <c r="AI70" s="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9:54">
      <c r="AC71" s="7"/>
      <c r="AF71" s="7"/>
      <c r="AG71" s="7"/>
      <c r="AH71" s="7"/>
      <c r="AI71" s="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9:54">
      <c r="AC72" s="7"/>
      <c r="AF72" s="7"/>
      <c r="AG72" s="7"/>
      <c r="AH72" s="7"/>
      <c r="AI72" s="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9:54">
      <c r="AC73" s="7"/>
      <c r="AF73" s="7"/>
      <c r="AG73" s="7"/>
      <c r="AH73" s="7"/>
      <c r="AI73" s="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9:54">
      <c r="AC74" s="7"/>
      <c r="AF74" s="7"/>
      <c r="AG74" s="7"/>
      <c r="AH74" s="7"/>
      <c r="AI74" s="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9:54">
      <c r="AC75" s="7"/>
      <c r="AF75" s="7"/>
      <c r="AG75" s="7"/>
      <c r="AH75" s="7"/>
      <c r="AI75" s="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9:54">
      <c r="AC76" s="7"/>
      <c r="AF76" s="7"/>
      <c r="AH76" s="7"/>
      <c r="AI76" s="7"/>
      <c r="AJ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</sheetData>
  <mergeCells count="33">
    <mergeCell ref="AK7:AM7"/>
    <mergeCell ref="C8:AI8"/>
    <mergeCell ref="C25:AN25"/>
    <mergeCell ref="B39:D39"/>
    <mergeCell ref="B6:B7"/>
    <mergeCell ref="AJ7:AJ8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G2:G4"/>
    <mergeCell ref="AH2:AH4"/>
    <mergeCell ref="B2:F4"/>
    <mergeCell ref="AI2:AM4"/>
    <mergeCell ref="I4:N4"/>
    <mergeCell ref="O4:X4"/>
    <mergeCell ref="Z4:AF4"/>
  </mergeCell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B78"/>
  <sheetViews>
    <sheetView topLeftCell="A16" zoomScale="77" zoomScaleNormal="77" workbookViewId="0">
      <selection activeCell="J26" sqref="J26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5" width="16.7109375" style="4" customWidth="1"/>
    <col min="36" max="36" width="20.140625" style="4" customWidth="1"/>
    <col min="37" max="37" width="17.5703125" style="4" customWidth="1"/>
    <col min="38" max="38" width="17.28515625" style="4" customWidth="1"/>
    <col min="39" max="39" width="21.85546875" style="4" customWidth="1"/>
    <col min="40" max="40" width="23.7109375" style="4" customWidth="1"/>
    <col min="41" max="41" width="12.28515625" style="4" customWidth="1"/>
    <col min="42" max="42" width="12.5703125" style="4" customWidth="1"/>
    <col min="43" max="43" width="13.28515625" style="4" customWidth="1"/>
    <col min="44" max="44" width="19.28515625" style="4" customWidth="1"/>
    <col min="45" max="45" width="14.140625" style="4" customWidth="1"/>
    <col min="46" max="46" width="14.5703125" style="4" customWidth="1"/>
    <col min="47" max="47" width="17.42578125" style="4" customWidth="1"/>
    <col min="48" max="48" width="12.85546875" style="4" customWidth="1"/>
    <col min="49" max="49" width="9.5703125" style="4" customWidth="1"/>
    <col min="50" max="50" width="12" style="4" customWidth="1"/>
    <col min="51" max="51" width="9.7109375" style="4" customWidth="1"/>
    <col min="52" max="52" width="11.140625" style="4" customWidth="1"/>
    <col min="53" max="53" width="10" style="4" customWidth="1"/>
    <col min="54" max="54" width="10.42578125" style="7" customWidth="1"/>
    <col min="55" max="55" width="11.140625" style="1" customWidth="1"/>
    <col min="56" max="16384" width="9.140625" style="1"/>
  </cols>
  <sheetData>
    <row r="1" spans="2:54" ht="27.95" customHeight="1"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</row>
    <row r="2" spans="2:54" ht="27.95" customHeight="1"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110"/>
      <c r="AH2" s="489"/>
      <c r="AI2" s="489"/>
      <c r="AJ2" s="489"/>
      <c r="AK2" s="489"/>
      <c r="AL2" s="489"/>
      <c r="AM2" s="489"/>
      <c r="AN2" s="110"/>
    </row>
    <row r="3" spans="2:54" ht="27.95" customHeight="1">
      <c r="B3" s="504"/>
      <c r="C3" s="504"/>
      <c r="D3" s="504"/>
      <c r="E3" s="504"/>
      <c r="F3" s="504"/>
      <c r="G3" s="489"/>
      <c r="H3" s="110"/>
      <c r="I3" s="489" t="s">
        <v>92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92</v>
      </c>
      <c r="AA3" s="489"/>
      <c r="AB3" s="489"/>
      <c r="AC3" s="489"/>
      <c r="AD3" s="489"/>
      <c r="AE3" s="489"/>
      <c r="AF3" s="489"/>
      <c r="AG3" s="110"/>
      <c r="AH3" s="489"/>
      <c r="AI3" s="489"/>
      <c r="AJ3" s="489"/>
      <c r="AK3" s="489"/>
      <c r="AL3" s="489"/>
      <c r="AM3" s="489"/>
      <c r="AN3" s="110"/>
    </row>
    <row r="4" spans="2:54" ht="27.95" customHeight="1"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110"/>
      <c r="AH4" s="489"/>
      <c r="AI4" s="489"/>
      <c r="AJ4" s="489"/>
      <c r="AK4" s="489"/>
      <c r="AL4" s="489"/>
      <c r="AM4" s="489"/>
      <c r="AN4" s="110"/>
    </row>
    <row r="5" spans="2:54" ht="18" customHeight="1"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11"/>
      <c r="AD5" s="511"/>
      <c r="AE5" s="511"/>
      <c r="AF5" s="511"/>
      <c r="AG5" s="511"/>
      <c r="AH5" s="511"/>
      <c r="AI5" s="511"/>
      <c r="AJ5" s="511"/>
      <c r="AK5" s="511"/>
      <c r="AL5" s="511"/>
      <c r="AM5" s="511"/>
      <c r="AN5" s="511"/>
    </row>
    <row r="6" spans="2:54" s="2" customFormat="1" ht="98.25" customHeight="1">
      <c r="B6" s="534" t="s">
        <v>22</v>
      </c>
      <c r="C6" s="490" t="s">
        <v>63</v>
      </c>
      <c r="D6" s="490"/>
      <c r="E6" s="490"/>
      <c r="F6" s="490" t="s">
        <v>64</v>
      </c>
      <c r="G6" s="490"/>
      <c r="H6" s="490"/>
      <c r="I6" s="512" t="s">
        <v>78</v>
      </c>
      <c r="J6" s="513"/>
      <c r="K6" s="514"/>
      <c r="L6" s="512" t="s">
        <v>79</v>
      </c>
      <c r="M6" s="513"/>
      <c r="N6" s="514"/>
      <c r="O6" s="490" t="s">
        <v>65</v>
      </c>
      <c r="P6" s="490"/>
      <c r="Q6" s="490"/>
      <c r="R6" s="490" t="s">
        <v>66</v>
      </c>
      <c r="S6" s="490"/>
      <c r="T6" s="490"/>
      <c r="U6" s="490" t="s">
        <v>86</v>
      </c>
      <c r="V6" s="490"/>
      <c r="W6" s="490"/>
      <c r="X6" s="490" t="s">
        <v>68</v>
      </c>
      <c r="Y6" s="490"/>
      <c r="Z6" s="490"/>
      <c r="AA6" s="491" t="s">
        <v>69</v>
      </c>
      <c r="AB6" s="491"/>
      <c r="AC6" s="491"/>
      <c r="AD6" s="490" t="s">
        <v>20</v>
      </c>
      <c r="AE6" s="490"/>
      <c r="AF6" s="490"/>
      <c r="AG6" s="490" t="s">
        <v>72</v>
      </c>
      <c r="AH6" s="490"/>
      <c r="AI6" s="490"/>
      <c r="AJ6" s="491"/>
      <c r="AK6" s="491"/>
      <c r="AL6" s="491"/>
      <c r="AM6" s="491"/>
      <c r="AN6" s="491"/>
    </row>
    <row r="7" spans="2:54" ht="46.5" customHeight="1">
      <c r="B7" s="534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535" t="s">
        <v>89</v>
      </c>
      <c r="AK7" s="517" t="s">
        <v>37</v>
      </c>
      <c r="AL7" s="517"/>
      <c r="AM7" s="517"/>
      <c r="AN7" s="87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2:54" ht="36" customHeight="1">
      <c r="B8" s="158"/>
      <c r="C8" s="529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7"/>
      <c r="O8" s="530"/>
      <c r="P8" s="530"/>
      <c r="Q8" s="537"/>
      <c r="R8" s="530"/>
      <c r="S8" s="530"/>
      <c r="T8" s="530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1"/>
      <c r="AJ8" s="536"/>
      <c r="AK8" s="11" t="s">
        <v>12</v>
      </c>
      <c r="AL8" s="11" t="s">
        <v>13</v>
      </c>
      <c r="AM8" s="88" t="s">
        <v>74</v>
      </c>
      <c r="AN8" s="12" t="s">
        <v>90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2:54" ht="30" customHeight="1">
      <c r="B9" s="15">
        <v>45566</v>
      </c>
      <c r="C9" s="127">
        <f>+'Sep-2024'!D38</f>
        <v>2535902.08</v>
      </c>
      <c r="D9" s="116">
        <v>2540279.42</v>
      </c>
      <c r="E9" s="53">
        <f>+D9-C9</f>
        <v>4377.3399999998501</v>
      </c>
      <c r="F9" s="127">
        <f>+'Sep-2024'!G38</f>
        <v>826328.87</v>
      </c>
      <c r="G9" s="159">
        <v>828781.39</v>
      </c>
      <c r="H9" s="53">
        <f t="shared" ref="H9:H39" si="0">SUM(G9-F9)</f>
        <v>2452.52000000002</v>
      </c>
      <c r="I9" s="127">
        <f>+'Sep-2024'!J38</f>
        <v>110104.4</v>
      </c>
      <c r="J9" s="120">
        <v>110246.72</v>
      </c>
      <c r="K9" s="53">
        <f t="shared" ref="K9:K39" si="1">SUM(J9-I9)</f>
        <v>142.32000000000701</v>
      </c>
      <c r="L9" s="120">
        <f>+'Sep-2024'!M38</f>
        <v>58006.52</v>
      </c>
      <c r="M9" s="116">
        <v>58056.72</v>
      </c>
      <c r="N9" s="53">
        <f t="shared" ref="N9:N39" si="2">SUM(M9-L9)</f>
        <v>50.200000000004401</v>
      </c>
      <c r="O9" s="127">
        <f>+'Sep-2024'!P38</f>
        <v>579676.28</v>
      </c>
      <c r="P9" s="116">
        <v>580643.52</v>
      </c>
      <c r="Q9" s="113">
        <f>+P9-O9</f>
        <v>967.23999999999103</v>
      </c>
      <c r="R9" s="127">
        <f>+'Sep-2024'!S38</f>
        <v>208417.16</v>
      </c>
      <c r="S9" s="120">
        <v>208663.41</v>
      </c>
      <c r="T9" s="113">
        <f>SUM(S9-R9)</f>
        <v>246.25</v>
      </c>
      <c r="U9" s="120">
        <f>+'Sep-2024'!V38</f>
        <v>542429.43999999994</v>
      </c>
      <c r="V9" s="120">
        <v>543455.43999999994</v>
      </c>
      <c r="W9" s="53">
        <f>+V9-U9</f>
        <v>1026</v>
      </c>
      <c r="X9" s="120">
        <f>+'Sep-2024'!Y38</f>
        <v>359414.8</v>
      </c>
      <c r="Y9" s="120">
        <v>360034.64</v>
      </c>
      <c r="Z9" s="113">
        <f t="shared" ref="Z9:Z39" si="3">SUM(Y9-X9)</f>
        <v>619.84000000002595</v>
      </c>
      <c r="AA9" s="120">
        <f>+'Sep-2024'!AB38</f>
        <v>114678.44</v>
      </c>
      <c r="AB9" s="120">
        <v>114911</v>
      </c>
      <c r="AC9" s="113">
        <f t="shared" ref="AC9:AC39" si="4">SUM(AB9-AA9)</f>
        <v>232.55999999999801</v>
      </c>
      <c r="AD9" s="135">
        <f>+'Sep-2024'!AE38</f>
        <v>108662</v>
      </c>
      <c r="AE9" s="135">
        <v>109002</v>
      </c>
      <c r="AF9" s="113">
        <f t="shared" ref="AF9:AF39" si="5">SUM(AE9-AD9)</f>
        <v>340</v>
      </c>
      <c r="AG9" s="155">
        <v>0</v>
      </c>
      <c r="AH9" s="155">
        <v>0</v>
      </c>
      <c r="AI9" s="155">
        <v>0</v>
      </c>
      <c r="AJ9" s="113">
        <f t="shared" ref="AJ9:AJ39" si="6">SUM(AC9+Z9+W9+T9+Q9+N9+K9+E9+AF9+H9)</f>
        <v>10454.2699999999</v>
      </c>
      <c r="AK9" s="116">
        <f>+'Sep-2024'!AL38</f>
        <v>5389858.5700000003</v>
      </c>
      <c r="AL9" s="118">
        <v>5400114.3799999999</v>
      </c>
      <c r="AM9" s="71">
        <f>AL9-AK9</f>
        <v>10255.809999999599</v>
      </c>
      <c r="AN9" s="71">
        <f>+AM9-AC9</f>
        <v>10023.2499999996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2:54" s="3" customFormat="1" ht="30" customHeight="1">
      <c r="B10" s="15">
        <v>45567</v>
      </c>
      <c r="C10" s="126">
        <f>+D9</f>
        <v>2540279.42</v>
      </c>
      <c r="D10" s="118">
        <v>2545091.87</v>
      </c>
      <c r="E10" s="53">
        <f t="shared" ref="E10:E39" si="7">+D10-C10</f>
        <v>4812.4500000001899</v>
      </c>
      <c r="F10" s="127">
        <f>+G9</f>
        <v>828781.39</v>
      </c>
      <c r="G10" s="118">
        <v>829276.45</v>
      </c>
      <c r="H10" s="53">
        <f t="shared" si="0"/>
        <v>495.05999999993901</v>
      </c>
      <c r="I10" s="127">
        <f>+J9</f>
        <v>110246.72</v>
      </c>
      <c r="J10" s="49">
        <v>110369.21</v>
      </c>
      <c r="K10" s="53">
        <f t="shared" si="1"/>
        <v>122.490000000005</v>
      </c>
      <c r="L10" s="120">
        <f>+M9</f>
        <v>58056.72</v>
      </c>
      <c r="M10" s="118">
        <v>58105.72</v>
      </c>
      <c r="N10" s="53">
        <f t="shared" si="2"/>
        <v>49</v>
      </c>
      <c r="O10" s="127">
        <f>+P9</f>
        <v>580643.52</v>
      </c>
      <c r="P10" s="118">
        <v>581620.36</v>
      </c>
      <c r="Q10" s="53">
        <f t="shared" ref="Q10:Q39" si="8">+P10-O10</f>
        <v>976.83999999996695</v>
      </c>
      <c r="R10" s="127">
        <f>+S9</f>
        <v>208663.41</v>
      </c>
      <c r="S10" s="49">
        <v>208837.92</v>
      </c>
      <c r="T10" s="53">
        <f t="shared" ref="T10:T39" si="9">SUM(S10-R10)</f>
        <v>174.510000000009</v>
      </c>
      <c r="U10" s="120">
        <f>+V9</f>
        <v>543455.43999999994</v>
      </c>
      <c r="V10" s="49">
        <v>544353.84</v>
      </c>
      <c r="W10" s="53">
        <f t="shared" ref="W10:W39" si="10">+V10-U10</f>
        <v>898.40000000002306</v>
      </c>
      <c r="X10" s="120">
        <f>+Y9</f>
        <v>360034.64</v>
      </c>
      <c r="Y10" s="49">
        <v>360559.4</v>
      </c>
      <c r="Z10" s="53">
        <f t="shared" si="3"/>
        <v>524.76000000000897</v>
      </c>
      <c r="AA10" s="120">
        <f>+AB9</f>
        <v>114911</v>
      </c>
      <c r="AB10" s="49">
        <v>115133.12</v>
      </c>
      <c r="AC10" s="53">
        <f t="shared" si="4"/>
        <v>222.119999999995</v>
      </c>
      <c r="AD10" s="135">
        <f>+AE9</f>
        <v>109002</v>
      </c>
      <c r="AE10" s="148">
        <v>109385</v>
      </c>
      <c r="AF10" s="53">
        <f t="shared" si="5"/>
        <v>383</v>
      </c>
      <c r="AG10" s="155">
        <v>0</v>
      </c>
      <c r="AH10" s="155">
        <v>0</v>
      </c>
      <c r="AI10" s="155">
        <v>0</v>
      </c>
      <c r="AJ10" s="53">
        <f t="shared" si="6"/>
        <v>8658.6300000001393</v>
      </c>
      <c r="AK10" s="116">
        <f>+AL9</f>
        <v>5400114.3799999999</v>
      </c>
      <c r="AL10" s="118">
        <v>5408588.0499999998</v>
      </c>
      <c r="AM10" s="67">
        <f t="shared" ref="AM10:AM39" si="11">AL10-AK10</f>
        <v>8473.6699999999291</v>
      </c>
      <c r="AN10" s="67">
        <f t="shared" ref="AN10:AN39" si="12">+AM10-AC10</f>
        <v>8251.5499999999302</v>
      </c>
    </row>
    <row r="11" spans="2:54" ht="30" customHeight="1">
      <c r="B11" s="15">
        <v>45568</v>
      </c>
      <c r="C11" s="126">
        <f t="shared" ref="C11:C39" si="13">+D10</f>
        <v>2545091.87</v>
      </c>
      <c r="D11" s="116">
        <v>2550886.54</v>
      </c>
      <c r="E11" s="53">
        <f t="shared" si="7"/>
        <v>5794.66999999993</v>
      </c>
      <c r="F11" s="127">
        <f>+G10</f>
        <v>829276.45</v>
      </c>
      <c r="G11" s="116">
        <v>829327.62</v>
      </c>
      <c r="H11" s="53">
        <f t="shared" si="0"/>
        <v>51.170000000041902</v>
      </c>
      <c r="I11" s="127">
        <f t="shared" ref="I11:I39" si="14">+J10</f>
        <v>110369.21</v>
      </c>
      <c r="J11" s="120">
        <v>110487.24</v>
      </c>
      <c r="K11" s="53">
        <f t="shared" si="1"/>
        <v>118.02999999999901</v>
      </c>
      <c r="L11" s="120">
        <f t="shared" ref="L11:L39" si="15">+M10</f>
        <v>58105.72</v>
      </c>
      <c r="M11" s="116">
        <v>58145.54</v>
      </c>
      <c r="N11" s="53">
        <f t="shared" si="2"/>
        <v>39.819999999999702</v>
      </c>
      <c r="O11" s="127">
        <f t="shared" ref="O11:O39" si="16">+P10</f>
        <v>581620.36</v>
      </c>
      <c r="P11" s="116">
        <v>582465.84</v>
      </c>
      <c r="Q11" s="53">
        <f t="shared" si="8"/>
        <v>845.47999999998103</v>
      </c>
      <c r="R11" s="127">
        <f t="shared" ref="R11:R39" si="17">+S10</f>
        <v>208837.92</v>
      </c>
      <c r="S11" s="120">
        <v>209014.32</v>
      </c>
      <c r="T11" s="53">
        <f t="shared" si="9"/>
        <v>176.39999999999401</v>
      </c>
      <c r="U11" s="120">
        <f t="shared" ref="U11:U39" si="18">+V10</f>
        <v>544353.84</v>
      </c>
      <c r="V11" s="120">
        <v>545317.84</v>
      </c>
      <c r="W11" s="53">
        <f t="shared" si="10"/>
        <v>964</v>
      </c>
      <c r="X11" s="120">
        <f t="shared" ref="X11:X39" si="19">+Y10</f>
        <v>360559.4</v>
      </c>
      <c r="Y11" s="120">
        <v>361120.56</v>
      </c>
      <c r="Z11" s="53">
        <f t="shared" si="3"/>
        <v>561.15999999997405</v>
      </c>
      <c r="AA11" s="120">
        <f t="shared" ref="AA11:AA39" si="20">+AB10</f>
        <v>115133.12</v>
      </c>
      <c r="AB11" s="120">
        <v>115354.56</v>
      </c>
      <c r="AC11" s="53">
        <f t="shared" si="4"/>
        <v>221.44000000000199</v>
      </c>
      <c r="AD11" s="135">
        <f t="shared" ref="AD11:AD39" si="21">+AE10</f>
        <v>109385</v>
      </c>
      <c r="AE11" s="135">
        <v>109730</v>
      </c>
      <c r="AF11" s="53">
        <f t="shared" si="5"/>
        <v>345</v>
      </c>
      <c r="AG11" s="155">
        <v>0</v>
      </c>
      <c r="AH11" s="155">
        <v>0</v>
      </c>
      <c r="AI11" s="155">
        <v>0</v>
      </c>
      <c r="AJ11" s="53">
        <f t="shared" si="6"/>
        <v>9117.16999999992</v>
      </c>
      <c r="AK11" s="116">
        <f t="shared" ref="AK11:AK39" si="22">+AL10</f>
        <v>5408588.0499999998</v>
      </c>
      <c r="AL11" s="118">
        <v>5417539.9100000001</v>
      </c>
      <c r="AM11" s="67">
        <f t="shared" si="11"/>
        <v>8951.8600000003407</v>
      </c>
      <c r="AN11" s="67">
        <f t="shared" si="12"/>
        <v>8730.4200000003293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2:54" s="3" customFormat="1" ht="30" customHeight="1">
      <c r="B12" s="15">
        <v>45569</v>
      </c>
      <c r="C12" s="126">
        <f t="shared" si="13"/>
        <v>2550886.54</v>
      </c>
      <c r="D12" s="118">
        <v>2556421.25</v>
      </c>
      <c r="E12" s="53">
        <f t="shared" si="7"/>
        <v>5534.70999999996</v>
      </c>
      <c r="F12" s="127">
        <f t="shared" ref="F12:F39" si="23">+G11</f>
        <v>829327.62</v>
      </c>
      <c r="G12" s="118">
        <v>829386.67</v>
      </c>
      <c r="H12" s="53">
        <f t="shared" si="0"/>
        <v>59.050000000046602</v>
      </c>
      <c r="I12" s="127">
        <f t="shared" si="14"/>
        <v>110487.24</v>
      </c>
      <c r="J12" s="49">
        <v>110561.17</v>
      </c>
      <c r="K12" s="53">
        <f t="shared" si="1"/>
        <v>73.929999999993001</v>
      </c>
      <c r="L12" s="120">
        <f t="shared" si="15"/>
        <v>58145.54</v>
      </c>
      <c r="M12" s="118">
        <v>58212.22</v>
      </c>
      <c r="N12" s="53">
        <f t="shared" si="2"/>
        <v>66.680000000000305</v>
      </c>
      <c r="O12" s="127">
        <f t="shared" si="16"/>
        <v>582465.84</v>
      </c>
      <c r="P12" s="118">
        <v>583103.92000000004</v>
      </c>
      <c r="Q12" s="53">
        <f t="shared" si="8"/>
        <v>638.08000000007496</v>
      </c>
      <c r="R12" s="127">
        <f t="shared" si="17"/>
        <v>209014.32</v>
      </c>
      <c r="S12" s="49">
        <v>209216.04</v>
      </c>
      <c r="T12" s="53">
        <f t="shared" si="9"/>
        <v>201.72000000000099</v>
      </c>
      <c r="U12" s="120">
        <f t="shared" si="18"/>
        <v>545317.84</v>
      </c>
      <c r="V12" s="49">
        <v>546214.96</v>
      </c>
      <c r="W12" s="53">
        <f t="shared" si="10"/>
        <v>897.119999999995</v>
      </c>
      <c r="X12" s="120">
        <f t="shared" si="19"/>
        <v>361120.56</v>
      </c>
      <c r="Y12" s="49">
        <v>361671.36</v>
      </c>
      <c r="Z12" s="53">
        <f t="shared" si="3"/>
        <v>550.79999999998802</v>
      </c>
      <c r="AA12" s="120">
        <f t="shared" si="20"/>
        <v>115354.56</v>
      </c>
      <c r="AB12" s="49">
        <v>115574.28</v>
      </c>
      <c r="AC12" s="53">
        <f t="shared" si="4"/>
        <v>219.72000000000099</v>
      </c>
      <c r="AD12" s="135">
        <f t="shared" si="21"/>
        <v>109730</v>
      </c>
      <c r="AE12" s="135">
        <v>110066</v>
      </c>
      <c r="AF12" s="53">
        <f t="shared" si="5"/>
        <v>336</v>
      </c>
      <c r="AG12" s="155">
        <v>0</v>
      </c>
      <c r="AH12" s="155">
        <v>0</v>
      </c>
      <c r="AI12" s="155">
        <v>0</v>
      </c>
      <c r="AJ12" s="53">
        <f t="shared" si="6"/>
        <v>8577.8100000000595</v>
      </c>
      <c r="AK12" s="116">
        <f t="shared" si="22"/>
        <v>5417539.9100000001</v>
      </c>
      <c r="AL12" s="118">
        <v>5425918.3799999999</v>
      </c>
      <c r="AM12" s="67">
        <f t="shared" si="11"/>
        <v>8378.4699999997392</v>
      </c>
      <c r="AN12" s="67">
        <f t="shared" si="12"/>
        <v>8158.7499999997399</v>
      </c>
    </row>
    <row r="13" spans="2:54" ht="30" customHeight="1">
      <c r="B13" s="15">
        <v>45570</v>
      </c>
      <c r="C13" s="126">
        <f t="shared" si="13"/>
        <v>2556421.25</v>
      </c>
      <c r="D13" s="116">
        <v>2560011.2200000002</v>
      </c>
      <c r="E13" s="53">
        <f t="shared" si="7"/>
        <v>3589.9700000001999</v>
      </c>
      <c r="F13" s="127">
        <f t="shared" si="23"/>
        <v>829386.67</v>
      </c>
      <c r="G13" s="116">
        <v>832021.83</v>
      </c>
      <c r="H13" s="53">
        <f t="shared" si="0"/>
        <v>2635.1599999999198</v>
      </c>
      <c r="I13" s="127">
        <f t="shared" si="14"/>
        <v>110561.17</v>
      </c>
      <c r="J13" s="120">
        <v>110652.04</v>
      </c>
      <c r="K13" s="53">
        <f t="shared" si="1"/>
        <v>90.869999999995301</v>
      </c>
      <c r="L13" s="120">
        <f t="shared" si="15"/>
        <v>58212.22</v>
      </c>
      <c r="M13" s="116">
        <v>58288.160000000003</v>
      </c>
      <c r="N13" s="53">
        <f t="shared" si="2"/>
        <v>75.9400000000023</v>
      </c>
      <c r="O13" s="127">
        <f t="shared" si="16"/>
        <v>583103.92000000004</v>
      </c>
      <c r="P13" s="116">
        <v>583952</v>
      </c>
      <c r="Q13" s="53">
        <f t="shared" si="8"/>
        <v>848.07999999995798</v>
      </c>
      <c r="R13" s="127">
        <f t="shared" si="17"/>
        <v>209216.04</v>
      </c>
      <c r="S13" s="120">
        <v>209480.68</v>
      </c>
      <c r="T13" s="53">
        <f t="shared" si="9"/>
        <v>264.63999999998498</v>
      </c>
      <c r="U13" s="120">
        <f t="shared" si="18"/>
        <v>546214.96</v>
      </c>
      <c r="V13" s="120">
        <v>547272.43999999994</v>
      </c>
      <c r="W13" s="53">
        <f t="shared" si="10"/>
        <v>1057.47999999998</v>
      </c>
      <c r="X13" s="120">
        <f t="shared" si="19"/>
        <v>361671.36</v>
      </c>
      <c r="Y13" s="120">
        <v>362342.16</v>
      </c>
      <c r="Z13" s="53">
        <f t="shared" si="3"/>
        <v>670.79999999998802</v>
      </c>
      <c r="AA13" s="120">
        <f t="shared" si="20"/>
        <v>115574.28</v>
      </c>
      <c r="AB13" s="120">
        <v>115813.21</v>
      </c>
      <c r="AC13" s="53">
        <f t="shared" si="4"/>
        <v>238.93000000000799</v>
      </c>
      <c r="AD13" s="135">
        <f t="shared" si="21"/>
        <v>110066</v>
      </c>
      <c r="AE13" s="135">
        <v>110389</v>
      </c>
      <c r="AF13" s="53">
        <f t="shared" si="5"/>
        <v>323</v>
      </c>
      <c r="AG13" s="155">
        <v>0</v>
      </c>
      <c r="AH13" s="155">
        <v>0</v>
      </c>
      <c r="AI13" s="155">
        <v>0</v>
      </c>
      <c r="AJ13" s="53">
        <f t="shared" si="6"/>
        <v>9794.8700000000408</v>
      </c>
      <c r="AK13" s="116">
        <f t="shared" si="22"/>
        <v>5425918.3799999999</v>
      </c>
      <c r="AL13" s="118">
        <v>5435496.8200000003</v>
      </c>
      <c r="AM13" s="67">
        <f t="shared" si="11"/>
        <v>9578.4400000004098</v>
      </c>
      <c r="AN13" s="67">
        <f t="shared" si="12"/>
        <v>9339.5100000004004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2:54" s="3" customFormat="1" ht="30" customHeight="1">
      <c r="B14" s="15">
        <v>45571</v>
      </c>
      <c r="C14" s="126">
        <f t="shared" si="13"/>
        <v>2560011.2200000002</v>
      </c>
      <c r="D14" s="118">
        <v>2560995.2400000002</v>
      </c>
      <c r="E14" s="53">
        <f t="shared" si="7"/>
        <v>984.02000000001897</v>
      </c>
      <c r="F14" s="127">
        <f t="shared" si="23"/>
        <v>832021.83</v>
      </c>
      <c r="G14" s="118">
        <v>836975.84</v>
      </c>
      <c r="H14" s="53">
        <f t="shared" si="0"/>
        <v>4954.0100000000102</v>
      </c>
      <c r="I14" s="127">
        <f t="shared" si="14"/>
        <v>110652.04</v>
      </c>
      <c r="J14" s="49">
        <v>110735.55</v>
      </c>
      <c r="K14" s="53">
        <f t="shared" si="1"/>
        <v>83.510000000009299</v>
      </c>
      <c r="L14" s="120">
        <f t="shared" si="15"/>
        <v>58288.160000000003</v>
      </c>
      <c r="M14" s="118">
        <v>58330.39</v>
      </c>
      <c r="N14" s="53">
        <f t="shared" si="2"/>
        <v>42.229999999995897</v>
      </c>
      <c r="O14" s="127">
        <f t="shared" si="16"/>
        <v>583952</v>
      </c>
      <c r="P14" s="118">
        <v>584762.80000000005</v>
      </c>
      <c r="Q14" s="53">
        <f t="shared" si="8"/>
        <v>810.80000000004702</v>
      </c>
      <c r="R14" s="127">
        <f t="shared" si="17"/>
        <v>209480.68</v>
      </c>
      <c r="S14" s="49">
        <v>209735.04000000001</v>
      </c>
      <c r="T14" s="53">
        <f t="shared" si="9"/>
        <v>254.36000000001499</v>
      </c>
      <c r="U14" s="120">
        <f t="shared" si="18"/>
        <v>547272.43999999994</v>
      </c>
      <c r="V14" s="49">
        <v>548376.24</v>
      </c>
      <c r="W14" s="53">
        <f t="shared" si="10"/>
        <v>1103.80000000005</v>
      </c>
      <c r="X14" s="120">
        <f t="shared" si="19"/>
        <v>362342.16</v>
      </c>
      <c r="Y14" s="49">
        <v>362970.08</v>
      </c>
      <c r="Z14" s="53">
        <f t="shared" si="3"/>
        <v>627.92000000004202</v>
      </c>
      <c r="AA14" s="120">
        <f t="shared" si="20"/>
        <v>115813.21</v>
      </c>
      <c r="AB14" s="49">
        <v>116056.56</v>
      </c>
      <c r="AC14" s="53">
        <f t="shared" si="4"/>
        <v>243.34999999999101</v>
      </c>
      <c r="AD14" s="135">
        <f t="shared" si="21"/>
        <v>110389</v>
      </c>
      <c r="AE14" s="135">
        <v>110616</v>
      </c>
      <c r="AF14" s="53">
        <f t="shared" si="5"/>
        <v>227</v>
      </c>
      <c r="AG14" s="155">
        <v>0</v>
      </c>
      <c r="AH14" s="155">
        <v>0</v>
      </c>
      <c r="AI14" s="155">
        <v>0</v>
      </c>
      <c r="AJ14" s="53">
        <f t="shared" si="6"/>
        <v>9331.0000000001692</v>
      </c>
      <c r="AK14" s="116">
        <f t="shared" si="22"/>
        <v>5435496.8200000003</v>
      </c>
      <c r="AL14" s="118">
        <v>5444635.6100000003</v>
      </c>
      <c r="AM14" s="67">
        <f t="shared" si="11"/>
        <v>9138.7900000000409</v>
      </c>
      <c r="AN14" s="67">
        <f t="shared" si="12"/>
        <v>8895.4400000000496</v>
      </c>
    </row>
    <row r="15" spans="2:54" ht="30" customHeight="1">
      <c r="B15" s="15">
        <v>45572</v>
      </c>
      <c r="C15" s="126">
        <f t="shared" si="13"/>
        <v>2560995.2400000002</v>
      </c>
      <c r="D15" s="116">
        <v>2561966.15</v>
      </c>
      <c r="E15" s="53">
        <f t="shared" si="7"/>
        <v>970.90999999968301</v>
      </c>
      <c r="F15" s="127">
        <f t="shared" si="23"/>
        <v>836975.84</v>
      </c>
      <c r="G15" s="116">
        <v>840513.06</v>
      </c>
      <c r="H15" s="53">
        <f t="shared" si="0"/>
        <v>3537.2200000000898</v>
      </c>
      <c r="I15" s="127">
        <f t="shared" si="14"/>
        <v>110735.55</v>
      </c>
      <c r="J15" s="120">
        <v>110840.39</v>
      </c>
      <c r="K15" s="53">
        <f t="shared" si="1"/>
        <v>104.839999999997</v>
      </c>
      <c r="L15" s="120">
        <f t="shared" si="15"/>
        <v>58330.39</v>
      </c>
      <c r="M15" s="116">
        <v>58385.23</v>
      </c>
      <c r="N15" s="53">
        <f t="shared" si="2"/>
        <v>54.840000000003798</v>
      </c>
      <c r="O15" s="127">
        <f t="shared" si="16"/>
        <v>584762.80000000005</v>
      </c>
      <c r="P15" s="116">
        <v>585696.12</v>
      </c>
      <c r="Q15" s="53">
        <f t="shared" si="8"/>
        <v>933.319999999949</v>
      </c>
      <c r="R15" s="127">
        <f t="shared" si="17"/>
        <v>209735.04000000001</v>
      </c>
      <c r="S15" s="120">
        <v>209956.22</v>
      </c>
      <c r="T15" s="53">
        <f t="shared" si="9"/>
        <v>221.17999999999299</v>
      </c>
      <c r="U15" s="120">
        <f t="shared" si="18"/>
        <v>548376.24</v>
      </c>
      <c r="V15" s="120">
        <v>549381.24</v>
      </c>
      <c r="W15" s="53">
        <f t="shared" si="10"/>
        <v>1005</v>
      </c>
      <c r="X15" s="120">
        <f t="shared" si="19"/>
        <v>362970.08</v>
      </c>
      <c r="Y15" s="120">
        <v>363613.38</v>
      </c>
      <c r="Z15" s="53">
        <f t="shared" si="3"/>
        <v>643.29999999998802</v>
      </c>
      <c r="AA15" s="120">
        <f t="shared" si="20"/>
        <v>116056.56</v>
      </c>
      <c r="AB15" s="120">
        <v>116292.32</v>
      </c>
      <c r="AC15" s="53">
        <f t="shared" si="4"/>
        <v>235.760000000009</v>
      </c>
      <c r="AD15" s="135">
        <f t="shared" si="21"/>
        <v>110616</v>
      </c>
      <c r="AE15" s="135">
        <v>110958</v>
      </c>
      <c r="AF15" s="53">
        <f t="shared" si="5"/>
        <v>342</v>
      </c>
      <c r="AG15" s="155">
        <v>0</v>
      </c>
      <c r="AH15" s="155">
        <v>0</v>
      </c>
      <c r="AI15" s="155">
        <v>0</v>
      </c>
      <c r="AJ15" s="53">
        <f t="shared" si="6"/>
        <v>8048.3699999997098</v>
      </c>
      <c r="AK15" s="116">
        <f t="shared" si="22"/>
        <v>5444635.6100000003</v>
      </c>
      <c r="AL15" s="118">
        <v>5452495.2300000004</v>
      </c>
      <c r="AM15" s="67">
        <f t="shared" si="11"/>
        <v>7859.6200000001099</v>
      </c>
      <c r="AN15" s="67">
        <f t="shared" si="12"/>
        <v>7623.8600000000997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2:54" s="3" customFormat="1" ht="30" customHeight="1">
      <c r="B16" s="15">
        <v>45573</v>
      </c>
      <c r="C16" s="126">
        <f t="shared" si="13"/>
        <v>2561966.15</v>
      </c>
      <c r="D16" s="118">
        <v>2565105.41</v>
      </c>
      <c r="E16" s="53">
        <f t="shared" si="7"/>
        <v>3139.2600000002399</v>
      </c>
      <c r="F16" s="127">
        <f t="shared" si="23"/>
        <v>840513.06</v>
      </c>
      <c r="G16" s="118">
        <v>842935.8</v>
      </c>
      <c r="H16" s="53">
        <f t="shared" si="0"/>
        <v>2422.7399999999898</v>
      </c>
      <c r="I16" s="127">
        <f t="shared" si="14"/>
        <v>110840.39</v>
      </c>
      <c r="J16" s="49">
        <v>110964.82</v>
      </c>
      <c r="K16" s="53">
        <f t="shared" si="1"/>
        <v>124.43000000000799</v>
      </c>
      <c r="L16" s="120">
        <f t="shared" si="15"/>
        <v>58385.23</v>
      </c>
      <c r="M16" s="118">
        <v>58443.02</v>
      </c>
      <c r="N16" s="53">
        <f t="shared" si="2"/>
        <v>57.789999999993597</v>
      </c>
      <c r="O16" s="127">
        <f t="shared" si="16"/>
        <v>585696.12</v>
      </c>
      <c r="P16" s="118">
        <v>586774</v>
      </c>
      <c r="Q16" s="53">
        <f t="shared" si="8"/>
        <v>1077.8800000000001</v>
      </c>
      <c r="R16" s="127">
        <f t="shared" si="17"/>
        <v>209956.22</v>
      </c>
      <c r="S16" s="49">
        <v>210200.04</v>
      </c>
      <c r="T16" s="53">
        <f t="shared" si="9"/>
        <v>243.82000000000701</v>
      </c>
      <c r="U16" s="120">
        <f t="shared" si="18"/>
        <v>549381.24</v>
      </c>
      <c r="V16" s="49">
        <v>550299.12</v>
      </c>
      <c r="W16" s="53">
        <f t="shared" si="10"/>
        <v>917.880000000005</v>
      </c>
      <c r="X16" s="120">
        <f t="shared" si="19"/>
        <v>363613.38</v>
      </c>
      <c r="Y16" s="49">
        <v>364189.28</v>
      </c>
      <c r="Z16" s="53">
        <f t="shared" si="3"/>
        <v>575.90000000002306</v>
      </c>
      <c r="AA16" s="120">
        <f t="shared" si="20"/>
        <v>116292.32</v>
      </c>
      <c r="AB16" s="49">
        <v>116519</v>
      </c>
      <c r="AC16" s="53">
        <f t="shared" si="4"/>
        <v>226.67999999999299</v>
      </c>
      <c r="AD16" s="135">
        <f t="shared" si="21"/>
        <v>110958</v>
      </c>
      <c r="AE16" s="135">
        <v>111280</v>
      </c>
      <c r="AF16" s="53">
        <f t="shared" si="5"/>
        <v>322</v>
      </c>
      <c r="AG16" s="155">
        <v>0</v>
      </c>
      <c r="AH16" s="155">
        <v>0</v>
      </c>
      <c r="AI16" s="155">
        <v>0</v>
      </c>
      <c r="AJ16" s="53">
        <f t="shared" si="6"/>
        <v>9108.3800000002702</v>
      </c>
      <c r="AK16" s="116">
        <f t="shared" si="22"/>
        <v>5452495.2300000004</v>
      </c>
      <c r="AL16" s="118">
        <v>5461390.79</v>
      </c>
      <c r="AM16" s="67">
        <f t="shared" si="11"/>
        <v>8895.5599999995902</v>
      </c>
      <c r="AN16" s="67">
        <f t="shared" si="12"/>
        <v>8668.8799999996008</v>
      </c>
    </row>
    <row r="17" spans="2:54" ht="30" customHeight="1">
      <c r="B17" s="15">
        <v>45574</v>
      </c>
      <c r="C17" s="126">
        <f t="shared" si="13"/>
        <v>2565105.41</v>
      </c>
      <c r="D17" s="116">
        <v>2567295.1</v>
      </c>
      <c r="E17" s="53">
        <f t="shared" si="7"/>
        <v>2189.68999999994</v>
      </c>
      <c r="F17" s="127">
        <f t="shared" si="23"/>
        <v>842935.8</v>
      </c>
      <c r="G17" s="116">
        <v>846355.54</v>
      </c>
      <c r="H17" s="53">
        <f t="shared" si="0"/>
        <v>3419.7399999999898</v>
      </c>
      <c r="I17" s="127">
        <f t="shared" si="14"/>
        <v>110964.82</v>
      </c>
      <c r="J17" s="120">
        <v>111082.33</v>
      </c>
      <c r="K17" s="53">
        <f t="shared" si="1"/>
        <v>117.509999999995</v>
      </c>
      <c r="L17" s="120">
        <f t="shared" si="15"/>
        <v>58443.02</v>
      </c>
      <c r="M17" s="116">
        <v>58509.3</v>
      </c>
      <c r="N17" s="53">
        <f t="shared" si="2"/>
        <v>66.280000000006098</v>
      </c>
      <c r="O17" s="127">
        <f t="shared" si="16"/>
        <v>586774</v>
      </c>
      <c r="P17" s="116">
        <v>587918.6</v>
      </c>
      <c r="Q17" s="53">
        <f t="shared" si="8"/>
        <v>1144.5999999999799</v>
      </c>
      <c r="R17" s="127">
        <f t="shared" si="17"/>
        <v>210200.04</v>
      </c>
      <c r="S17" s="120">
        <v>210469.4</v>
      </c>
      <c r="T17" s="53">
        <f t="shared" si="9"/>
        <v>269.35999999998597</v>
      </c>
      <c r="U17" s="120">
        <f t="shared" si="18"/>
        <v>550299.12</v>
      </c>
      <c r="V17" s="120">
        <v>551285.24</v>
      </c>
      <c r="W17" s="53">
        <f t="shared" si="10"/>
        <v>986.119999999995</v>
      </c>
      <c r="X17" s="120">
        <f t="shared" si="19"/>
        <v>364189.28</v>
      </c>
      <c r="Y17" s="120">
        <v>364745.46</v>
      </c>
      <c r="Z17" s="53">
        <f t="shared" si="3"/>
        <v>556.17999999999302</v>
      </c>
      <c r="AA17" s="120">
        <f t="shared" si="20"/>
        <v>116519</v>
      </c>
      <c r="AB17" s="120">
        <v>116744.48</v>
      </c>
      <c r="AC17" s="53">
        <f t="shared" si="4"/>
        <v>225.47999999999601</v>
      </c>
      <c r="AD17" s="135">
        <f t="shared" si="21"/>
        <v>111280</v>
      </c>
      <c r="AE17" s="135">
        <v>111581</v>
      </c>
      <c r="AF17" s="53">
        <f t="shared" si="5"/>
        <v>301</v>
      </c>
      <c r="AG17" s="155">
        <v>0</v>
      </c>
      <c r="AH17" s="157">
        <v>0</v>
      </c>
      <c r="AI17" s="155">
        <v>0</v>
      </c>
      <c r="AJ17" s="53">
        <f t="shared" si="6"/>
        <v>9275.9599999998809</v>
      </c>
      <c r="AK17" s="116">
        <f t="shared" si="22"/>
        <v>5461390.79</v>
      </c>
      <c r="AL17" s="116">
        <v>5470485.9000000004</v>
      </c>
      <c r="AM17" s="67">
        <f t="shared" si="11"/>
        <v>9095.1100000003407</v>
      </c>
      <c r="AN17" s="67">
        <f t="shared" si="12"/>
        <v>8869.6300000003394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2:54" s="3" customFormat="1" ht="30" customHeight="1">
      <c r="B18" s="15">
        <v>45575</v>
      </c>
      <c r="C18" s="126">
        <f t="shared" si="13"/>
        <v>2567295.1</v>
      </c>
      <c r="D18" s="116">
        <v>2570413.5299999998</v>
      </c>
      <c r="E18" s="53">
        <f t="shared" si="7"/>
        <v>3118.4299999997002</v>
      </c>
      <c r="F18" s="127">
        <f t="shared" si="23"/>
        <v>846355.54</v>
      </c>
      <c r="G18" s="116">
        <v>848390.2</v>
      </c>
      <c r="H18" s="53">
        <f t="shared" si="0"/>
        <v>2034.65999999992</v>
      </c>
      <c r="I18" s="127">
        <f t="shared" si="14"/>
        <v>111082.33</v>
      </c>
      <c r="J18" s="120">
        <v>111238.64</v>
      </c>
      <c r="K18" s="53">
        <f t="shared" si="1"/>
        <v>156.30999999999801</v>
      </c>
      <c r="L18" s="120">
        <f t="shared" si="15"/>
        <v>58509.3</v>
      </c>
      <c r="M18" s="116">
        <v>58571.78</v>
      </c>
      <c r="N18" s="53">
        <f t="shared" si="2"/>
        <v>62.479999999995897</v>
      </c>
      <c r="O18" s="127">
        <f t="shared" si="16"/>
        <v>587918.6</v>
      </c>
      <c r="P18" s="116">
        <v>588829.76</v>
      </c>
      <c r="Q18" s="53">
        <f t="shared" si="8"/>
        <v>911.16000000003305</v>
      </c>
      <c r="R18" s="127">
        <f t="shared" si="17"/>
        <v>210469.4</v>
      </c>
      <c r="S18" s="120">
        <v>210708.64</v>
      </c>
      <c r="T18" s="53">
        <f t="shared" si="9"/>
        <v>239.24000000001999</v>
      </c>
      <c r="U18" s="120">
        <f t="shared" si="18"/>
        <v>551285.24</v>
      </c>
      <c r="V18" s="120">
        <v>552238.16</v>
      </c>
      <c r="W18" s="53">
        <f t="shared" si="10"/>
        <v>952.92000000004202</v>
      </c>
      <c r="X18" s="120">
        <f t="shared" si="19"/>
        <v>364745.46</v>
      </c>
      <c r="Y18" s="120">
        <v>365380.96</v>
      </c>
      <c r="Z18" s="53">
        <f t="shared" si="3"/>
        <v>635.5</v>
      </c>
      <c r="AA18" s="120">
        <f t="shared" si="20"/>
        <v>116744.48</v>
      </c>
      <c r="AB18" s="120">
        <v>116968.08</v>
      </c>
      <c r="AC18" s="53">
        <f t="shared" si="4"/>
        <v>223.60000000000599</v>
      </c>
      <c r="AD18" s="135">
        <f t="shared" si="21"/>
        <v>111581</v>
      </c>
      <c r="AE18" s="135">
        <v>111924</v>
      </c>
      <c r="AF18" s="53">
        <f t="shared" si="5"/>
        <v>343</v>
      </c>
      <c r="AG18" s="155">
        <v>0</v>
      </c>
      <c r="AH18" s="157">
        <v>0</v>
      </c>
      <c r="AI18" s="155">
        <v>0</v>
      </c>
      <c r="AJ18" s="53">
        <f t="shared" si="6"/>
        <v>8677.2999999997101</v>
      </c>
      <c r="AK18" s="116">
        <f t="shared" si="22"/>
        <v>5470485.9000000004</v>
      </c>
      <c r="AL18" s="116">
        <v>5478951.2400000002</v>
      </c>
      <c r="AM18" s="67">
        <f t="shared" si="11"/>
        <v>8465.3399999998492</v>
      </c>
      <c r="AN18" s="67">
        <f t="shared" si="12"/>
        <v>8241.7399999998506</v>
      </c>
    </row>
    <row r="19" spans="2:54" ht="30" customHeight="1">
      <c r="B19" s="15">
        <v>45576</v>
      </c>
      <c r="C19" s="126">
        <f t="shared" si="13"/>
        <v>2570413.5299999998</v>
      </c>
      <c r="D19" s="116">
        <v>2571342.65</v>
      </c>
      <c r="E19" s="53">
        <f t="shared" si="7"/>
        <v>929.12000000011199</v>
      </c>
      <c r="F19" s="127">
        <f t="shared" si="23"/>
        <v>848390.2</v>
      </c>
      <c r="G19" s="116">
        <v>853146.43</v>
      </c>
      <c r="H19" s="53">
        <f t="shared" si="0"/>
        <v>4756.2300000000996</v>
      </c>
      <c r="I19" s="127">
        <f t="shared" si="14"/>
        <v>111238.64</v>
      </c>
      <c r="J19" s="120">
        <v>111344.24</v>
      </c>
      <c r="K19" s="53">
        <f t="shared" si="1"/>
        <v>105.60000000000601</v>
      </c>
      <c r="L19" s="120">
        <f t="shared" si="15"/>
        <v>58571.78</v>
      </c>
      <c r="M19" s="116">
        <v>58636.57</v>
      </c>
      <c r="N19" s="53">
        <f t="shared" si="2"/>
        <v>64.790000000000902</v>
      </c>
      <c r="O19" s="127">
        <f t="shared" si="16"/>
        <v>588829.76</v>
      </c>
      <c r="P19" s="116">
        <v>589781.04</v>
      </c>
      <c r="Q19" s="53">
        <f t="shared" si="8"/>
        <v>951.28000000002805</v>
      </c>
      <c r="R19" s="127">
        <f t="shared" si="17"/>
        <v>210708.64</v>
      </c>
      <c r="S19" s="120">
        <v>210999.96</v>
      </c>
      <c r="T19" s="53">
        <f t="shared" si="9"/>
        <v>291.31999999997799</v>
      </c>
      <c r="U19" s="120">
        <f t="shared" si="18"/>
        <v>552238.16</v>
      </c>
      <c r="V19" s="120">
        <v>553299.86</v>
      </c>
      <c r="W19" s="53">
        <f t="shared" si="10"/>
        <v>1061.69999999995</v>
      </c>
      <c r="X19" s="120">
        <f t="shared" si="19"/>
        <v>365380.96</v>
      </c>
      <c r="Y19" s="120">
        <v>366058.56</v>
      </c>
      <c r="Z19" s="53">
        <f t="shared" si="3"/>
        <v>677.59999999997694</v>
      </c>
      <c r="AA19" s="120">
        <f t="shared" si="20"/>
        <v>116968.08</v>
      </c>
      <c r="AB19" s="120">
        <v>117212.24</v>
      </c>
      <c r="AC19" s="53">
        <f t="shared" si="4"/>
        <v>244.16000000000301</v>
      </c>
      <c r="AD19" s="135">
        <f t="shared" si="21"/>
        <v>111924</v>
      </c>
      <c r="AE19" s="135">
        <v>112271</v>
      </c>
      <c r="AF19" s="53">
        <f t="shared" si="5"/>
        <v>347</v>
      </c>
      <c r="AG19" s="155">
        <v>0</v>
      </c>
      <c r="AH19" s="155">
        <v>0</v>
      </c>
      <c r="AI19" s="155">
        <v>0</v>
      </c>
      <c r="AJ19" s="53">
        <f t="shared" si="6"/>
        <v>9428.8000000001593</v>
      </c>
      <c r="AK19" s="116">
        <f t="shared" si="22"/>
        <v>5478951.2400000002</v>
      </c>
      <c r="AL19" s="116">
        <v>5488240.8099999996</v>
      </c>
      <c r="AM19" s="67">
        <f t="shared" si="11"/>
        <v>9289.5699999993703</v>
      </c>
      <c r="AN19" s="67">
        <f t="shared" si="12"/>
        <v>9045.4099999993596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2:54" s="3" customFormat="1" ht="30" customHeight="1">
      <c r="B20" s="15">
        <v>45577</v>
      </c>
      <c r="C20" s="126">
        <f t="shared" si="13"/>
        <v>2571342.65</v>
      </c>
      <c r="D20" s="116">
        <v>2572291.89</v>
      </c>
      <c r="E20" s="53">
        <f t="shared" si="7"/>
        <v>949.24000000022397</v>
      </c>
      <c r="F20" s="127">
        <f t="shared" si="23"/>
        <v>853146.43</v>
      </c>
      <c r="G20" s="116">
        <v>857875.82</v>
      </c>
      <c r="H20" s="53">
        <f t="shared" si="0"/>
        <v>4729.3899999999003</v>
      </c>
      <c r="I20" s="127">
        <f t="shared" si="14"/>
        <v>111344.24</v>
      </c>
      <c r="J20" s="120">
        <v>111446.65</v>
      </c>
      <c r="K20" s="53">
        <f t="shared" si="1"/>
        <v>102.409999999989</v>
      </c>
      <c r="L20" s="120">
        <f t="shared" si="15"/>
        <v>58636.57</v>
      </c>
      <c r="M20" s="116">
        <v>58685.5</v>
      </c>
      <c r="N20" s="53">
        <f t="shared" si="2"/>
        <v>48.930000000000298</v>
      </c>
      <c r="O20" s="127">
        <f t="shared" si="16"/>
        <v>589781.04</v>
      </c>
      <c r="P20" s="116">
        <v>590687.92000000004</v>
      </c>
      <c r="Q20" s="53">
        <f t="shared" si="8"/>
        <v>906.880000000005</v>
      </c>
      <c r="R20" s="127">
        <f t="shared" si="17"/>
        <v>210999.96</v>
      </c>
      <c r="S20" s="120">
        <v>211281.44</v>
      </c>
      <c r="T20" s="53">
        <f t="shared" si="9"/>
        <v>281.48000000001002</v>
      </c>
      <c r="U20" s="120">
        <f t="shared" si="18"/>
        <v>553299.86</v>
      </c>
      <c r="V20" s="120">
        <v>554285.19999999995</v>
      </c>
      <c r="W20" s="53">
        <f t="shared" si="10"/>
        <v>985.33999999996695</v>
      </c>
      <c r="X20" s="120">
        <f t="shared" si="19"/>
        <v>366058.56</v>
      </c>
      <c r="Y20" s="120">
        <v>366751.12</v>
      </c>
      <c r="Z20" s="53">
        <f t="shared" si="3"/>
        <v>692.55999999999801</v>
      </c>
      <c r="AA20" s="120">
        <f t="shared" si="20"/>
        <v>117212.24</v>
      </c>
      <c r="AB20" s="120">
        <v>117446.52</v>
      </c>
      <c r="AC20" s="53">
        <f t="shared" si="4"/>
        <v>234.27999999999901</v>
      </c>
      <c r="AD20" s="135">
        <f t="shared" si="21"/>
        <v>112271</v>
      </c>
      <c r="AE20" s="135">
        <v>112569</v>
      </c>
      <c r="AF20" s="53">
        <f t="shared" si="5"/>
        <v>298</v>
      </c>
      <c r="AG20" s="155">
        <v>0</v>
      </c>
      <c r="AH20" s="155">
        <v>0</v>
      </c>
      <c r="AI20" s="155">
        <v>2</v>
      </c>
      <c r="AJ20" s="53">
        <f t="shared" si="6"/>
        <v>9228.5100000000893</v>
      </c>
      <c r="AK20" s="116">
        <f t="shared" si="22"/>
        <v>5488240.8099999996</v>
      </c>
      <c r="AL20" s="116">
        <v>5497218.3099999996</v>
      </c>
      <c r="AM20" s="67">
        <f t="shared" si="11"/>
        <v>8977.5</v>
      </c>
      <c r="AN20" s="67">
        <f t="shared" si="12"/>
        <v>8743.2199999999993</v>
      </c>
    </row>
    <row r="21" spans="2:54" ht="30" customHeight="1">
      <c r="B21" s="15">
        <v>45578</v>
      </c>
      <c r="C21" s="126">
        <f t="shared" si="13"/>
        <v>2572291.89</v>
      </c>
      <c r="D21" s="116">
        <v>2573172.2799999998</v>
      </c>
      <c r="E21" s="53">
        <f t="shared" si="7"/>
        <v>880.38999999966495</v>
      </c>
      <c r="F21" s="127">
        <f t="shared" si="23"/>
        <v>857875.82</v>
      </c>
      <c r="G21" s="116">
        <v>862947.19</v>
      </c>
      <c r="H21" s="53">
        <f t="shared" si="0"/>
        <v>5071.37</v>
      </c>
      <c r="I21" s="127">
        <f t="shared" si="14"/>
        <v>111446.65</v>
      </c>
      <c r="J21" s="120">
        <v>111546.52</v>
      </c>
      <c r="K21" s="53">
        <f t="shared" si="1"/>
        <v>99.870000000009895</v>
      </c>
      <c r="L21" s="120">
        <f t="shared" si="15"/>
        <v>58685.5</v>
      </c>
      <c r="M21" s="116">
        <v>58733.7</v>
      </c>
      <c r="N21" s="53">
        <f t="shared" si="2"/>
        <v>48.199999999997097</v>
      </c>
      <c r="O21" s="127">
        <f t="shared" si="16"/>
        <v>590687.92000000004</v>
      </c>
      <c r="P21" s="116">
        <v>591734.28</v>
      </c>
      <c r="Q21" s="53">
        <f t="shared" si="8"/>
        <v>1046.3599999999899</v>
      </c>
      <c r="R21" s="127">
        <f t="shared" si="17"/>
        <v>211281.44</v>
      </c>
      <c r="S21" s="120">
        <v>211623.12</v>
      </c>
      <c r="T21" s="53">
        <f t="shared" si="9"/>
        <v>341.67999999999302</v>
      </c>
      <c r="U21" s="120">
        <f t="shared" si="18"/>
        <v>554285.19999999995</v>
      </c>
      <c r="V21" s="120">
        <v>555361.36</v>
      </c>
      <c r="W21" s="53">
        <f t="shared" si="10"/>
        <v>1076.1600000000301</v>
      </c>
      <c r="X21" s="120">
        <f t="shared" si="19"/>
        <v>366751.12</v>
      </c>
      <c r="Y21" s="120">
        <v>367521.92</v>
      </c>
      <c r="Z21" s="53">
        <f t="shared" si="3"/>
        <v>770.79999999998802</v>
      </c>
      <c r="AA21" s="120">
        <f t="shared" si="20"/>
        <v>117446.52</v>
      </c>
      <c r="AB21" s="120">
        <v>117692.04</v>
      </c>
      <c r="AC21" s="53">
        <f t="shared" si="4"/>
        <v>245.51999999999001</v>
      </c>
      <c r="AD21" s="135">
        <f t="shared" si="21"/>
        <v>112569</v>
      </c>
      <c r="AE21" s="135">
        <v>112770</v>
      </c>
      <c r="AF21" s="53">
        <f t="shared" si="5"/>
        <v>201</v>
      </c>
      <c r="AG21" s="155">
        <v>0</v>
      </c>
      <c r="AH21" s="155">
        <v>0</v>
      </c>
      <c r="AI21" s="155">
        <v>0</v>
      </c>
      <c r="AJ21" s="53">
        <f t="shared" si="6"/>
        <v>9781.3499999996602</v>
      </c>
      <c r="AK21" s="116">
        <f t="shared" si="22"/>
        <v>5497218.3099999996</v>
      </c>
      <c r="AL21" s="116">
        <v>5506790.54</v>
      </c>
      <c r="AM21" s="67">
        <f t="shared" si="11"/>
        <v>9572.2300000004507</v>
      </c>
      <c r="AN21" s="67">
        <f t="shared" si="12"/>
        <v>9326.7100000004593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2:54" s="3" customFormat="1" ht="30" customHeight="1">
      <c r="B22" s="15">
        <v>45579</v>
      </c>
      <c r="C22" s="126">
        <f t="shared" si="13"/>
        <v>2573172.2799999998</v>
      </c>
      <c r="D22" s="116">
        <v>2574041.88</v>
      </c>
      <c r="E22" s="53">
        <f t="shared" si="7"/>
        <v>869.60000000009302</v>
      </c>
      <c r="F22" s="127">
        <f t="shared" si="23"/>
        <v>862947.19</v>
      </c>
      <c r="G22" s="116">
        <v>867754.52</v>
      </c>
      <c r="H22" s="53">
        <f t="shared" si="0"/>
        <v>4807.33000000007</v>
      </c>
      <c r="I22" s="127">
        <f t="shared" si="14"/>
        <v>111546.52</v>
      </c>
      <c r="J22" s="120">
        <v>111645.52</v>
      </c>
      <c r="K22" s="53">
        <f t="shared" si="1"/>
        <v>99</v>
      </c>
      <c r="L22" s="120">
        <f t="shared" si="15"/>
        <v>58733.7</v>
      </c>
      <c r="M22" s="116">
        <v>58793.65</v>
      </c>
      <c r="N22" s="53">
        <f t="shared" si="2"/>
        <v>59.950000000004401</v>
      </c>
      <c r="O22" s="127">
        <f t="shared" si="16"/>
        <v>591734.28</v>
      </c>
      <c r="P22" s="116">
        <v>592723.43999999994</v>
      </c>
      <c r="Q22" s="53">
        <f t="shared" si="8"/>
        <v>989.15999999991595</v>
      </c>
      <c r="R22" s="127">
        <f t="shared" si="17"/>
        <v>211623.12</v>
      </c>
      <c r="S22" s="120">
        <v>211934.72</v>
      </c>
      <c r="T22" s="53">
        <f t="shared" si="9"/>
        <v>311.60000000000599</v>
      </c>
      <c r="U22" s="120">
        <f t="shared" si="18"/>
        <v>555361.36</v>
      </c>
      <c r="V22" s="120">
        <v>556354.24</v>
      </c>
      <c r="W22" s="53">
        <f t="shared" si="10"/>
        <v>992.880000000005</v>
      </c>
      <c r="X22" s="120">
        <f t="shared" si="19"/>
        <v>367521.92</v>
      </c>
      <c r="Y22" s="120">
        <v>368195.2</v>
      </c>
      <c r="Z22" s="53">
        <f t="shared" si="3"/>
        <v>673.28000000002805</v>
      </c>
      <c r="AA22" s="120">
        <f t="shared" si="20"/>
        <v>117692.04</v>
      </c>
      <c r="AB22" s="120">
        <v>117934.6</v>
      </c>
      <c r="AC22" s="53">
        <f t="shared" si="4"/>
        <v>242.560000000012</v>
      </c>
      <c r="AD22" s="135">
        <f t="shared" si="21"/>
        <v>112770</v>
      </c>
      <c r="AE22" s="135">
        <v>113060</v>
      </c>
      <c r="AF22" s="53">
        <f t="shared" si="5"/>
        <v>290</v>
      </c>
      <c r="AG22" s="155">
        <v>0</v>
      </c>
      <c r="AH22" s="155">
        <v>0</v>
      </c>
      <c r="AI22" s="155">
        <v>0</v>
      </c>
      <c r="AJ22" s="53">
        <f t="shared" si="6"/>
        <v>9335.3600000001406</v>
      </c>
      <c r="AK22" s="116">
        <f t="shared" si="22"/>
        <v>5506790.54</v>
      </c>
      <c r="AL22" s="116">
        <v>5515907.2599999998</v>
      </c>
      <c r="AM22" s="67">
        <f t="shared" si="11"/>
        <v>9116.7199999997392</v>
      </c>
      <c r="AN22" s="67">
        <f t="shared" si="12"/>
        <v>8874.1599999997306</v>
      </c>
    </row>
    <row r="23" spans="2:54" ht="30" customHeight="1">
      <c r="B23" s="15">
        <v>45580</v>
      </c>
      <c r="C23" s="126">
        <f t="shared" si="13"/>
        <v>2574041.88</v>
      </c>
      <c r="D23" s="116">
        <v>2574935.0699999998</v>
      </c>
      <c r="E23" s="53">
        <f t="shared" si="7"/>
        <v>893.18999999994401</v>
      </c>
      <c r="F23" s="127">
        <f t="shared" si="23"/>
        <v>867754.52</v>
      </c>
      <c r="G23" s="116">
        <v>872581.22</v>
      </c>
      <c r="H23" s="53">
        <f t="shared" si="0"/>
        <v>4826.6999999999498</v>
      </c>
      <c r="I23" s="127">
        <f t="shared" si="14"/>
        <v>111645.52</v>
      </c>
      <c r="J23" s="120">
        <v>111753.72</v>
      </c>
      <c r="K23" s="53">
        <f t="shared" si="1"/>
        <v>108.199999999997</v>
      </c>
      <c r="L23" s="120">
        <f t="shared" si="15"/>
        <v>58793.65</v>
      </c>
      <c r="M23" s="116">
        <v>58848.160000000003</v>
      </c>
      <c r="N23" s="53">
        <f t="shared" si="2"/>
        <v>54.510000000002002</v>
      </c>
      <c r="O23" s="127">
        <f t="shared" si="16"/>
        <v>592723.43999999994</v>
      </c>
      <c r="P23" s="116">
        <v>593639.12</v>
      </c>
      <c r="Q23" s="53">
        <f t="shared" si="8"/>
        <v>915.680000000051</v>
      </c>
      <c r="R23" s="127">
        <f t="shared" si="17"/>
        <v>211934.72</v>
      </c>
      <c r="S23" s="120">
        <v>212236.12</v>
      </c>
      <c r="T23" s="53">
        <f t="shared" si="9"/>
        <v>301.39999999999401</v>
      </c>
      <c r="U23" s="120">
        <f t="shared" si="18"/>
        <v>556354.24</v>
      </c>
      <c r="V23" s="120">
        <v>557319.80000000005</v>
      </c>
      <c r="W23" s="53">
        <f t="shared" si="10"/>
        <v>965.56000000005599</v>
      </c>
      <c r="X23" s="120">
        <f t="shared" si="19"/>
        <v>368195.2</v>
      </c>
      <c r="Y23" s="120">
        <v>368948.16</v>
      </c>
      <c r="Z23" s="53">
        <f t="shared" si="3"/>
        <v>752.95999999996297</v>
      </c>
      <c r="AA23" s="120">
        <f t="shared" si="20"/>
        <v>117934.6</v>
      </c>
      <c r="AB23" s="120">
        <v>118177.28</v>
      </c>
      <c r="AC23" s="53">
        <f t="shared" si="4"/>
        <v>242.67999999999299</v>
      </c>
      <c r="AD23" s="135">
        <f t="shared" si="21"/>
        <v>113060</v>
      </c>
      <c r="AE23" s="135">
        <v>113335</v>
      </c>
      <c r="AF23" s="53">
        <f t="shared" si="5"/>
        <v>275</v>
      </c>
      <c r="AG23" s="157">
        <v>0</v>
      </c>
      <c r="AH23" s="157">
        <v>0</v>
      </c>
      <c r="AI23" s="155">
        <v>0</v>
      </c>
      <c r="AJ23" s="53">
        <f t="shared" si="6"/>
        <v>9335.8799999999501</v>
      </c>
      <c r="AK23" s="116">
        <f t="shared" si="22"/>
        <v>5515907.2599999998</v>
      </c>
      <c r="AL23" s="116">
        <v>5525032.3099999996</v>
      </c>
      <c r="AM23" s="67">
        <f t="shared" si="11"/>
        <v>9125.0499999998101</v>
      </c>
      <c r="AN23" s="67">
        <f t="shared" si="12"/>
        <v>8882.3699999998207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2:54" s="3" customFormat="1" ht="30" customHeight="1">
      <c r="B24" s="15">
        <v>45581</v>
      </c>
      <c r="C24" s="127">
        <f t="shared" si="13"/>
        <v>2574935.0699999998</v>
      </c>
      <c r="D24" s="116">
        <v>2575941.09</v>
      </c>
      <c r="E24" s="53">
        <f t="shared" si="7"/>
        <v>1006.02000000002</v>
      </c>
      <c r="F24" s="127">
        <f t="shared" si="23"/>
        <v>872581.22</v>
      </c>
      <c r="G24" s="116">
        <v>876855.53</v>
      </c>
      <c r="H24" s="53">
        <f t="shared" si="0"/>
        <v>4274.3100000000604</v>
      </c>
      <c r="I24" s="127">
        <f t="shared" si="14"/>
        <v>111753.72</v>
      </c>
      <c r="J24" s="120">
        <v>111854.33</v>
      </c>
      <c r="K24" s="53">
        <f t="shared" si="1"/>
        <v>100.61000000000099</v>
      </c>
      <c r="L24" s="120">
        <f t="shared" si="15"/>
        <v>58848.160000000003</v>
      </c>
      <c r="M24" s="116">
        <v>58907.02</v>
      </c>
      <c r="N24" s="53">
        <f t="shared" si="2"/>
        <v>58.859999999993299</v>
      </c>
      <c r="O24" s="127">
        <f t="shared" si="16"/>
        <v>593639.12</v>
      </c>
      <c r="P24" s="116">
        <v>594565.19999999995</v>
      </c>
      <c r="Q24" s="53">
        <f t="shared" si="8"/>
        <v>926.07999999995798</v>
      </c>
      <c r="R24" s="127">
        <f t="shared" si="17"/>
        <v>212236.12</v>
      </c>
      <c r="S24" s="120">
        <v>212577.08</v>
      </c>
      <c r="T24" s="53">
        <f t="shared" si="9"/>
        <v>340.95999999999202</v>
      </c>
      <c r="U24" s="120">
        <f t="shared" si="18"/>
        <v>557319.80000000005</v>
      </c>
      <c r="V24" s="120">
        <v>558225.16</v>
      </c>
      <c r="W24" s="53">
        <f t="shared" si="10"/>
        <v>905.35999999998603</v>
      </c>
      <c r="X24" s="120">
        <f t="shared" si="19"/>
        <v>368948.16</v>
      </c>
      <c r="Y24" s="120">
        <v>369624.8</v>
      </c>
      <c r="Z24" s="53">
        <f t="shared" si="3"/>
        <v>676.64000000001397</v>
      </c>
      <c r="AA24" s="120">
        <f t="shared" si="20"/>
        <v>118177.28</v>
      </c>
      <c r="AB24" s="120">
        <v>118407.8</v>
      </c>
      <c r="AC24" s="53">
        <f t="shared" si="4"/>
        <v>230.52000000000399</v>
      </c>
      <c r="AD24" s="135">
        <f t="shared" si="21"/>
        <v>113335</v>
      </c>
      <c r="AE24" s="135">
        <v>113634</v>
      </c>
      <c r="AF24" s="53">
        <f t="shared" si="5"/>
        <v>299</v>
      </c>
      <c r="AG24" s="157">
        <v>0</v>
      </c>
      <c r="AH24" s="157">
        <v>0</v>
      </c>
      <c r="AI24" s="157">
        <v>0</v>
      </c>
      <c r="AJ24" s="53">
        <f t="shared" si="6"/>
        <v>8818.3600000000206</v>
      </c>
      <c r="AK24" s="116">
        <f t="shared" si="22"/>
        <v>5525032.3099999996</v>
      </c>
      <c r="AL24" s="116">
        <v>5533638.8399999999</v>
      </c>
      <c r="AM24" s="67">
        <f t="shared" si="11"/>
        <v>8606.5300000002608</v>
      </c>
      <c r="AN24" s="67">
        <f t="shared" si="12"/>
        <v>8376.0100000002603</v>
      </c>
    </row>
    <row r="25" spans="2:54" ht="30" customHeight="1">
      <c r="B25" s="15">
        <v>45582</v>
      </c>
      <c r="C25" s="49">
        <f t="shared" si="13"/>
        <v>2575941.09</v>
      </c>
      <c r="D25" s="49">
        <v>2576711.58</v>
      </c>
      <c r="E25" s="17">
        <f t="shared" si="7"/>
        <v>770.49000000022397</v>
      </c>
      <c r="F25" s="49">
        <f t="shared" si="23"/>
        <v>876855.53</v>
      </c>
      <c r="G25" s="49">
        <v>881572.35</v>
      </c>
      <c r="H25" s="17">
        <f t="shared" si="0"/>
        <v>4716.8199999999497</v>
      </c>
      <c r="I25" s="49">
        <f t="shared" si="14"/>
        <v>111854.33</v>
      </c>
      <c r="J25" s="49">
        <v>111948.97</v>
      </c>
      <c r="K25" s="17">
        <f t="shared" si="1"/>
        <v>94.639999999999404</v>
      </c>
      <c r="L25" s="49">
        <f t="shared" si="15"/>
        <v>58907.02</v>
      </c>
      <c r="M25" s="49">
        <v>58961.9</v>
      </c>
      <c r="N25" s="17">
        <f t="shared" si="2"/>
        <v>54.880000000004699</v>
      </c>
      <c r="O25" s="49">
        <f t="shared" si="16"/>
        <v>594565.19999999995</v>
      </c>
      <c r="P25" s="49">
        <v>595591.76</v>
      </c>
      <c r="Q25" s="17">
        <f t="shared" si="8"/>
        <v>1026.56000000006</v>
      </c>
      <c r="R25" s="49">
        <f t="shared" si="17"/>
        <v>212577.08</v>
      </c>
      <c r="S25" s="49">
        <v>212905.88</v>
      </c>
      <c r="T25" s="17">
        <f t="shared" si="9"/>
        <v>328.80000000001701</v>
      </c>
      <c r="U25" s="49">
        <f t="shared" si="18"/>
        <v>558225.16</v>
      </c>
      <c r="V25" s="49">
        <v>559168.07999999996</v>
      </c>
      <c r="W25" s="17">
        <f t="shared" si="10"/>
        <v>942.91999999992504</v>
      </c>
      <c r="X25" s="49">
        <f t="shared" si="19"/>
        <v>369624.8</v>
      </c>
      <c r="Y25" s="49">
        <v>370261.04</v>
      </c>
      <c r="Z25" s="17">
        <f t="shared" si="3"/>
        <v>636.23999999999103</v>
      </c>
      <c r="AA25" s="49">
        <f t="shared" si="20"/>
        <v>118407.8</v>
      </c>
      <c r="AB25" s="49">
        <v>118645.84</v>
      </c>
      <c r="AC25" s="17">
        <f t="shared" si="4"/>
        <v>238.039999999994</v>
      </c>
      <c r="AD25" s="148">
        <f t="shared" si="21"/>
        <v>113634</v>
      </c>
      <c r="AE25" s="49">
        <v>113924</v>
      </c>
      <c r="AF25" s="17">
        <f t="shared" si="5"/>
        <v>290</v>
      </c>
      <c r="AG25" s="155">
        <v>0</v>
      </c>
      <c r="AH25" s="155">
        <v>0</v>
      </c>
      <c r="AI25" s="155">
        <v>0</v>
      </c>
      <c r="AJ25" s="17">
        <f t="shared" si="6"/>
        <v>9099.3900000001595</v>
      </c>
      <c r="AK25" s="49">
        <f t="shared" si="22"/>
        <v>5533638.8399999999</v>
      </c>
      <c r="AL25" s="118">
        <v>5542535.9900000002</v>
      </c>
      <c r="AM25" s="67">
        <f t="shared" si="11"/>
        <v>8897.1500000003707</v>
      </c>
      <c r="AN25" s="67">
        <f t="shared" si="12"/>
        <v>8659.1100000003808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4" s="3" customFormat="1" ht="30" customHeight="1">
      <c r="B26" s="15">
        <v>45583</v>
      </c>
      <c r="C26" s="49">
        <f t="shared" si="13"/>
        <v>2576711.58</v>
      </c>
      <c r="D26" s="49">
        <v>2578980.19</v>
      </c>
      <c r="E26" s="17">
        <f t="shared" si="7"/>
        <v>2268.6099999998701</v>
      </c>
      <c r="F26" s="49">
        <f t="shared" si="23"/>
        <v>881572.35</v>
      </c>
      <c r="G26" s="49">
        <v>885081.36</v>
      </c>
      <c r="H26" s="17">
        <f t="shared" si="0"/>
        <v>3509.0100000000102</v>
      </c>
      <c r="I26" s="49">
        <f t="shared" si="14"/>
        <v>111948.97</v>
      </c>
      <c r="J26" s="49">
        <v>112066.59</v>
      </c>
      <c r="K26" s="17">
        <f t="shared" si="1"/>
        <v>117.619999999995</v>
      </c>
      <c r="L26" s="49">
        <f t="shared" si="15"/>
        <v>58961.9</v>
      </c>
      <c r="M26" s="49">
        <v>59028.93</v>
      </c>
      <c r="N26" s="17">
        <f t="shared" si="2"/>
        <v>67.029999999998793</v>
      </c>
      <c r="O26" s="49">
        <f t="shared" si="16"/>
        <v>595591.76</v>
      </c>
      <c r="P26" s="49">
        <v>596631.16</v>
      </c>
      <c r="Q26" s="17">
        <f t="shared" si="8"/>
        <v>1039.4000000000201</v>
      </c>
      <c r="R26" s="49">
        <f t="shared" si="17"/>
        <v>212905.88</v>
      </c>
      <c r="S26" s="49">
        <v>213209.88</v>
      </c>
      <c r="T26" s="17">
        <f t="shared" si="9"/>
        <v>304</v>
      </c>
      <c r="U26" s="49">
        <f t="shared" si="18"/>
        <v>559168.07999999996</v>
      </c>
      <c r="V26" s="49">
        <v>560083.89</v>
      </c>
      <c r="W26" s="17">
        <f t="shared" si="10"/>
        <v>915.81000000005599</v>
      </c>
      <c r="X26" s="49">
        <f t="shared" si="19"/>
        <v>370261.04</v>
      </c>
      <c r="Y26" s="49">
        <v>370860.16</v>
      </c>
      <c r="Z26" s="17">
        <f t="shared" si="3"/>
        <v>599.119999999995</v>
      </c>
      <c r="AA26" s="49">
        <f t="shared" si="20"/>
        <v>118645.84</v>
      </c>
      <c r="AB26" s="49">
        <v>118875.2</v>
      </c>
      <c r="AC26" s="17">
        <f t="shared" si="4"/>
        <v>229.36000000000101</v>
      </c>
      <c r="AD26" s="148">
        <f t="shared" si="21"/>
        <v>113924</v>
      </c>
      <c r="AE26" s="148">
        <v>114198</v>
      </c>
      <c r="AF26" s="17">
        <f t="shared" si="5"/>
        <v>274</v>
      </c>
      <c r="AG26" s="155">
        <v>0</v>
      </c>
      <c r="AH26" s="155">
        <v>0</v>
      </c>
      <c r="AI26" s="155">
        <v>0</v>
      </c>
      <c r="AJ26" s="17">
        <f t="shared" si="6"/>
        <v>9323.95999999995</v>
      </c>
      <c r="AK26" s="49">
        <f t="shared" si="22"/>
        <v>5542535.9900000002</v>
      </c>
      <c r="AL26" s="118">
        <v>5551653.6900000004</v>
      </c>
      <c r="AM26" s="67">
        <f t="shared" si="11"/>
        <v>9117.7000000001899</v>
      </c>
      <c r="AN26" s="67">
        <f t="shared" si="12"/>
        <v>8888.3400000001893</v>
      </c>
    </row>
    <row r="27" spans="2:54" ht="30" customHeight="1">
      <c r="B27" s="15">
        <v>45584</v>
      </c>
      <c r="C27" s="160">
        <f t="shared" si="13"/>
        <v>2578980.19</v>
      </c>
      <c r="D27" s="123">
        <v>2581500.0499999998</v>
      </c>
      <c r="E27" s="53">
        <f t="shared" si="7"/>
        <v>2519.8599999998701</v>
      </c>
      <c r="F27" s="125">
        <f t="shared" si="23"/>
        <v>885081.36</v>
      </c>
      <c r="G27" s="123">
        <v>887816.97</v>
      </c>
      <c r="H27" s="53">
        <f t="shared" si="0"/>
        <v>2735.6099999999901</v>
      </c>
      <c r="I27" s="125">
        <f t="shared" si="14"/>
        <v>112066.59</v>
      </c>
      <c r="J27" s="82">
        <v>112210.72</v>
      </c>
      <c r="K27" s="53">
        <f t="shared" si="1"/>
        <v>144.130000000005</v>
      </c>
      <c r="L27" s="82">
        <f t="shared" si="15"/>
        <v>59028.93</v>
      </c>
      <c r="M27" s="123">
        <v>59117.8</v>
      </c>
      <c r="N27" s="53">
        <f t="shared" si="2"/>
        <v>88.870000000002605</v>
      </c>
      <c r="O27" s="125">
        <f t="shared" si="16"/>
        <v>596631.16</v>
      </c>
      <c r="P27" s="123">
        <v>597494.07999999996</v>
      </c>
      <c r="Q27" s="53">
        <f t="shared" si="8"/>
        <v>862.91999999992504</v>
      </c>
      <c r="R27" s="125">
        <f t="shared" si="17"/>
        <v>213209.88</v>
      </c>
      <c r="S27" s="82">
        <v>213520.2</v>
      </c>
      <c r="T27" s="53">
        <f t="shared" si="9"/>
        <v>310.32000000000698</v>
      </c>
      <c r="U27" s="82">
        <f t="shared" si="18"/>
        <v>560083.89</v>
      </c>
      <c r="V27" s="82">
        <v>560868.36</v>
      </c>
      <c r="W27" s="53">
        <f t="shared" si="10"/>
        <v>784.46999999997195</v>
      </c>
      <c r="X27" s="82">
        <f t="shared" si="19"/>
        <v>370860.16</v>
      </c>
      <c r="Y27" s="82">
        <v>371408.24</v>
      </c>
      <c r="Z27" s="53">
        <f t="shared" si="3"/>
        <v>548.08000000001596</v>
      </c>
      <c r="AA27" s="82">
        <f t="shared" si="20"/>
        <v>118875.2</v>
      </c>
      <c r="AB27" s="82">
        <v>119061.08</v>
      </c>
      <c r="AC27" s="53">
        <f t="shared" si="4"/>
        <v>185.880000000005</v>
      </c>
      <c r="AD27" s="134">
        <f t="shared" si="21"/>
        <v>114198</v>
      </c>
      <c r="AE27" s="134">
        <v>114521</v>
      </c>
      <c r="AF27" s="53">
        <f t="shared" si="5"/>
        <v>323</v>
      </c>
      <c r="AG27" s="156">
        <v>0</v>
      </c>
      <c r="AH27" s="156">
        <v>0</v>
      </c>
      <c r="AI27" s="162">
        <v>0</v>
      </c>
      <c r="AJ27" s="53">
        <f t="shared" si="6"/>
        <v>8503.1399999997902</v>
      </c>
      <c r="AK27" s="123">
        <f t="shared" si="22"/>
        <v>5551653.6900000004</v>
      </c>
      <c r="AL27" s="123">
        <v>5560032.3099999996</v>
      </c>
      <c r="AM27" s="67">
        <f t="shared" si="11"/>
        <v>8378.6199999991804</v>
      </c>
      <c r="AN27" s="67">
        <f t="shared" si="12"/>
        <v>8192.7399999991794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2:54" s="3" customFormat="1" ht="30" customHeight="1">
      <c r="B28" s="15">
        <v>45585</v>
      </c>
      <c r="C28" s="126">
        <f t="shared" si="13"/>
        <v>2581500.0499999998</v>
      </c>
      <c r="D28" s="116">
        <v>2583031.4500000002</v>
      </c>
      <c r="E28" s="53">
        <f t="shared" si="7"/>
        <v>1531.40000000037</v>
      </c>
      <c r="F28" s="127">
        <f t="shared" si="23"/>
        <v>887816.97</v>
      </c>
      <c r="G28" s="116">
        <v>892319.71</v>
      </c>
      <c r="H28" s="53">
        <f t="shared" si="0"/>
        <v>4502.7399999999898</v>
      </c>
      <c r="I28" s="127">
        <f t="shared" si="14"/>
        <v>112210.72</v>
      </c>
      <c r="J28" s="120">
        <v>112313.52</v>
      </c>
      <c r="K28" s="53">
        <f t="shared" si="1"/>
        <v>102.800000000003</v>
      </c>
      <c r="L28" s="120">
        <f t="shared" si="15"/>
        <v>59117.8</v>
      </c>
      <c r="M28" s="116">
        <v>59193.53</v>
      </c>
      <c r="N28" s="53">
        <f t="shared" si="2"/>
        <v>75.729999999995897</v>
      </c>
      <c r="O28" s="127">
        <f t="shared" si="16"/>
        <v>597494.07999999996</v>
      </c>
      <c r="P28" s="116">
        <v>598366.4</v>
      </c>
      <c r="Q28" s="53">
        <f t="shared" si="8"/>
        <v>872.32000000006497</v>
      </c>
      <c r="R28" s="127">
        <f t="shared" si="17"/>
        <v>213520.2</v>
      </c>
      <c r="S28" s="120">
        <v>213858.96</v>
      </c>
      <c r="T28" s="53">
        <f t="shared" si="9"/>
        <v>338.75999999997998</v>
      </c>
      <c r="U28" s="120">
        <f t="shared" si="18"/>
        <v>560868.36</v>
      </c>
      <c r="V28" s="120">
        <v>561723.84</v>
      </c>
      <c r="W28" s="53">
        <f t="shared" si="10"/>
        <v>855.47999999998103</v>
      </c>
      <c r="X28" s="120">
        <f t="shared" si="19"/>
        <v>371408.24</v>
      </c>
      <c r="Y28" s="120">
        <v>371989.68</v>
      </c>
      <c r="Z28" s="53">
        <f t="shared" si="3"/>
        <v>581.44000000000199</v>
      </c>
      <c r="AA28" s="120">
        <f t="shared" si="20"/>
        <v>119061.08</v>
      </c>
      <c r="AB28" s="120">
        <v>119263.88</v>
      </c>
      <c r="AC28" s="53">
        <f t="shared" si="4"/>
        <v>202.800000000003</v>
      </c>
      <c r="AD28" s="165">
        <f t="shared" si="21"/>
        <v>114521</v>
      </c>
      <c r="AE28" s="135">
        <v>114748</v>
      </c>
      <c r="AF28" s="53">
        <f t="shared" si="5"/>
        <v>227</v>
      </c>
      <c r="AG28" s="157">
        <v>0</v>
      </c>
      <c r="AH28" s="157">
        <v>0</v>
      </c>
      <c r="AI28" s="155">
        <v>0</v>
      </c>
      <c r="AJ28" s="53">
        <f t="shared" si="6"/>
        <v>9290.4700000003904</v>
      </c>
      <c r="AK28" s="116">
        <f t="shared" si="22"/>
        <v>5560032.3099999996</v>
      </c>
      <c r="AL28" s="116">
        <v>5569135.7800000003</v>
      </c>
      <c r="AM28" s="67">
        <f t="shared" si="11"/>
        <v>9103.4700000006706</v>
      </c>
      <c r="AN28" s="67">
        <f t="shared" si="12"/>
        <v>8900.6700000006695</v>
      </c>
    </row>
    <row r="29" spans="2:54" ht="30" customHeight="1">
      <c r="B29" s="15">
        <v>45586</v>
      </c>
      <c r="C29" s="126">
        <f t="shared" si="13"/>
        <v>2583031.4500000002</v>
      </c>
      <c r="D29" s="116">
        <v>2585858.7000000002</v>
      </c>
      <c r="E29" s="53">
        <f t="shared" si="7"/>
        <v>2827.25</v>
      </c>
      <c r="F29" s="127">
        <f t="shared" si="23"/>
        <v>892319.71</v>
      </c>
      <c r="G29" s="116">
        <v>894816.47</v>
      </c>
      <c r="H29" s="53">
        <f t="shared" si="0"/>
        <v>2496.7600000000102</v>
      </c>
      <c r="I29" s="127">
        <f t="shared" si="14"/>
        <v>112313.52</v>
      </c>
      <c r="J29" s="120">
        <v>112414.23</v>
      </c>
      <c r="K29" s="53">
        <f t="shared" si="1"/>
        <v>100.70999999999199</v>
      </c>
      <c r="L29" s="120">
        <f t="shared" si="15"/>
        <v>59193.53</v>
      </c>
      <c r="M29" s="116">
        <v>59252.21</v>
      </c>
      <c r="N29" s="53">
        <f t="shared" si="2"/>
        <v>58.680000000000298</v>
      </c>
      <c r="O29" s="127">
        <f t="shared" si="16"/>
        <v>598366.4</v>
      </c>
      <c r="P29" s="116">
        <v>599320.24</v>
      </c>
      <c r="Q29" s="53">
        <f t="shared" si="8"/>
        <v>953.83999999996695</v>
      </c>
      <c r="R29" s="127">
        <f t="shared" si="17"/>
        <v>213858.96</v>
      </c>
      <c r="S29" s="120">
        <v>214133.84</v>
      </c>
      <c r="T29" s="53">
        <f t="shared" si="9"/>
        <v>274.880000000005</v>
      </c>
      <c r="U29" s="120">
        <f t="shared" si="18"/>
        <v>561723.84</v>
      </c>
      <c r="V29" s="120">
        <v>562621.52</v>
      </c>
      <c r="W29" s="53">
        <f t="shared" si="10"/>
        <v>897.680000000051</v>
      </c>
      <c r="X29" s="120">
        <f t="shared" si="19"/>
        <v>371989.68</v>
      </c>
      <c r="Y29" s="120">
        <v>372526.96</v>
      </c>
      <c r="Z29" s="53">
        <f t="shared" si="3"/>
        <v>537.28000000002805</v>
      </c>
      <c r="AA29" s="120">
        <f t="shared" si="20"/>
        <v>119263.88</v>
      </c>
      <c r="AB29" s="120">
        <v>119495.2</v>
      </c>
      <c r="AC29" s="53">
        <f t="shared" si="4"/>
        <v>231.31999999999201</v>
      </c>
      <c r="AD29" s="135">
        <f t="shared" si="21"/>
        <v>114748</v>
      </c>
      <c r="AE29" s="135">
        <v>115042</v>
      </c>
      <c r="AF29" s="53">
        <f t="shared" si="5"/>
        <v>294</v>
      </c>
      <c r="AG29" s="157">
        <v>0</v>
      </c>
      <c r="AH29" s="157">
        <v>0</v>
      </c>
      <c r="AI29" s="155">
        <v>0</v>
      </c>
      <c r="AJ29" s="53">
        <f t="shared" si="6"/>
        <v>8672.4000000000506</v>
      </c>
      <c r="AK29" s="116">
        <f t="shared" si="22"/>
        <v>5569135.7800000003</v>
      </c>
      <c r="AL29" s="116">
        <v>5577626.5300000003</v>
      </c>
      <c r="AM29" s="67">
        <f t="shared" si="11"/>
        <v>8490.75</v>
      </c>
      <c r="AN29" s="67">
        <f t="shared" si="12"/>
        <v>8259.4300000000094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2:54" s="3" customFormat="1" ht="30" customHeight="1">
      <c r="B30" s="15">
        <v>45587</v>
      </c>
      <c r="C30" s="126">
        <f t="shared" si="13"/>
        <v>2585858.7000000002</v>
      </c>
      <c r="D30" s="116">
        <v>2586756.4</v>
      </c>
      <c r="E30" s="53">
        <f t="shared" si="7"/>
        <v>897.69999999972094</v>
      </c>
      <c r="F30" s="127">
        <f t="shared" si="23"/>
        <v>894816.47</v>
      </c>
      <c r="G30" s="116">
        <v>899196.7</v>
      </c>
      <c r="H30" s="53">
        <f t="shared" si="0"/>
        <v>4380.2299999999796</v>
      </c>
      <c r="I30" s="127">
        <f t="shared" si="14"/>
        <v>112414.23</v>
      </c>
      <c r="J30" s="120">
        <v>112508.14</v>
      </c>
      <c r="K30" s="53">
        <f t="shared" si="1"/>
        <v>93.910000000003507</v>
      </c>
      <c r="L30" s="120">
        <f t="shared" si="15"/>
        <v>59252.21</v>
      </c>
      <c r="M30" s="116">
        <v>59311.34</v>
      </c>
      <c r="N30" s="53">
        <f t="shared" si="2"/>
        <v>59.129999999997402</v>
      </c>
      <c r="O30" s="127">
        <f t="shared" si="16"/>
        <v>599320.24</v>
      </c>
      <c r="P30" s="116">
        <v>600910.69999999995</v>
      </c>
      <c r="Q30" s="53">
        <f t="shared" si="8"/>
        <v>1590.45999999996</v>
      </c>
      <c r="R30" s="127">
        <f t="shared" si="17"/>
        <v>214133.84</v>
      </c>
      <c r="S30" s="120">
        <v>214406.64</v>
      </c>
      <c r="T30" s="53">
        <f t="shared" si="9"/>
        <v>272.80000000001701</v>
      </c>
      <c r="U30" s="120">
        <f t="shared" si="18"/>
        <v>562621.52</v>
      </c>
      <c r="V30" s="120">
        <v>563514.31999999995</v>
      </c>
      <c r="W30" s="53">
        <f t="shared" si="10"/>
        <v>892.79999999993004</v>
      </c>
      <c r="X30" s="120">
        <f t="shared" si="19"/>
        <v>372526.96</v>
      </c>
      <c r="Y30" s="120">
        <v>373093.52</v>
      </c>
      <c r="Z30" s="53">
        <f t="shared" si="3"/>
        <v>566.55999999999801</v>
      </c>
      <c r="AA30" s="120">
        <f t="shared" si="20"/>
        <v>119495.2</v>
      </c>
      <c r="AB30" s="120">
        <v>119719.24</v>
      </c>
      <c r="AC30" s="53">
        <f t="shared" si="4"/>
        <v>224.04000000000801</v>
      </c>
      <c r="AD30" s="135">
        <f t="shared" si="21"/>
        <v>115042</v>
      </c>
      <c r="AE30" s="135">
        <v>115325</v>
      </c>
      <c r="AF30" s="53">
        <f t="shared" si="5"/>
        <v>283</v>
      </c>
      <c r="AG30" s="157">
        <v>0</v>
      </c>
      <c r="AH30" s="157">
        <v>0</v>
      </c>
      <c r="AI30" s="155">
        <v>0</v>
      </c>
      <c r="AJ30" s="53">
        <f t="shared" si="6"/>
        <v>9260.6299999996208</v>
      </c>
      <c r="AK30" s="116">
        <f t="shared" si="22"/>
        <v>5577626.5300000003</v>
      </c>
      <c r="AL30" s="116">
        <v>5586068.5</v>
      </c>
      <c r="AM30" s="67">
        <f t="shared" si="11"/>
        <v>8441.9699999997392</v>
      </c>
      <c r="AN30" s="67">
        <f t="shared" si="12"/>
        <v>8217.9299999997293</v>
      </c>
    </row>
    <row r="31" spans="2:54" ht="30" customHeight="1">
      <c r="B31" s="15">
        <v>45588</v>
      </c>
      <c r="C31" s="126">
        <f t="shared" si="13"/>
        <v>2586756.4</v>
      </c>
      <c r="D31" s="116">
        <v>2588881.7999999998</v>
      </c>
      <c r="E31" s="53">
        <f t="shared" si="7"/>
        <v>2125.3999999999101</v>
      </c>
      <c r="F31" s="127">
        <f t="shared" si="23"/>
        <v>899196.7</v>
      </c>
      <c r="G31" s="116">
        <v>902644.9</v>
      </c>
      <c r="H31" s="53">
        <f t="shared" si="0"/>
        <v>3448.2000000000698</v>
      </c>
      <c r="I31" s="127">
        <f t="shared" si="14"/>
        <v>112508.14</v>
      </c>
      <c r="J31" s="120">
        <v>112626.22</v>
      </c>
      <c r="K31" s="53">
        <f t="shared" si="1"/>
        <v>118.080000000002</v>
      </c>
      <c r="L31" s="120">
        <f t="shared" si="15"/>
        <v>59311.34</v>
      </c>
      <c r="M31" s="116">
        <v>59379.11</v>
      </c>
      <c r="N31" s="53">
        <f t="shared" si="2"/>
        <v>67.770000000004103</v>
      </c>
      <c r="O31" s="127">
        <f t="shared" si="16"/>
        <v>600910.69999999995</v>
      </c>
      <c r="P31" s="116">
        <v>601317.36</v>
      </c>
      <c r="Q31" s="53">
        <f t="shared" si="8"/>
        <v>406.66000000003299</v>
      </c>
      <c r="R31" s="127">
        <f t="shared" si="17"/>
        <v>214406.64</v>
      </c>
      <c r="S31" s="120">
        <v>214678.84</v>
      </c>
      <c r="T31" s="53">
        <f t="shared" si="9"/>
        <v>272.19999999998299</v>
      </c>
      <c r="U31" s="120">
        <f t="shared" si="18"/>
        <v>563514.31999999995</v>
      </c>
      <c r="V31" s="120">
        <v>564502.80000000005</v>
      </c>
      <c r="W31" s="53">
        <f t="shared" si="10"/>
        <v>988.48000000009802</v>
      </c>
      <c r="X31" s="120">
        <f t="shared" si="19"/>
        <v>373093.52</v>
      </c>
      <c r="Y31" s="120">
        <v>373694.43</v>
      </c>
      <c r="Z31" s="53">
        <f t="shared" si="3"/>
        <v>600.90999999997405</v>
      </c>
      <c r="AA31" s="120">
        <f t="shared" si="20"/>
        <v>119719.24</v>
      </c>
      <c r="AB31" s="120">
        <v>119945.92</v>
      </c>
      <c r="AC31" s="53">
        <f t="shared" si="4"/>
        <v>226.67999999999299</v>
      </c>
      <c r="AD31" s="135">
        <f t="shared" si="21"/>
        <v>115325</v>
      </c>
      <c r="AE31" s="135">
        <v>115589</v>
      </c>
      <c r="AF31" s="53">
        <f t="shared" si="5"/>
        <v>264</v>
      </c>
      <c r="AG31" s="157">
        <v>0</v>
      </c>
      <c r="AH31" s="157">
        <v>0</v>
      </c>
      <c r="AI31" s="155">
        <v>0</v>
      </c>
      <c r="AJ31" s="53">
        <f t="shared" si="6"/>
        <v>8518.3800000000592</v>
      </c>
      <c r="AK31" s="116">
        <f t="shared" si="22"/>
        <v>5586068.5</v>
      </c>
      <c r="AL31" s="116">
        <v>5595020.5</v>
      </c>
      <c r="AM31" s="67">
        <f t="shared" si="11"/>
        <v>8952</v>
      </c>
      <c r="AN31" s="67">
        <f t="shared" si="12"/>
        <v>8725.3200000000106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2:54" s="3" customFormat="1" ht="30" customHeight="1">
      <c r="B32" s="15">
        <v>45589</v>
      </c>
      <c r="C32" s="126">
        <f t="shared" si="13"/>
        <v>2588881.7999999998</v>
      </c>
      <c r="D32" s="116">
        <v>2588975.2999999998</v>
      </c>
      <c r="E32" s="53">
        <f t="shared" si="7"/>
        <v>93.5</v>
      </c>
      <c r="F32" s="127">
        <f t="shared" si="23"/>
        <v>902644.9</v>
      </c>
      <c r="G32" s="116">
        <v>902668.94</v>
      </c>
      <c r="H32" s="53">
        <f t="shared" si="0"/>
        <v>24.039999999920799</v>
      </c>
      <c r="I32" s="127">
        <f t="shared" si="14"/>
        <v>112626.22</v>
      </c>
      <c r="J32" s="120">
        <v>112674.11</v>
      </c>
      <c r="K32" s="53">
        <f t="shared" si="1"/>
        <v>47.889999999999397</v>
      </c>
      <c r="L32" s="120">
        <f t="shared" si="15"/>
        <v>59379.11</v>
      </c>
      <c r="M32" s="116">
        <v>59391.22</v>
      </c>
      <c r="N32" s="53">
        <f t="shared" si="2"/>
        <v>12.1100000000006</v>
      </c>
      <c r="O32" s="127">
        <f t="shared" si="16"/>
        <v>601317.36</v>
      </c>
      <c r="P32" s="116">
        <v>601468.22</v>
      </c>
      <c r="Q32" s="53">
        <f t="shared" si="8"/>
        <v>150.859999999986</v>
      </c>
      <c r="R32" s="127">
        <f t="shared" si="17"/>
        <v>214678.84</v>
      </c>
      <c r="S32" s="120">
        <v>214715.08</v>
      </c>
      <c r="T32" s="53">
        <f t="shared" si="9"/>
        <v>36.239999999990701</v>
      </c>
      <c r="U32" s="120">
        <f t="shared" si="18"/>
        <v>564502.80000000005</v>
      </c>
      <c r="V32" s="120">
        <v>564849.19999999995</v>
      </c>
      <c r="W32" s="53">
        <f t="shared" si="10"/>
        <v>346.39999999990698</v>
      </c>
      <c r="X32" s="120">
        <f t="shared" si="19"/>
        <v>373694.43</v>
      </c>
      <c r="Y32" s="120">
        <v>373918.16</v>
      </c>
      <c r="Z32" s="53">
        <f t="shared" si="3"/>
        <v>223.729999999981</v>
      </c>
      <c r="AA32" s="120">
        <f t="shared" si="20"/>
        <v>119945.92</v>
      </c>
      <c r="AB32" s="120">
        <v>120007.51</v>
      </c>
      <c r="AC32" s="53">
        <f t="shared" si="4"/>
        <v>61.5899999999965</v>
      </c>
      <c r="AD32" s="135">
        <f t="shared" si="21"/>
        <v>115589</v>
      </c>
      <c r="AE32" s="135">
        <v>115732</v>
      </c>
      <c r="AF32" s="53">
        <f t="shared" si="5"/>
        <v>143</v>
      </c>
      <c r="AG32" s="157">
        <v>0</v>
      </c>
      <c r="AH32" s="157">
        <v>0</v>
      </c>
      <c r="AI32" s="155">
        <v>0</v>
      </c>
      <c r="AJ32" s="53">
        <f t="shared" si="6"/>
        <v>1139.35999999978</v>
      </c>
      <c r="AK32" s="116">
        <f t="shared" si="22"/>
        <v>5595020.5</v>
      </c>
      <c r="AL32" s="116">
        <v>5596089.3200000003</v>
      </c>
      <c r="AM32" s="67">
        <f t="shared" si="11"/>
        <v>1068.8200000003001</v>
      </c>
      <c r="AN32" s="67">
        <f t="shared" si="12"/>
        <v>1007.2300000003</v>
      </c>
    </row>
    <row r="33" spans="2:54" ht="30" customHeight="1">
      <c r="B33" s="15">
        <v>45590</v>
      </c>
      <c r="C33" s="126">
        <f t="shared" si="13"/>
        <v>2588975.2999999998</v>
      </c>
      <c r="D33" s="126">
        <v>2592371.1</v>
      </c>
      <c r="E33" s="53">
        <f t="shared" si="7"/>
        <v>3395.8000000002799</v>
      </c>
      <c r="F33" s="127">
        <f t="shared" si="23"/>
        <v>902668.94</v>
      </c>
      <c r="G33" s="116">
        <v>902712.4</v>
      </c>
      <c r="H33" s="53">
        <f t="shared" si="0"/>
        <v>43.460000000079198</v>
      </c>
      <c r="I33" s="127">
        <f t="shared" si="14"/>
        <v>112674.11</v>
      </c>
      <c r="J33" s="120">
        <v>112736.75</v>
      </c>
      <c r="K33" s="53">
        <f t="shared" si="1"/>
        <v>62.639999999999397</v>
      </c>
      <c r="L33" s="120">
        <f t="shared" si="15"/>
        <v>59391.22</v>
      </c>
      <c r="M33" s="116">
        <v>59441.45</v>
      </c>
      <c r="N33" s="53">
        <f t="shared" si="2"/>
        <v>50.229999999995897</v>
      </c>
      <c r="O33" s="127">
        <f t="shared" si="16"/>
        <v>601468.22</v>
      </c>
      <c r="P33" s="116">
        <v>601939.69999999995</v>
      </c>
      <c r="Q33" s="53">
        <f t="shared" si="8"/>
        <v>471.47999999998098</v>
      </c>
      <c r="R33" s="127">
        <f t="shared" si="17"/>
        <v>214715.08</v>
      </c>
      <c r="S33" s="120">
        <v>214838.8</v>
      </c>
      <c r="T33" s="53">
        <f t="shared" si="9"/>
        <v>123.72000000000099</v>
      </c>
      <c r="U33" s="120">
        <f t="shared" si="18"/>
        <v>564849.19999999995</v>
      </c>
      <c r="V33" s="120">
        <v>565445.6</v>
      </c>
      <c r="W33" s="53">
        <f t="shared" si="10"/>
        <v>596.40000000002306</v>
      </c>
      <c r="X33" s="120">
        <f t="shared" si="19"/>
        <v>373918.16</v>
      </c>
      <c r="Y33" s="120">
        <v>374317.8</v>
      </c>
      <c r="Z33" s="53">
        <f t="shared" si="3"/>
        <v>399.64000000001403</v>
      </c>
      <c r="AA33" s="120">
        <f t="shared" si="20"/>
        <v>120007.51</v>
      </c>
      <c r="AB33" s="120">
        <v>120153.8</v>
      </c>
      <c r="AC33" s="53">
        <f t="shared" si="4"/>
        <v>146.29000000000801</v>
      </c>
      <c r="AD33" s="135">
        <f t="shared" si="21"/>
        <v>115732</v>
      </c>
      <c r="AE33" s="135">
        <v>116040</v>
      </c>
      <c r="AF33" s="53">
        <f t="shared" si="5"/>
        <v>308</v>
      </c>
      <c r="AG33" s="157">
        <v>0</v>
      </c>
      <c r="AH33" s="157">
        <v>0</v>
      </c>
      <c r="AI33" s="155">
        <v>0</v>
      </c>
      <c r="AJ33" s="53">
        <f t="shared" si="6"/>
        <v>5597.66000000038</v>
      </c>
      <c r="AK33" s="116">
        <f t="shared" si="22"/>
        <v>5596089.3200000003</v>
      </c>
      <c r="AL33" s="116">
        <v>5601600.5</v>
      </c>
      <c r="AM33" s="67">
        <f t="shared" si="11"/>
        <v>5511.1799999997002</v>
      </c>
      <c r="AN33" s="67">
        <f t="shared" si="12"/>
        <v>5364.8899999996902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2:54" s="3" customFormat="1" ht="30" customHeight="1">
      <c r="B34" s="140">
        <v>45591</v>
      </c>
      <c r="C34" s="127">
        <f t="shared" si="13"/>
        <v>2592371.1</v>
      </c>
      <c r="D34" s="116">
        <v>2595228.65</v>
      </c>
      <c r="E34" s="53">
        <f t="shared" si="7"/>
        <v>2857.5499999998101</v>
      </c>
      <c r="F34" s="127">
        <f t="shared" si="23"/>
        <v>902712.4</v>
      </c>
      <c r="G34" s="116">
        <v>902751.24</v>
      </c>
      <c r="H34" s="53">
        <f t="shared" si="0"/>
        <v>38.839999999967397</v>
      </c>
      <c r="I34" s="127">
        <f t="shared" si="14"/>
        <v>112736.75</v>
      </c>
      <c r="J34" s="120">
        <v>112821.18</v>
      </c>
      <c r="K34" s="53">
        <f t="shared" si="1"/>
        <v>84.429999999993001</v>
      </c>
      <c r="L34" s="120">
        <f t="shared" si="15"/>
        <v>59441.45</v>
      </c>
      <c r="M34" s="116">
        <v>59516.31</v>
      </c>
      <c r="N34" s="53">
        <f t="shared" si="2"/>
        <v>74.860000000000596</v>
      </c>
      <c r="O34" s="127">
        <f t="shared" si="16"/>
        <v>601939.69999999995</v>
      </c>
      <c r="P34" s="116">
        <v>602336.76</v>
      </c>
      <c r="Q34" s="53">
        <f t="shared" si="8"/>
        <v>397.06000000005599</v>
      </c>
      <c r="R34" s="127">
        <f t="shared" si="17"/>
        <v>214838.8</v>
      </c>
      <c r="S34" s="120">
        <v>215013.16</v>
      </c>
      <c r="T34" s="53">
        <f t="shared" si="9"/>
        <v>174.36000000001499</v>
      </c>
      <c r="U34" s="120">
        <f t="shared" si="18"/>
        <v>565445.6</v>
      </c>
      <c r="V34" s="120">
        <v>566095.28</v>
      </c>
      <c r="W34" s="53">
        <f t="shared" si="10"/>
        <v>649.680000000051</v>
      </c>
      <c r="X34" s="120">
        <f t="shared" si="19"/>
        <v>374317.8</v>
      </c>
      <c r="Y34" s="120">
        <v>374839.36</v>
      </c>
      <c r="Z34" s="53">
        <f t="shared" si="3"/>
        <v>521.55999999999801</v>
      </c>
      <c r="AA34" s="120">
        <f t="shared" si="20"/>
        <v>120153.8</v>
      </c>
      <c r="AB34" s="120">
        <v>120345.72</v>
      </c>
      <c r="AC34" s="53">
        <f t="shared" si="4"/>
        <v>191.919999999998</v>
      </c>
      <c r="AD34" s="135">
        <f t="shared" si="21"/>
        <v>116040</v>
      </c>
      <c r="AE34" s="135">
        <v>116315</v>
      </c>
      <c r="AF34" s="53">
        <f t="shared" si="5"/>
        <v>275</v>
      </c>
      <c r="AG34" s="157">
        <v>0</v>
      </c>
      <c r="AH34" s="157">
        <v>0</v>
      </c>
      <c r="AI34" s="157">
        <v>0</v>
      </c>
      <c r="AJ34" s="53">
        <f t="shared" si="6"/>
        <v>5265.2599999998902</v>
      </c>
      <c r="AK34" s="116">
        <f t="shared" si="22"/>
        <v>5601600.5</v>
      </c>
      <c r="AL34" s="116">
        <v>5606716.75</v>
      </c>
      <c r="AM34" s="67">
        <f t="shared" si="11"/>
        <v>5116.25</v>
      </c>
      <c r="AN34" s="67">
        <f t="shared" si="12"/>
        <v>4924.33</v>
      </c>
    </row>
    <row r="35" spans="2:54" s="3" customFormat="1" ht="30" customHeight="1">
      <c r="B35" s="538" t="s">
        <v>93</v>
      </c>
      <c r="C35" s="538"/>
      <c r="D35" s="538"/>
      <c r="E35" s="538"/>
      <c r="F35" s="538"/>
      <c r="G35" s="538"/>
      <c r="H35" s="538"/>
      <c r="I35" s="538"/>
      <c r="J35" s="538"/>
      <c r="K35" s="538"/>
      <c r="L35" s="538"/>
      <c r="M35" s="538"/>
      <c r="N35" s="538"/>
      <c r="O35" s="538"/>
      <c r="P35" s="538"/>
      <c r="Q35" s="538"/>
      <c r="R35" s="538"/>
      <c r="S35" s="538"/>
      <c r="T35" s="538"/>
      <c r="U35" s="538"/>
      <c r="V35" s="538"/>
      <c r="W35" s="538"/>
      <c r="X35" s="538"/>
      <c r="Y35" s="538"/>
      <c r="Z35" s="538"/>
      <c r="AA35" s="538"/>
      <c r="AB35" s="538"/>
      <c r="AC35" s="538"/>
      <c r="AD35" s="538"/>
      <c r="AE35" s="538"/>
      <c r="AF35" s="538"/>
      <c r="AG35" s="538"/>
      <c r="AH35" s="538"/>
      <c r="AI35" s="538"/>
      <c r="AJ35" s="538"/>
      <c r="AK35" s="538"/>
      <c r="AL35" s="538"/>
      <c r="AM35" s="538"/>
      <c r="AN35" s="538"/>
    </row>
    <row r="36" spans="2:54" ht="30" customHeight="1">
      <c r="B36" s="163">
        <v>45593</v>
      </c>
      <c r="C36" s="160">
        <f>+D34</f>
        <v>2595228.65</v>
      </c>
      <c r="D36" s="123">
        <v>2595251.83</v>
      </c>
      <c r="E36" s="53">
        <f t="shared" si="7"/>
        <v>23.180000000167599</v>
      </c>
      <c r="F36" s="125">
        <f>+G34</f>
        <v>902751.24</v>
      </c>
      <c r="G36" s="123">
        <v>902785.08</v>
      </c>
      <c r="H36" s="53">
        <f t="shared" si="0"/>
        <v>33.839999999967397</v>
      </c>
      <c r="I36" s="125">
        <f>+J34</f>
        <v>112821.18</v>
      </c>
      <c r="J36" s="82">
        <v>112843.97</v>
      </c>
      <c r="K36" s="53">
        <f t="shared" si="1"/>
        <v>22.790000000008099</v>
      </c>
      <c r="L36" s="82">
        <f>+M34</f>
        <v>59516.31</v>
      </c>
      <c r="M36" s="123">
        <v>59550.94</v>
      </c>
      <c r="N36" s="53">
        <f t="shared" si="2"/>
        <v>34.630000000004699</v>
      </c>
      <c r="O36" s="125">
        <f>+P34</f>
        <v>602336.76</v>
      </c>
      <c r="P36" s="123">
        <v>602373.76</v>
      </c>
      <c r="Q36" s="53">
        <f t="shared" si="8"/>
        <v>37</v>
      </c>
      <c r="R36" s="125">
        <f>+S34</f>
        <v>215013.16</v>
      </c>
      <c r="S36" s="82">
        <v>215054.12</v>
      </c>
      <c r="T36" s="53">
        <f t="shared" si="9"/>
        <v>40.959999999991901</v>
      </c>
      <c r="U36" s="82">
        <f>+V34</f>
        <v>566095.28</v>
      </c>
      <c r="V36" s="82">
        <v>566324.6</v>
      </c>
      <c r="W36" s="53">
        <f t="shared" si="10"/>
        <v>229.319999999949</v>
      </c>
      <c r="X36" s="82">
        <f>+Y34</f>
        <v>374839.36</v>
      </c>
      <c r="Y36" s="82">
        <v>375010.96</v>
      </c>
      <c r="Z36" s="53">
        <f t="shared" si="3"/>
        <v>171.60000000003501</v>
      </c>
      <c r="AA36" s="82">
        <f>+AB34</f>
        <v>120345.72</v>
      </c>
      <c r="AB36" s="82">
        <v>120383.16</v>
      </c>
      <c r="AC36" s="53">
        <f t="shared" si="4"/>
        <v>37.4400000000023</v>
      </c>
      <c r="AD36" s="134">
        <f>+AE34</f>
        <v>116315</v>
      </c>
      <c r="AE36" s="134">
        <v>116504</v>
      </c>
      <c r="AF36" s="53">
        <f t="shared" si="5"/>
        <v>189</v>
      </c>
      <c r="AG36" s="156">
        <v>0</v>
      </c>
      <c r="AH36" s="156">
        <v>0</v>
      </c>
      <c r="AI36" s="162">
        <v>0</v>
      </c>
      <c r="AJ36" s="53">
        <f t="shared" si="6"/>
        <v>819.76000000012596</v>
      </c>
      <c r="AK36" s="123">
        <f>+AL34</f>
        <v>5606716.75</v>
      </c>
      <c r="AL36" s="123">
        <v>5607525.7699999996</v>
      </c>
      <c r="AM36" s="67">
        <f t="shared" si="11"/>
        <v>809.01999999955297</v>
      </c>
      <c r="AN36" s="67">
        <f t="shared" si="12"/>
        <v>771.57999999955098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2:54" s="3" customFormat="1" ht="30" customHeight="1">
      <c r="B37" s="15">
        <v>45594</v>
      </c>
      <c r="C37" s="126">
        <f t="shared" si="13"/>
        <v>2595251.83</v>
      </c>
      <c r="D37" s="116">
        <v>2595257.7599999998</v>
      </c>
      <c r="E37" s="53">
        <f t="shared" si="7"/>
        <v>5.9299999997019803</v>
      </c>
      <c r="F37" s="127">
        <f t="shared" si="23"/>
        <v>902785.08</v>
      </c>
      <c r="G37" s="116">
        <v>902795.02</v>
      </c>
      <c r="H37" s="53">
        <f t="shared" si="0"/>
        <v>9.9400000000605395</v>
      </c>
      <c r="I37" s="127">
        <f t="shared" si="14"/>
        <v>112843.97</v>
      </c>
      <c r="J37" s="120">
        <v>112856.02</v>
      </c>
      <c r="K37" s="53">
        <f t="shared" si="1"/>
        <v>12.0500000000029</v>
      </c>
      <c r="L37" s="120">
        <f t="shared" si="15"/>
        <v>59550.94</v>
      </c>
      <c r="M37" s="116">
        <v>59588.37</v>
      </c>
      <c r="N37" s="53">
        <f t="shared" si="2"/>
        <v>37.430000000000298</v>
      </c>
      <c r="O37" s="127">
        <f t="shared" si="16"/>
        <v>602373.76</v>
      </c>
      <c r="P37" s="116">
        <v>602377.84</v>
      </c>
      <c r="Q37" s="53">
        <f t="shared" si="8"/>
        <v>4.0799999999580896</v>
      </c>
      <c r="R37" s="127">
        <f t="shared" si="17"/>
        <v>215054.12</v>
      </c>
      <c r="S37" s="120">
        <v>215086.04</v>
      </c>
      <c r="T37" s="53">
        <f t="shared" si="9"/>
        <v>31.920000000012799</v>
      </c>
      <c r="U37" s="120">
        <f t="shared" si="18"/>
        <v>566324.6</v>
      </c>
      <c r="V37" s="120">
        <v>566450.04</v>
      </c>
      <c r="W37" s="53">
        <f t="shared" si="10"/>
        <v>125.440000000061</v>
      </c>
      <c r="X37" s="120">
        <f t="shared" si="19"/>
        <v>375010.96</v>
      </c>
      <c r="Y37" s="120">
        <v>375074.8</v>
      </c>
      <c r="Z37" s="53">
        <f t="shared" si="3"/>
        <v>63.839999999967397</v>
      </c>
      <c r="AA37" s="120">
        <f t="shared" si="20"/>
        <v>120383.16</v>
      </c>
      <c r="AB37" s="120">
        <v>120413.88</v>
      </c>
      <c r="AC37" s="53">
        <f t="shared" si="4"/>
        <v>30.7200000000012</v>
      </c>
      <c r="AD37" s="135">
        <f t="shared" si="21"/>
        <v>116504</v>
      </c>
      <c r="AE37" s="135">
        <v>116639</v>
      </c>
      <c r="AF37" s="53">
        <f t="shared" si="5"/>
        <v>135</v>
      </c>
      <c r="AG37" s="157">
        <v>0</v>
      </c>
      <c r="AH37" s="157">
        <v>0</v>
      </c>
      <c r="AI37" s="155">
        <v>0</v>
      </c>
      <c r="AJ37" s="53">
        <f t="shared" si="6"/>
        <v>456.349999999766</v>
      </c>
      <c r="AK37" s="116">
        <f t="shared" si="22"/>
        <v>5607525.7699999996</v>
      </c>
      <c r="AL37" s="116">
        <v>5607982.1799999997</v>
      </c>
      <c r="AM37" s="67">
        <f t="shared" si="11"/>
        <v>456.41000000014901</v>
      </c>
      <c r="AN37" s="67">
        <f t="shared" si="12"/>
        <v>425.69000000014802</v>
      </c>
    </row>
    <row r="38" spans="2:54" ht="30" customHeight="1">
      <c r="B38" s="15">
        <v>45595</v>
      </c>
      <c r="C38" s="126">
        <f t="shared" si="13"/>
        <v>2595257.7599999998</v>
      </c>
      <c r="D38" s="116">
        <v>2595274.9500000002</v>
      </c>
      <c r="E38" s="53">
        <f t="shared" si="7"/>
        <v>17.1900000004098</v>
      </c>
      <c r="F38" s="127">
        <f t="shared" si="23"/>
        <v>902795.02</v>
      </c>
      <c r="G38" s="116">
        <v>902805.85</v>
      </c>
      <c r="H38" s="53">
        <f t="shared" si="0"/>
        <v>10.829999999958099</v>
      </c>
      <c r="I38" s="127">
        <f t="shared" si="14"/>
        <v>112856.02</v>
      </c>
      <c r="J38" s="120">
        <v>112869.79</v>
      </c>
      <c r="K38" s="53">
        <f t="shared" si="1"/>
        <v>13.7699999999895</v>
      </c>
      <c r="L38" s="120">
        <f t="shared" si="15"/>
        <v>59588.37</v>
      </c>
      <c r="M38" s="116">
        <v>59635.98</v>
      </c>
      <c r="N38" s="53">
        <f t="shared" si="2"/>
        <v>47.610000000000603</v>
      </c>
      <c r="O38" s="127">
        <f t="shared" si="16"/>
        <v>602377.84</v>
      </c>
      <c r="P38" s="116">
        <v>602322</v>
      </c>
      <c r="Q38" s="53">
        <f t="shared" si="8"/>
        <v>-55.839999999967397</v>
      </c>
      <c r="R38" s="127">
        <f t="shared" si="17"/>
        <v>215086.04</v>
      </c>
      <c r="S38" s="120">
        <v>215127.36</v>
      </c>
      <c r="T38" s="53">
        <f t="shared" si="9"/>
        <v>41.319999999977902</v>
      </c>
      <c r="U38" s="120">
        <f t="shared" si="18"/>
        <v>566450.04</v>
      </c>
      <c r="V38" s="120">
        <v>566610.80000000005</v>
      </c>
      <c r="W38" s="53">
        <f t="shared" si="10"/>
        <v>160.760000000009</v>
      </c>
      <c r="X38" s="120">
        <f t="shared" si="19"/>
        <v>375074.8</v>
      </c>
      <c r="Y38" s="120">
        <v>375109.84</v>
      </c>
      <c r="Z38" s="53">
        <f t="shared" si="3"/>
        <v>35.040000000037303</v>
      </c>
      <c r="AA38" s="120">
        <f t="shared" si="20"/>
        <v>120413.88</v>
      </c>
      <c r="AB38" s="120">
        <v>120442.64</v>
      </c>
      <c r="AC38" s="53">
        <f t="shared" si="4"/>
        <v>28.7599999999948</v>
      </c>
      <c r="AD38" s="135">
        <f t="shared" si="21"/>
        <v>116639</v>
      </c>
      <c r="AE38" s="135">
        <v>116791</v>
      </c>
      <c r="AF38" s="53">
        <f t="shared" si="5"/>
        <v>152</v>
      </c>
      <c r="AG38" s="157">
        <v>0</v>
      </c>
      <c r="AH38" s="157">
        <v>0</v>
      </c>
      <c r="AI38" s="155">
        <v>0</v>
      </c>
      <c r="AJ38" s="53">
        <f t="shared" si="6"/>
        <v>451.44000000041001</v>
      </c>
      <c r="AK38" s="116">
        <f t="shared" si="22"/>
        <v>5607982.1799999997</v>
      </c>
      <c r="AL38" s="116">
        <v>5608501.75</v>
      </c>
      <c r="AM38" s="67">
        <f t="shared" si="11"/>
        <v>519.57000000029802</v>
      </c>
      <c r="AN38" s="67">
        <f t="shared" si="12"/>
        <v>490.81000000030298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2:54" ht="30" customHeight="1">
      <c r="B39" s="15">
        <v>45596</v>
      </c>
      <c r="C39" s="126">
        <f t="shared" si="13"/>
        <v>2595274.9500000002</v>
      </c>
      <c r="D39" s="116">
        <v>2595280.88</v>
      </c>
      <c r="E39" s="53">
        <f t="shared" si="7"/>
        <v>5.9299999997019803</v>
      </c>
      <c r="F39" s="127">
        <f t="shared" si="23"/>
        <v>902805.85</v>
      </c>
      <c r="G39" s="116">
        <v>902814.88</v>
      </c>
      <c r="H39" s="53">
        <f t="shared" si="0"/>
        <v>9.0300000000279397</v>
      </c>
      <c r="I39" s="127">
        <f t="shared" si="14"/>
        <v>112869.79</v>
      </c>
      <c r="J39" s="120">
        <v>112882.07</v>
      </c>
      <c r="K39" s="53">
        <f t="shared" si="1"/>
        <v>12.2800000000134</v>
      </c>
      <c r="L39" s="120">
        <f t="shared" si="15"/>
        <v>59635.98</v>
      </c>
      <c r="M39" s="116">
        <v>59677.01</v>
      </c>
      <c r="N39" s="53">
        <f t="shared" si="2"/>
        <v>41.0299999999988</v>
      </c>
      <c r="O39" s="127">
        <f t="shared" si="16"/>
        <v>602322</v>
      </c>
      <c r="P39" s="116">
        <v>602392.64</v>
      </c>
      <c r="Q39" s="53">
        <f t="shared" si="8"/>
        <v>70.640000000013998</v>
      </c>
      <c r="R39" s="127">
        <f t="shared" si="17"/>
        <v>215127.36</v>
      </c>
      <c r="S39" s="120">
        <v>215158.44</v>
      </c>
      <c r="T39" s="53">
        <f t="shared" si="9"/>
        <v>31.080000000016302</v>
      </c>
      <c r="U39" s="120">
        <f t="shared" si="18"/>
        <v>566610.80000000005</v>
      </c>
      <c r="V39" s="120">
        <v>566760.69999999995</v>
      </c>
      <c r="W39" s="53">
        <f t="shared" si="10"/>
        <v>149.89999999990701</v>
      </c>
      <c r="X39" s="120">
        <f t="shared" si="19"/>
        <v>375109.84</v>
      </c>
      <c r="Y39" s="120">
        <v>375145.96</v>
      </c>
      <c r="Z39" s="53">
        <f t="shared" si="3"/>
        <v>36.119999999995301</v>
      </c>
      <c r="AA39" s="120">
        <f t="shared" si="20"/>
        <v>120442.64</v>
      </c>
      <c r="AB39" s="120">
        <v>120485.04</v>
      </c>
      <c r="AC39" s="53">
        <f t="shared" si="4"/>
        <v>42.399999999994201</v>
      </c>
      <c r="AD39" s="135">
        <f t="shared" si="21"/>
        <v>116791</v>
      </c>
      <c r="AE39" s="135">
        <v>116954</v>
      </c>
      <c r="AF39" s="53">
        <f t="shared" si="5"/>
        <v>163</v>
      </c>
      <c r="AG39" s="157">
        <v>0</v>
      </c>
      <c r="AH39" s="157">
        <v>0</v>
      </c>
      <c r="AI39" s="155">
        <v>0</v>
      </c>
      <c r="AJ39" s="53">
        <f t="shared" si="6"/>
        <v>561.40999999966903</v>
      </c>
      <c r="AK39" s="116">
        <f t="shared" si="22"/>
        <v>5608501.75</v>
      </c>
      <c r="AL39" s="116">
        <v>5608976.2000000002</v>
      </c>
      <c r="AM39" s="67">
        <f t="shared" si="11"/>
        <v>474.45000000018598</v>
      </c>
      <c r="AN39" s="67">
        <f t="shared" si="12"/>
        <v>432.05000000019197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2:54" ht="30" customHeight="1">
      <c r="B40" s="508" t="s">
        <v>58</v>
      </c>
      <c r="C40" s="533"/>
      <c r="D40" s="509"/>
      <c r="E40" s="164">
        <f>SUM(E9:E39)</f>
        <v>59378.799999999799</v>
      </c>
      <c r="F40" s="92"/>
      <c r="G40" s="92"/>
      <c r="H40" s="164">
        <f>SUM(H9:H39)</f>
        <v>76486.009999999995</v>
      </c>
      <c r="I40" s="92"/>
      <c r="J40" s="92"/>
      <c r="K40" s="164">
        <f>SUM(K9:K39)</f>
        <v>2777.6700000000101</v>
      </c>
      <c r="L40" s="92"/>
      <c r="M40" s="92"/>
      <c r="N40" s="164">
        <f>SUM(N9:N39)</f>
        <v>1670.49000000001</v>
      </c>
      <c r="O40" s="92"/>
      <c r="P40" s="92"/>
      <c r="Q40" s="164">
        <f>SUM(Q9:Q39)</f>
        <v>22716.36</v>
      </c>
      <c r="R40" s="92"/>
      <c r="S40" s="92"/>
      <c r="T40" s="164">
        <f>SUM(T9:T39)</f>
        <v>6741.28</v>
      </c>
      <c r="U40" s="92"/>
      <c r="V40" s="92"/>
      <c r="W40" s="164">
        <f>SUM(W9:W39)</f>
        <v>24331.26</v>
      </c>
      <c r="X40" s="92"/>
      <c r="Y40" s="92"/>
      <c r="Z40" s="164">
        <f>SUM(Z9:Z39)</f>
        <v>15731.16</v>
      </c>
      <c r="AA40" s="92"/>
      <c r="AB40" s="92"/>
      <c r="AC40" s="164">
        <f>SUM(AC9:AC39)</f>
        <v>5806.5999999999904</v>
      </c>
      <c r="AD40" s="92"/>
      <c r="AE40" s="148"/>
      <c r="AF40" s="164">
        <f>SUM(AF9:AF39)</f>
        <v>8292</v>
      </c>
      <c r="AG40" s="92"/>
      <c r="AH40" s="92"/>
      <c r="AI40" s="155">
        <v>0</v>
      </c>
      <c r="AJ40" s="164">
        <f>SUM(AJ9:AJ39)</f>
        <v>223931.63</v>
      </c>
      <c r="AK40" s="92"/>
      <c r="AL40" s="92"/>
      <c r="AM40" s="166">
        <f>SUM(AM9:AM39)</f>
        <v>219117.63</v>
      </c>
      <c r="AN40" s="164">
        <f>SUM(AN9:AN39)</f>
        <v>213311.03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2:54" ht="60" customHeight="1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2:54" ht="27.75">
      <c r="B42" s="91"/>
      <c r="C42" s="43"/>
      <c r="D42" s="43"/>
      <c r="E42" s="43"/>
      <c r="F42" s="22"/>
      <c r="G42" s="43"/>
      <c r="H42" s="43"/>
      <c r="J42" s="1"/>
      <c r="K42" s="1"/>
      <c r="L42" s="1"/>
      <c r="N42" s="1"/>
      <c r="Q42" s="1"/>
      <c r="R42" s="1"/>
      <c r="T42" s="1"/>
      <c r="U42" s="1"/>
      <c r="W42" s="1"/>
      <c r="X42" s="1"/>
      <c r="Z42" s="1"/>
      <c r="AA42" s="1"/>
      <c r="AC42" s="1"/>
      <c r="AD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2:54">
      <c r="B43" s="4"/>
      <c r="H43" s="7"/>
      <c r="L43" s="7"/>
      <c r="P43" s="4"/>
      <c r="Q43" s="23"/>
      <c r="R43" s="24"/>
      <c r="S43" s="24"/>
      <c r="T43" s="24"/>
      <c r="U43" s="1"/>
      <c r="V43" s="1"/>
      <c r="W43" s="1"/>
      <c r="X43" s="1"/>
      <c r="Y43" s="1"/>
      <c r="Z43" s="1"/>
      <c r="AA43" s="23"/>
      <c r="AB43" s="24"/>
      <c r="AC43" s="1"/>
      <c r="AD43" s="23"/>
      <c r="AE43" s="29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2:54">
      <c r="AC44" s="7"/>
      <c r="AF44" s="7"/>
      <c r="AG44" s="7"/>
      <c r="AH44" s="7"/>
      <c r="AI44" s="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2:54">
      <c r="AC45" s="7"/>
      <c r="AF45" s="7"/>
      <c r="AG45" s="7"/>
      <c r="AH45" s="7"/>
      <c r="AI45" s="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2:54">
      <c r="AC46" s="7"/>
      <c r="AF46" s="7"/>
      <c r="AG46" s="7"/>
      <c r="AH46" s="7"/>
      <c r="AI46" s="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2:54">
      <c r="AC47" s="7"/>
      <c r="AF47" s="7"/>
      <c r="AG47" s="7"/>
      <c r="AH47" s="7"/>
      <c r="AI47" s="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2:54">
      <c r="AC48" s="7"/>
      <c r="AF48" s="7"/>
      <c r="AG48" s="7"/>
      <c r="AH48" s="7"/>
      <c r="AI48" s="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9:54">
      <c r="AC49" s="7"/>
      <c r="AF49" s="7"/>
      <c r="AG49" s="7"/>
      <c r="AH49" s="7"/>
      <c r="AI49" s="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9:54">
      <c r="AC50" s="7"/>
      <c r="AF50" s="7"/>
      <c r="AG50" s="7"/>
      <c r="AH50" s="7"/>
      <c r="AI50" s="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9:54">
      <c r="AC51" s="7"/>
      <c r="AF51" s="7"/>
      <c r="AG51" s="7"/>
      <c r="AH51" s="7"/>
      <c r="AI51" s="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9:54">
      <c r="AC52" s="7"/>
      <c r="AF52" s="7"/>
      <c r="AG52" s="7"/>
      <c r="AH52" s="7"/>
      <c r="AI52" s="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9:54">
      <c r="AC53" s="7"/>
      <c r="AF53" s="7"/>
      <c r="AG53" s="7"/>
      <c r="AH53" s="7"/>
      <c r="AI53" s="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9:54">
      <c r="AC54" s="7"/>
      <c r="AF54" s="7"/>
      <c r="AG54" s="7"/>
      <c r="AH54" s="7"/>
      <c r="AI54" s="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9:54">
      <c r="AC55" s="7"/>
      <c r="AF55" s="7"/>
      <c r="AG55" s="7"/>
      <c r="AH55" s="7"/>
      <c r="AI55" s="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9:54">
      <c r="AC56" s="7"/>
      <c r="AF56" s="7"/>
      <c r="AG56" s="7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9:54">
      <c r="AC57" s="7"/>
      <c r="AF57" s="7"/>
      <c r="AG57" s="7"/>
      <c r="AH57" s="7"/>
      <c r="AI57" s="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9:54">
      <c r="AC58" s="7"/>
      <c r="AF58" s="7"/>
      <c r="AG58" s="7"/>
      <c r="AH58" s="7"/>
      <c r="AI58" s="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9:54">
      <c r="AC59" s="7"/>
      <c r="AF59" s="7"/>
      <c r="AG59" s="7"/>
      <c r="AH59" s="7"/>
      <c r="AI59" s="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9:54">
      <c r="AC60" s="7"/>
      <c r="AF60" s="7"/>
      <c r="AG60" s="7"/>
      <c r="AH60" s="7"/>
      <c r="AI60" s="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9:54">
      <c r="AC61" s="7"/>
      <c r="AF61" s="7"/>
      <c r="AG61" s="7"/>
      <c r="AH61" s="7"/>
      <c r="AI61" s="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9:54">
      <c r="AC62" s="7"/>
      <c r="AF62" s="7"/>
      <c r="AG62" s="7"/>
      <c r="AH62" s="7"/>
      <c r="AI62" s="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9:54">
      <c r="AC63" s="7"/>
      <c r="AF63" s="7"/>
      <c r="AG63" s="7"/>
      <c r="AH63" s="7"/>
      <c r="AI63" s="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9:54">
      <c r="AC64" s="7"/>
      <c r="AF64" s="7"/>
      <c r="AG64" s="7"/>
      <c r="AH64" s="7"/>
      <c r="AI64" s="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9:54">
      <c r="AC65" s="7"/>
      <c r="AF65" s="7"/>
      <c r="AG65" s="7"/>
      <c r="AH65" s="7"/>
      <c r="AI65" s="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9:54">
      <c r="AC66" s="7"/>
      <c r="AF66" s="7"/>
      <c r="AG66" s="7"/>
      <c r="AH66" s="7"/>
      <c r="AI66" s="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9:54">
      <c r="AC67" s="7"/>
      <c r="AF67" s="7"/>
      <c r="AG67" s="7"/>
      <c r="AH67" s="7"/>
      <c r="AI67" s="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9:54">
      <c r="AC68" s="7"/>
      <c r="AF68" s="7"/>
      <c r="AG68" s="7"/>
      <c r="AH68" s="7"/>
      <c r="AI68" s="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9:54">
      <c r="AC69" s="7"/>
      <c r="AF69" s="7"/>
      <c r="AG69" s="7"/>
      <c r="AH69" s="7"/>
      <c r="AI69" s="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9:54">
      <c r="AC70" s="7"/>
      <c r="AF70" s="7"/>
      <c r="AG70" s="7"/>
      <c r="AH70" s="7"/>
      <c r="AI70" s="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9:54">
      <c r="AC71" s="7"/>
      <c r="AF71" s="7"/>
      <c r="AG71" s="7"/>
      <c r="AH71" s="7"/>
      <c r="AI71" s="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9:54">
      <c r="AC72" s="7"/>
      <c r="AF72" s="7"/>
      <c r="AG72" s="7"/>
      <c r="AH72" s="7"/>
      <c r="AI72" s="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9:54">
      <c r="AC73" s="7"/>
      <c r="AF73" s="7"/>
      <c r="AG73" s="7"/>
      <c r="AH73" s="7"/>
      <c r="AI73" s="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9:54">
      <c r="AC74" s="7"/>
      <c r="AF74" s="7"/>
      <c r="AG74" s="7"/>
      <c r="AH74" s="7"/>
      <c r="AI74" s="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9:54">
      <c r="AC75" s="7"/>
      <c r="AF75" s="7"/>
      <c r="AG75" s="7"/>
      <c r="AH75" s="7"/>
      <c r="AI75" s="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9:54">
      <c r="AC76" s="7"/>
      <c r="AF76" s="7"/>
      <c r="AG76" s="7"/>
      <c r="AH76" s="7"/>
      <c r="AI76" s="7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29:54">
      <c r="AC77" s="7"/>
      <c r="AF77" s="7"/>
      <c r="AH77" s="7"/>
      <c r="AI77" s="7"/>
      <c r="AJ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29:54"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</sheetData>
  <mergeCells count="33">
    <mergeCell ref="AK7:AM7"/>
    <mergeCell ref="C8:AI8"/>
    <mergeCell ref="B35:AN35"/>
    <mergeCell ref="B40:D40"/>
    <mergeCell ref="B6:B7"/>
    <mergeCell ref="AJ7:AJ8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  <mergeCell ref="G2:G4"/>
    <mergeCell ref="AH2:AH4"/>
    <mergeCell ref="B2:F4"/>
    <mergeCell ref="AI2:AM4"/>
    <mergeCell ref="I4:N4"/>
    <mergeCell ref="O4:X4"/>
    <mergeCell ref="Z4:AF4"/>
  </mergeCell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7"/>
  <sheetViews>
    <sheetView topLeftCell="X1" zoomScale="77" zoomScaleNormal="77" workbookViewId="0">
      <selection activeCell="AJ9" sqref="AJ9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5" width="16.7109375" style="4" customWidth="1"/>
    <col min="36" max="36" width="20.140625" style="4" customWidth="1"/>
    <col min="37" max="37" width="17.5703125" style="4" customWidth="1"/>
    <col min="38" max="38" width="17.28515625" style="4" customWidth="1"/>
    <col min="39" max="39" width="21.85546875" style="4" customWidth="1"/>
    <col min="40" max="40" width="23.7109375" style="4" customWidth="1"/>
    <col min="41" max="41" width="12.28515625" style="4" customWidth="1"/>
    <col min="42" max="42" width="12.5703125" style="4" customWidth="1"/>
    <col min="43" max="43" width="13.28515625" style="4" customWidth="1"/>
    <col min="44" max="44" width="19.28515625" style="4" customWidth="1"/>
    <col min="45" max="45" width="14.140625" style="4" customWidth="1"/>
    <col min="46" max="46" width="14.5703125" style="4" customWidth="1"/>
    <col min="47" max="47" width="17.42578125" style="4" customWidth="1"/>
    <col min="48" max="48" width="12.85546875" style="4" customWidth="1"/>
    <col min="49" max="49" width="9.5703125" style="4" customWidth="1"/>
    <col min="50" max="50" width="12" style="4" customWidth="1"/>
    <col min="51" max="51" width="9.7109375" style="4" customWidth="1"/>
    <col min="52" max="52" width="11.140625" style="4" customWidth="1"/>
    <col min="53" max="53" width="10" style="4" customWidth="1"/>
    <col min="54" max="54" width="10.42578125" style="7" customWidth="1"/>
    <col min="55" max="55" width="11.140625" style="1" customWidth="1"/>
    <col min="56" max="16384" width="9.140625" style="1"/>
  </cols>
  <sheetData>
    <row r="1" spans="1:54" ht="27.9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</row>
    <row r="2" spans="1:54" ht="27.95" customHeight="1">
      <c r="A2" s="504"/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110"/>
      <c r="AH2" s="489"/>
      <c r="AI2" s="489"/>
      <c r="AJ2" s="489"/>
      <c r="AK2" s="489"/>
      <c r="AL2" s="489"/>
      <c r="AM2" s="489"/>
      <c r="AN2" s="110"/>
    </row>
    <row r="3" spans="1:54" ht="27.95" customHeight="1">
      <c r="A3" s="504"/>
      <c r="B3" s="504"/>
      <c r="C3" s="504"/>
      <c r="D3" s="504"/>
      <c r="E3" s="504"/>
      <c r="F3" s="504"/>
      <c r="G3" s="489"/>
      <c r="H3" s="110"/>
      <c r="I3" s="489" t="s">
        <v>94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94</v>
      </c>
      <c r="AA3" s="489"/>
      <c r="AB3" s="489"/>
      <c r="AC3" s="489"/>
      <c r="AD3" s="489"/>
      <c r="AE3" s="489"/>
      <c r="AF3" s="489"/>
      <c r="AG3" s="110"/>
      <c r="AH3" s="489"/>
      <c r="AI3" s="489"/>
      <c r="AJ3" s="489"/>
      <c r="AK3" s="489"/>
      <c r="AL3" s="489"/>
      <c r="AM3" s="489"/>
      <c r="AN3" s="110"/>
    </row>
    <row r="4" spans="1:54" ht="27.95" customHeight="1">
      <c r="A4" s="504"/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110"/>
      <c r="AH4" s="489"/>
      <c r="AI4" s="489"/>
      <c r="AJ4" s="489"/>
      <c r="AK4" s="489"/>
      <c r="AL4" s="489"/>
      <c r="AM4" s="489"/>
      <c r="AN4" s="110"/>
    </row>
    <row r="5" spans="1:54" ht="18" customHeight="1">
      <c r="A5" s="504"/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11"/>
      <c r="AD5" s="511"/>
      <c r="AE5" s="511"/>
      <c r="AF5" s="511"/>
      <c r="AG5" s="511"/>
      <c r="AH5" s="511"/>
      <c r="AI5" s="511"/>
      <c r="AJ5" s="511"/>
      <c r="AK5" s="511"/>
      <c r="AL5" s="511"/>
      <c r="AM5" s="511"/>
      <c r="AN5" s="511"/>
    </row>
    <row r="6" spans="1:54" s="2" customFormat="1" ht="98.25" customHeight="1">
      <c r="A6" s="504"/>
      <c r="B6" s="534" t="s">
        <v>22</v>
      </c>
      <c r="C6" s="490" t="s">
        <v>95</v>
      </c>
      <c r="D6" s="490"/>
      <c r="E6" s="490"/>
      <c r="F6" s="490" t="s">
        <v>96</v>
      </c>
      <c r="G6" s="490"/>
      <c r="H6" s="490"/>
      <c r="I6" s="512" t="s">
        <v>97</v>
      </c>
      <c r="J6" s="513"/>
      <c r="K6" s="514"/>
      <c r="L6" s="512" t="s">
        <v>98</v>
      </c>
      <c r="M6" s="513"/>
      <c r="N6" s="514"/>
      <c r="O6" s="490" t="s">
        <v>99</v>
      </c>
      <c r="P6" s="490"/>
      <c r="Q6" s="490"/>
      <c r="R6" s="490" t="s">
        <v>100</v>
      </c>
      <c r="S6" s="490"/>
      <c r="T6" s="490"/>
      <c r="U6" s="490" t="s">
        <v>101</v>
      </c>
      <c r="V6" s="490"/>
      <c r="W6" s="490"/>
      <c r="X6" s="490" t="s">
        <v>102</v>
      </c>
      <c r="Y6" s="490"/>
      <c r="Z6" s="490"/>
      <c r="AA6" s="491" t="s">
        <v>103</v>
      </c>
      <c r="AB6" s="491"/>
      <c r="AC6" s="491"/>
      <c r="AD6" s="490" t="s">
        <v>20</v>
      </c>
      <c r="AE6" s="490"/>
      <c r="AF6" s="490"/>
      <c r="AG6" s="490" t="s">
        <v>104</v>
      </c>
      <c r="AH6" s="490"/>
      <c r="AI6" s="490"/>
      <c r="AJ6" s="491"/>
      <c r="AK6" s="491"/>
      <c r="AL6" s="491"/>
      <c r="AM6" s="491"/>
      <c r="AN6" s="491"/>
    </row>
    <row r="7" spans="1:54" ht="46.5" customHeight="1">
      <c r="A7" s="504"/>
      <c r="B7" s="534"/>
      <c r="C7" s="11" t="s">
        <v>12</v>
      </c>
      <c r="D7" s="11" t="s">
        <v>13</v>
      </c>
      <c r="E7" s="12" t="s">
        <v>73</v>
      </c>
      <c r="F7" s="13" t="s">
        <v>12</v>
      </c>
      <c r="G7" s="11" t="s">
        <v>13</v>
      </c>
      <c r="H7" s="12" t="s">
        <v>73</v>
      </c>
      <c r="I7" s="13" t="s">
        <v>12</v>
      </c>
      <c r="J7" s="11" t="s">
        <v>13</v>
      </c>
      <c r="K7" s="12" t="s">
        <v>73</v>
      </c>
      <c r="L7" s="11" t="s">
        <v>12</v>
      </c>
      <c r="M7" s="11" t="s">
        <v>13</v>
      </c>
      <c r="N7" s="12" t="s">
        <v>73</v>
      </c>
      <c r="O7" s="11" t="s">
        <v>12</v>
      </c>
      <c r="P7" s="11" t="s">
        <v>13</v>
      </c>
      <c r="Q7" s="12" t="s">
        <v>73</v>
      </c>
      <c r="R7" s="11" t="s">
        <v>12</v>
      </c>
      <c r="S7" s="11" t="s">
        <v>13</v>
      </c>
      <c r="T7" s="12" t="s">
        <v>73</v>
      </c>
      <c r="U7" s="11" t="s">
        <v>12</v>
      </c>
      <c r="V7" s="11" t="s">
        <v>13</v>
      </c>
      <c r="W7" s="12" t="s">
        <v>73</v>
      </c>
      <c r="X7" s="11" t="s">
        <v>12</v>
      </c>
      <c r="Y7" s="11" t="s">
        <v>13</v>
      </c>
      <c r="Z7" s="12" t="s">
        <v>73</v>
      </c>
      <c r="AA7" s="11" t="s">
        <v>12</v>
      </c>
      <c r="AB7" s="11" t="s">
        <v>13</v>
      </c>
      <c r="AC7" s="12" t="s">
        <v>73</v>
      </c>
      <c r="AD7" s="11" t="s">
        <v>12</v>
      </c>
      <c r="AE7" s="26" t="s">
        <v>13</v>
      </c>
      <c r="AF7" s="12" t="s">
        <v>73</v>
      </c>
      <c r="AG7" s="11" t="s">
        <v>12</v>
      </c>
      <c r="AH7" s="11" t="s">
        <v>13</v>
      </c>
      <c r="AI7" s="12" t="s">
        <v>73</v>
      </c>
      <c r="AJ7" s="535" t="s">
        <v>89</v>
      </c>
      <c r="AK7" s="517" t="s">
        <v>37</v>
      </c>
      <c r="AL7" s="517"/>
      <c r="AM7" s="517"/>
      <c r="AN7" s="87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36" customHeight="1">
      <c r="A8" s="504"/>
      <c r="B8" s="158"/>
      <c r="C8" s="529"/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7"/>
      <c r="O8" s="530"/>
      <c r="P8" s="530"/>
      <c r="Q8" s="537"/>
      <c r="R8" s="530"/>
      <c r="S8" s="530"/>
      <c r="T8" s="537"/>
      <c r="U8" s="530"/>
      <c r="V8" s="530"/>
      <c r="W8" s="530"/>
      <c r="X8" s="530"/>
      <c r="Y8" s="530"/>
      <c r="Z8" s="530"/>
      <c r="AA8" s="530"/>
      <c r="AB8" s="530"/>
      <c r="AC8" s="530"/>
      <c r="AD8" s="530"/>
      <c r="AE8" s="530"/>
      <c r="AF8" s="530"/>
      <c r="AG8" s="530"/>
      <c r="AH8" s="530"/>
      <c r="AI8" s="531"/>
      <c r="AJ8" s="536"/>
      <c r="AK8" s="11" t="s">
        <v>12</v>
      </c>
      <c r="AL8" s="11" t="s">
        <v>13</v>
      </c>
      <c r="AM8" s="88" t="s">
        <v>74</v>
      </c>
      <c r="AN8" s="12" t="s">
        <v>90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ht="30" customHeight="1">
      <c r="A9" s="504"/>
      <c r="B9" s="112">
        <v>45597</v>
      </c>
      <c r="C9" s="127">
        <v>2595280.88</v>
      </c>
      <c r="D9" s="116">
        <v>2595290.2599999998</v>
      </c>
      <c r="E9" s="53">
        <f>+D9-C9</f>
        <v>9.3799999998882395</v>
      </c>
      <c r="F9" s="127">
        <v>902814.88</v>
      </c>
      <c r="G9" s="159">
        <v>902824.01</v>
      </c>
      <c r="H9" s="53">
        <f t="shared" ref="H9:H38" si="0">SUM(G9-F9)</f>
        <v>9.1300000000046602</v>
      </c>
      <c r="I9" s="127">
        <v>112882.07</v>
      </c>
      <c r="J9" s="120">
        <v>112896.61</v>
      </c>
      <c r="K9" s="53">
        <f t="shared" ref="K9:K38" si="1">SUM(J9-I9)</f>
        <v>14.539999999993601</v>
      </c>
      <c r="L9" s="120">
        <v>59677.01</v>
      </c>
      <c r="M9" s="116">
        <v>59716.37</v>
      </c>
      <c r="N9" s="53">
        <f t="shared" ref="N9:N38" si="2">SUM(M9-L9)</f>
        <v>39.360000000000603</v>
      </c>
      <c r="O9" s="127">
        <v>602392.64</v>
      </c>
      <c r="P9" s="116">
        <v>602403.28</v>
      </c>
      <c r="Q9" s="113">
        <f t="shared" ref="Q9:Q38" si="3">+P9-O9</f>
        <v>10.640000000014</v>
      </c>
      <c r="R9" s="127">
        <v>215158.44</v>
      </c>
      <c r="S9" s="116">
        <v>215191.16</v>
      </c>
      <c r="T9" s="113">
        <f t="shared" ref="T9:T38" si="4">SUM(S9-R9)</f>
        <v>32.7200000000012</v>
      </c>
      <c r="U9" s="127">
        <v>566760.69999999995</v>
      </c>
      <c r="V9" s="120">
        <v>566856</v>
      </c>
      <c r="W9" s="53">
        <f t="shared" ref="W9:W38" si="5">+V9-U9</f>
        <v>95.300000000046595</v>
      </c>
      <c r="X9" s="120">
        <v>375145.96</v>
      </c>
      <c r="Y9" s="120">
        <v>375210.64</v>
      </c>
      <c r="Z9" s="113">
        <f t="shared" ref="Z9:Z38" si="6">SUM(Y9-X9)</f>
        <v>64.679999999993001</v>
      </c>
      <c r="AA9" s="120">
        <v>120485.04</v>
      </c>
      <c r="AB9" s="120">
        <v>120526.32</v>
      </c>
      <c r="AC9" s="113">
        <f t="shared" ref="AC9:AC38" si="7">SUM(AB9-AA9)</f>
        <v>41.280000000013402</v>
      </c>
      <c r="AD9" s="135">
        <v>116954</v>
      </c>
      <c r="AE9" s="135">
        <v>117094</v>
      </c>
      <c r="AF9" s="113">
        <f t="shared" ref="AF9:AF38" si="8">SUM(AE9-AD9)</f>
        <v>140</v>
      </c>
      <c r="AG9" s="155">
        <v>0</v>
      </c>
      <c r="AH9" s="155">
        <v>0</v>
      </c>
      <c r="AI9" s="155">
        <v>0</v>
      </c>
      <c r="AJ9" s="113">
        <f t="shared" ref="AJ9:AJ36" si="9">SUM(AC9+Z9+W9+T9+Q9+N9+K9+E9+AF9+H9)</f>
        <v>457.02999999995501</v>
      </c>
      <c r="AK9" s="116">
        <v>5608976.2000000002</v>
      </c>
      <c r="AL9" s="118">
        <v>5609418.9000000004</v>
      </c>
      <c r="AM9" s="71">
        <f t="shared" ref="AM9:AM38" si="10">AL9-AK9</f>
        <v>442.70000000018598</v>
      </c>
      <c r="AN9" s="71">
        <f t="shared" ref="AN9:AN38" si="11">+AM9-AC9</f>
        <v>401.42000000017299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s="3" customFormat="1" ht="30" customHeight="1">
      <c r="A10" s="504"/>
      <c r="B10" s="114">
        <v>45598</v>
      </c>
      <c r="C10" s="127">
        <f>+D9</f>
        <v>2595290.2599999998</v>
      </c>
      <c r="D10" s="116">
        <v>2595304.44</v>
      </c>
      <c r="E10" s="53">
        <f t="shared" ref="E10:E38" si="12">+D10-C10</f>
        <v>14.180000000167601</v>
      </c>
      <c r="F10" s="127">
        <f>+G9</f>
        <v>902824.01</v>
      </c>
      <c r="G10" s="116">
        <v>902831.78</v>
      </c>
      <c r="H10" s="53">
        <f t="shared" si="0"/>
        <v>7.77000000001863</v>
      </c>
      <c r="I10" s="127">
        <f>+J9</f>
        <v>112896.61</v>
      </c>
      <c r="J10" s="120">
        <v>112921.42</v>
      </c>
      <c r="K10" s="53">
        <f t="shared" si="1"/>
        <v>24.8099999999977</v>
      </c>
      <c r="L10" s="120">
        <f>+M9</f>
        <v>59716.37</v>
      </c>
      <c r="M10" s="116">
        <v>59773.15</v>
      </c>
      <c r="N10" s="53">
        <f t="shared" si="2"/>
        <v>56.7799999999988</v>
      </c>
      <c r="O10" s="127">
        <f>+P9</f>
        <v>602403.28</v>
      </c>
      <c r="P10" s="116">
        <v>602403.92000000004</v>
      </c>
      <c r="Q10" s="113">
        <f t="shared" si="3"/>
        <v>0.64000000001396995</v>
      </c>
      <c r="R10" s="127">
        <f>+S9</f>
        <v>215191.16</v>
      </c>
      <c r="S10" s="116">
        <v>215265.44</v>
      </c>
      <c r="T10" s="53">
        <f t="shared" si="4"/>
        <v>74.279999999998793</v>
      </c>
      <c r="U10" s="127">
        <f>+V9</f>
        <v>566856</v>
      </c>
      <c r="V10" s="120">
        <v>567018.16</v>
      </c>
      <c r="W10" s="53">
        <f t="shared" si="5"/>
        <v>162.16000000003299</v>
      </c>
      <c r="X10" s="120">
        <f>+Y9</f>
        <v>375210.64</v>
      </c>
      <c r="Y10" s="120">
        <v>375302.32</v>
      </c>
      <c r="Z10" s="113">
        <f t="shared" si="6"/>
        <v>91.679999999993001</v>
      </c>
      <c r="AA10" s="120">
        <f>+AB9</f>
        <v>120526.32</v>
      </c>
      <c r="AB10" s="120">
        <v>120624.88</v>
      </c>
      <c r="AC10" s="53">
        <f t="shared" si="7"/>
        <v>98.5599999999977</v>
      </c>
      <c r="AD10" s="135">
        <f>+AE9</f>
        <v>117094</v>
      </c>
      <c r="AE10" s="135">
        <v>117269</v>
      </c>
      <c r="AF10" s="53">
        <f t="shared" si="8"/>
        <v>175</v>
      </c>
      <c r="AG10" s="157">
        <v>0</v>
      </c>
      <c r="AH10" s="157">
        <v>0</v>
      </c>
      <c r="AI10" s="157">
        <v>0</v>
      </c>
      <c r="AJ10" s="53">
        <f t="shared" si="9"/>
        <v>705.86000000021897</v>
      </c>
      <c r="AK10" s="116">
        <f>+AL9</f>
        <v>5609418.9000000004</v>
      </c>
      <c r="AL10" s="116">
        <v>5610076.2800000003</v>
      </c>
      <c r="AM10" s="67">
        <f t="shared" si="10"/>
        <v>657.37999999988801</v>
      </c>
      <c r="AN10" s="67">
        <f t="shared" si="11"/>
        <v>558.81999999989102</v>
      </c>
    </row>
    <row r="11" spans="1:54" s="3" customFormat="1" ht="30" customHeight="1">
      <c r="A11" s="504"/>
      <c r="B11" s="114">
        <v>45599</v>
      </c>
      <c r="C11" s="539" t="s">
        <v>105</v>
      </c>
      <c r="D11" s="532"/>
      <c r="E11" s="532"/>
      <c r="F11" s="532"/>
      <c r="G11" s="532"/>
      <c r="H11" s="532"/>
      <c r="I11" s="532"/>
      <c r="J11" s="532"/>
      <c r="K11" s="532"/>
      <c r="L11" s="532"/>
      <c r="M11" s="532"/>
      <c r="N11" s="532"/>
      <c r="O11" s="532"/>
      <c r="P11" s="532"/>
      <c r="Q11" s="532"/>
      <c r="R11" s="532"/>
      <c r="S11" s="532"/>
      <c r="T11" s="532"/>
      <c r="U11" s="532"/>
      <c r="V11" s="532"/>
      <c r="W11" s="532"/>
      <c r="X11" s="532"/>
      <c r="Y11" s="532"/>
      <c r="Z11" s="532"/>
      <c r="AA11" s="532"/>
      <c r="AB11" s="532"/>
      <c r="AC11" s="532"/>
      <c r="AD11" s="532"/>
      <c r="AE11" s="532"/>
      <c r="AF11" s="532"/>
      <c r="AG11" s="532"/>
      <c r="AH11" s="532"/>
      <c r="AI11" s="532"/>
      <c r="AJ11" s="532"/>
      <c r="AK11" s="532"/>
      <c r="AL11" s="532"/>
      <c r="AM11" s="532"/>
      <c r="AN11" s="532"/>
    </row>
    <row r="12" spans="1:54" ht="30" customHeight="1">
      <c r="A12" s="504"/>
      <c r="B12" s="114">
        <v>45600</v>
      </c>
      <c r="C12" s="160">
        <f>+D10</f>
        <v>2595304.44</v>
      </c>
      <c r="D12" s="123">
        <v>2597719.16</v>
      </c>
      <c r="E12" s="53">
        <f t="shared" si="12"/>
        <v>2414.7200000001999</v>
      </c>
      <c r="F12" s="125">
        <f>+G10</f>
        <v>902831.78</v>
      </c>
      <c r="G12" s="123">
        <v>902859.54</v>
      </c>
      <c r="H12" s="53">
        <f t="shared" si="0"/>
        <v>27.760000000009299</v>
      </c>
      <c r="I12" s="125">
        <f>+J10</f>
        <v>112921.42</v>
      </c>
      <c r="J12" s="82">
        <v>112966.39999999999</v>
      </c>
      <c r="K12" s="53">
        <f t="shared" si="1"/>
        <v>44.979999999995897</v>
      </c>
      <c r="L12" s="82">
        <f>+M10</f>
        <v>59773.15</v>
      </c>
      <c r="M12" s="123">
        <v>59815.76</v>
      </c>
      <c r="N12" s="53">
        <f t="shared" si="2"/>
        <v>42.610000000000603</v>
      </c>
      <c r="O12" s="125">
        <f>+P10</f>
        <v>602403.92000000004</v>
      </c>
      <c r="P12" s="123">
        <v>602672.07999999996</v>
      </c>
      <c r="Q12" s="53">
        <f t="shared" si="3"/>
        <v>268.15999999991601</v>
      </c>
      <c r="R12" s="125">
        <f>+S10</f>
        <v>215265.44</v>
      </c>
      <c r="S12" s="123">
        <v>215386.23999999999</v>
      </c>
      <c r="T12" s="53">
        <f t="shared" si="4"/>
        <v>120.799999999988</v>
      </c>
      <c r="U12" s="125">
        <f>+V10</f>
        <v>567018.16</v>
      </c>
      <c r="V12" s="82">
        <v>567478.07999999996</v>
      </c>
      <c r="W12" s="53">
        <f t="shared" si="5"/>
        <v>459.91999999992498</v>
      </c>
      <c r="X12" s="82">
        <f>+Y10</f>
        <v>375302.32</v>
      </c>
      <c r="Y12" s="82">
        <v>375744.4</v>
      </c>
      <c r="Z12" s="53">
        <f t="shared" si="6"/>
        <v>442.08000000001601</v>
      </c>
      <c r="AA12" s="82">
        <f>+AB10</f>
        <v>120624.88</v>
      </c>
      <c r="AB12" s="82">
        <v>120772.08</v>
      </c>
      <c r="AC12" s="53">
        <f t="shared" si="7"/>
        <v>147.199999999997</v>
      </c>
      <c r="AD12" s="134">
        <f>+AE10</f>
        <v>117269</v>
      </c>
      <c r="AE12" s="134">
        <v>117504</v>
      </c>
      <c r="AF12" s="53">
        <f t="shared" si="8"/>
        <v>235</v>
      </c>
      <c r="AG12" s="162">
        <v>0</v>
      </c>
      <c r="AH12" s="162">
        <v>0</v>
      </c>
      <c r="AI12" s="162">
        <v>0</v>
      </c>
      <c r="AJ12" s="53">
        <f t="shared" si="9"/>
        <v>4203.2300000000496</v>
      </c>
      <c r="AK12" s="123">
        <f>+AL10</f>
        <v>5610076.2800000003</v>
      </c>
      <c r="AL12" s="161">
        <v>5614162.4900000002</v>
      </c>
      <c r="AM12" s="67">
        <f t="shared" si="10"/>
        <v>4086.20999999996</v>
      </c>
      <c r="AN12" s="67">
        <f t="shared" si="11"/>
        <v>3939.0099999999702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s="3" customFormat="1" ht="30" customHeight="1">
      <c r="A13" s="504"/>
      <c r="B13" s="114">
        <v>45601</v>
      </c>
      <c r="C13" s="126">
        <f t="shared" ref="C13:C38" si="13">+D12</f>
        <v>2597719.16</v>
      </c>
      <c r="D13" s="118">
        <v>2600966.84</v>
      </c>
      <c r="E13" s="53">
        <f t="shared" si="12"/>
        <v>3247.6799999997002</v>
      </c>
      <c r="F13" s="127">
        <f t="shared" ref="F13:F24" si="14">+G12</f>
        <v>902859.54</v>
      </c>
      <c r="G13" s="118">
        <v>902886.82</v>
      </c>
      <c r="H13" s="53">
        <f t="shared" si="0"/>
        <v>27.279999999911499</v>
      </c>
      <c r="I13" s="127">
        <f t="shared" ref="I13:I38" si="15">+J12</f>
        <v>112966.39999999999</v>
      </c>
      <c r="J13" s="49">
        <v>113013.06</v>
      </c>
      <c r="K13" s="53">
        <f t="shared" si="1"/>
        <v>46.6600000000035</v>
      </c>
      <c r="L13" s="120">
        <f t="shared" ref="L13:L38" si="16">+M12</f>
        <v>59815.76</v>
      </c>
      <c r="M13" s="118">
        <v>59861.85</v>
      </c>
      <c r="N13" s="53">
        <f t="shared" si="2"/>
        <v>46.0899999999965</v>
      </c>
      <c r="O13" s="127">
        <f t="shared" ref="O13:O38" si="17">+P12</f>
        <v>602672.07999999996</v>
      </c>
      <c r="P13" s="118">
        <v>603108.80000000005</v>
      </c>
      <c r="Q13" s="53">
        <f t="shared" si="3"/>
        <v>436.72000000008802</v>
      </c>
      <c r="R13" s="127">
        <f t="shared" ref="R13:R38" si="18">+S12</f>
        <v>215386.23999999999</v>
      </c>
      <c r="S13" s="118">
        <v>215507.72</v>
      </c>
      <c r="T13" s="53">
        <f t="shared" si="4"/>
        <v>121.48000000000999</v>
      </c>
      <c r="U13" s="127">
        <f t="shared" ref="U13:U38" si="19">+V12</f>
        <v>567478.07999999996</v>
      </c>
      <c r="V13" s="49">
        <v>568069.80000000005</v>
      </c>
      <c r="W13" s="53">
        <f t="shared" si="5"/>
        <v>591.72000000008802</v>
      </c>
      <c r="X13" s="120">
        <f t="shared" ref="X13:X38" si="20">+Y12</f>
        <v>375744.4</v>
      </c>
      <c r="Y13" s="49">
        <v>376148.88</v>
      </c>
      <c r="Z13" s="113">
        <f t="shared" si="6"/>
        <v>404.47999999998098</v>
      </c>
      <c r="AA13" s="120">
        <f t="shared" ref="AA13:AA38" si="21">+AB12</f>
        <v>120772.08</v>
      </c>
      <c r="AB13" s="49">
        <v>120936.08</v>
      </c>
      <c r="AC13" s="53">
        <f t="shared" si="7"/>
        <v>164</v>
      </c>
      <c r="AD13" s="135">
        <f t="shared" ref="AD13:AD38" si="22">+AE12</f>
        <v>117504</v>
      </c>
      <c r="AE13" s="135">
        <v>117745</v>
      </c>
      <c r="AF13" s="53">
        <f t="shared" si="8"/>
        <v>241</v>
      </c>
      <c r="AG13" s="155">
        <v>0</v>
      </c>
      <c r="AH13" s="155">
        <v>0</v>
      </c>
      <c r="AI13" s="155">
        <v>0</v>
      </c>
      <c r="AJ13" s="53">
        <f t="shared" si="9"/>
        <v>5327.1099999997796</v>
      </c>
      <c r="AK13" s="116">
        <f t="shared" ref="AK13:AK38" si="23">+AL12</f>
        <v>5614162.4900000002</v>
      </c>
      <c r="AL13" s="118">
        <v>5619349.5199999996</v>
      </c>
      <c r="AM13" s="67">
        <f t="shared" si="10"/>
        <v>5187.0299999993304</v>
      </c>
      <c r="AN13" s="67">
        <f t="shared" si="11"/>
        <v>5023.0299999993304</v>
      </c>
    </row>
    <row r="14" spans="1:54" ht="30" customHeight="1">
      <c r="A14" s="504"/>
      <c r="B14" s="114">
        <v>45602</v>
      </c>
      <c r="C14" s="126">
        <f t="shared" si="13"/>
        <v>2600966.84</v>
      </c>
      <c r="D14" s="116">
        <v>2604213.4700000002</v>
      </c>
      <c r="E14" s="53">
        <f t="shared" si="12"/>
        <v>3246.6300000003498</v>
      </c>
      <c r="F14" s="127">
        <f t="shared" si="14"/>
        <v>902886.82</v>
      </c>
      <c r="G14" s="116">
        <v>902916.17</v>
      </c>
      <c r="H14" s="53">
        <f t="shared" si="0"/>
        <v>29.3500000000931</v>
      </c>
      <c r="I14" s="127">
        <f t="shared" si="15"/>
        <v>113013.06</v>
      </c>
      <c r="J14" s="120">
        <v>113060.15</v>
      </c>
      <c r="K14" s="53">
        <f t="shared" si="1"/>
        <v>47.0899999999965</v>
      </c>
      <c r="L14" s="120">
        <f t="shared" si="16"/>
        <v>59861.85</v>
      </c>
      <c r="M14" s="116">
        <v>59910.05</v>
      </c>
      <c r="N14" s="53">
        <f t="shared" si="2"/>
        <v>48.200000000004401</v>
      </c>
      <c r="O14" s="127">
        <f t="shared" si="17"/>
        <v>603108.80000000005</v>
      </c>
      <c r="P14" s="116">
        <v>603445.04</v>
      </c>
      <c r="Q14" s="53">
        <f t="shared" si="3"/>
        <v>336.23999999999103</v>
      </c>
      <c r="R14" s="127">
        <f t="shared" si="18"/>
        <v>215507.72</v>
      </c>
      <c r="S14" s="116">
        <v>215647.6</v>
      </c>
      <c r="T14" s="53">
        <f t="shared" si="4"/>
        <v>139.880000000005</v>
      </c>
      <c r="U14" s="127">
        <f t="shared" si="19"/>
        <v>568069.80000000005</v>
      </c>
      <c r="V14" s="120">
        <v>568668.88</v>
      </c>
      <c r="W14" s="53">
        <f t="shared" si="5"/>
        <v>599.07999999995798</v>
      </c>
      <c r="X14" s="120">
        <f t="shared" si="20"/>
        <v>376148.88</v>
      </c>
      <c r="Y14" s="120">
        <v>376556.4</v>
      </c>
      <c r="Z14" s="113">
        <f t="shared" si="6"/>
        <v>407.52000000001902</v>
      </c>
      <c r="AA14" s="120">
        <f t="shared" si="21"/>
        <v>120936.08</v>
      </c>
      <c r="AB14" s="120">
        <v>121094.48</v>
      </c>
      <c r="AC14" s="53">
        <f t="shared" si="7"/>
        <v>158.39999999999401</v>
      </c>
      <c r="AD14" s="135">
        <f t="shared" si="22"/>
        <v>117745</v>
      </c>
      <c r="AE14" s="135">
        <v>117969</v>
      </c>
      <c r="AF14" s="53">
        <f t="shared" si="8"/>
        <v>224</v>
      </c>
      <c r="AG14" s="155">
        <v>0</v>
      </c>
      <c r="AH14" s="155">
        <v>0</v>
      </c>
      <c r="AI14" s="155">
        <v>0</v>
      </c>
      <c r="AJ14" s="53">
        <f t="shared" si="9"/>
        <v>5236.3900000004096</v>
      </c>
      <c r="AK14" s="116">
        <f t="shared" si="23"/>
        <v>5619349.5199999996</v>
      </c>
      <c r="AL14" s="118">
        <v>5624469.0899999999</v>
      </c>
      <c r="AM14" s="67">
        <f t="shared" si="10"/>
        <v>5119.5700000002998</v>
      </c>
      <c r="AN14" s="67">
        <f t="shared" si="11"/>
        <v>4961.1700000003002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s="3" customFormat="1" ht="30" customHeight="1">
      <c r="A15" s="504"/>
      <c r="B15" s="114">
        <v>45603</v>
      </c>
      <c r="C15" s="126">
        <f t="shared" si="13"/>
        <v>2604213.4700000002</v>
      </c>
      <c r="D15" s="118">
        <v>2607611.29</v>
      </c>
      <c r="E15" s="53">
        <f t="shared" si="12"/>
        <v>3397.8199999998301</v>
      </c>
      <c r="F15" s="127">
        <f t="shared" si="14"/>
        <v>902916.17</v>
      </c>
      <c r="G15" s="118">
        <v>902945.27</v>
      </c>
      <c r="H15" s="53">
        <f t="shared" si="0"/>
        <v>29.099999999976699</v>
      </c>
      <c r="I15" s="127">
        <f t="shared" si="15"/>
        <v>113060.15</v>
      </c>
      <c r="J15" s="49">
        <v>113107.33</v>
      </c>
      <c r="K15" s="53">
        <f t="shared" si="1"/>
        <v>47.180000000007603</v>
      </c>
      <c r="L15" s="120">
        <f t="shared" si="16"/>
        <v>59910.05</v>
      </c>
      <c r="M15" s="118">
        <v>59956.99</v>
      </c>
      <c r="N15" s="53">
        <f t="shared" si="2"/>
        <v>46.939999999995102</v>
      </c>
      <c r="O15" s="127">
        <f t="shared" si="17"/>
        <v>603445.04</v>
      </c>
      <c r="P15" s="118">
        <v>603878.28</v>
      </c>
      <c r="Q15" s="53">
        <f t="shared" si="3"/>
        <v>433.23999999999103</v>
      </c>
      <c r="R15" s="127">
        <f t="shared" si="18"/>
        <v>215647.6</v>
      </c>
      <c r="S15" s="118">
        <v>215801.56</v>
      </c>
      <c r="T15" s="53">
        <f t="shared" si="4"/>
        <v>153.95999999999199</v>
      </c>
      <c r="U15" s="127">
        <f t="shared" si="19"/>
        <v>568668.88</v>
      </c>
      <c r="V15" s="49">
        <v>569264.07999999996</v>
      </c>
      <c r="W15" s="53">
        <f t="shared" si="5"/>
        <v>595.19999999995298</v>
      </c>
      <c r="X15" s="120">
        <f t="shared" si="20"/>
        <v>376556.4</v>
      </c>
      <c r="Y15" s="49">
        <v>376970.56</v>
      </c>
      <c r="Z15" s="113">
        <f t="shared" si="6"/>
        <v>414.15999999997399</v>
      </c>
      <c r="AA15" s="120">
        <f t="shared" si="21"/>
        <v>121094.48</v>
      </c>
      <c r="AB15" s="49">
        <v>121256.36</v>
      </c>
      <c r="AC15" s="53">
        <f t="shared" si="7"/>
        <v>161.880000000005</v>
      </c>
      <c r="AD15" s="135">
        <f t="shared" si="22"/>
        <v>117969</v>
      </c>
      <c r="AE15" s="135">
        <v>118228</v>
      </c>
      <c r="AF15" s="53">
        <f t="shared" si="8"/>
        <v>259</v>
      </c>
      <c r="AG15" s="155">
        <v>0</v>
      </c>
      <c r="AH15" s="155">
        <v>0</v>
      </c>
      <c r="AI15" s="155">
        <v>0</v>
      </c>
      <c r="AJ15" s="53">
        <f t="shared" si="9"/>
        <v>5538.4799999997304</v>
      </c>
      <c r="AK15" s="116">
        <f t="shared" si="23"/>
        <v>5624469.0899999999</v>
      </c>
      <c r="AL15" s="118">
        <v>5629873.8700000001</v>
      </c>
      <c r="AM15" s="67">
        <f t="shared" si="10"/>
        <v>5404.7800000002599</v>
      </c>
      <c r="AN15" s="67">
        <f t="shared" si="11"/>
        <v>5242.9000000002598</v>
      </c>
    </row>
    <row r="16" spans="1:54" ht="30" customHeight="1">
      <c r="A16" s="504"/>
      <c r="B16" s="114">
        <v>45604</v>
      </c>
      <c r="C16" s="127">
        <f t="shared" si="13"/>
        <v>2607611.29</v>
      </c>
      <c r="D16" s="116">
        <v>2611082.9</v>
      </c>
      <c r="E16" s="53">
        <f t="shared" si="12"/>
        <v>3471.6099999998701</v>
      </c>
      <c r="F16" s="127">
        <f t="shared" si="14"/>
        <v>902945.27</v>
      </c>
      <c r="G16" s="116">
        <v>902980.57</v>
      </c>
      <c r="H16" s="53">
        <f t="shared" si="0"/>
        <v>35.299999999930201</v>
      </c>
      <c r="I16" s="127">
        <f t="shared" si="15"/>
        <v>113107.33</v>
      </c>
      <c r="J16" s="120">
        <v>113189.77</v>
      </c>
      <c r="K16" s="53">
        <f t="shared" si="1"/>
        <v>82.4400000000023</v>
      </c>
      <c r="L16" s="120">
        <f t="shared" si="16"/>
        <v>59956.99</v>
      </c>
      <c r="M16" s="116">
        <v>60060.72</v>
      </c>
      <c r="N16" s="53">
        <f t="shared" si="2"/>
        <v>103.730000000003</v>
      </c>
      <c r="O16" s="127">
        <f t="shared" si="17"/>
        <v>603878.28</v>
      </c>
      <c r="P16" s="116">
        <v>604331.84</v>
      </c>
      <c r="Q16" s="53">
        <f t="shared" si="3"/>
        <v>453.55999999993901</v>
      </c>
      <c r="R16" s="127">
        <f t="shared" si="18"/>
        <v>215801.56</v>
      </c>
      <c r="S16" s="116">
        <v>215999.32</v>
      </c>
      <c r="T16" s="53">
        <f t="shared" si="4"/>
        <v>197.760000000009</v>
      </c>
      <c r="U16" s="127">
        <f t="shared" si="19"/>
        <v>569264.07999999996</v>
      </c>
      <c r="V16" s="120">
        <v>569975.56000000006</v>
      </c>
      <c r="W16" s="53">
        <f t="shared" si="5"/>
        <v>711.48000000009802</v>
      </c>
      <c r="X16" s="120">
        <f t="shared" si="20"/>
        <v>376970.56</v>
      </c>
      <c r="Y16" s="120">
        <v>377665.12</v>
      </c>
      <c r="Z16" s="113">
        <f t="shared" si="6"/>
        <v>694.55999999999801</v>
      </c>
      <c r="AA16" s="120">
        <f t="shared" si="21"/>
        <v>121256.36</v>
      </c>
      <c r="AB16" s="120">
        <v>121494.92</v>
      </c>
      <c r="AC16" s="53">
        <f t="shared" si="7"/>
        <v>238.55999999999801</v>
      </c>
      <c r="AD16" s="135">
        <f t="shared" si="22"/>
        <v>118228</v>
      </c>
      <c r="AE16" s="135">
        <v>118503</v>
      </c>
      <c r="AF16" s="53">
        <f t="shared" si="8"/>
        <v>275</v>
      </c>
      <c r="AG16" s="157">
        <v>0</v>
      </c>
      <c r="AH16" s="157">
        <v>0</v>
      </c>
      <c r="AI16" s="157">
        <v>0</v>
      </c>
      <c r="AJ16" s="53">
        <f t="shared" si="9"/>
        <v>6263.9999999998499</v>
      </c>
      <c r="AK16" s="116">
        <f t="shared" si="23"/>
        <v>5629873.8700000001</v>
      </c>
      <c r="AL16" s="116">
        <v>5635958.7199999997</v>
      </c>
      <c r="AM16" s="67">
        <f t="shared" si="10"/>
        <v>6084.8499999996302</v>
      </c>
      <c r="AN16" s="67">
        <f t="shared" si="11"/>
        <v>5846.2899999996298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30" customHeight="1">
      <c r="A17" s="504"/>
      <c r="B17" s="114">
        <v>45605</v>
      </c>
      <c r="C17" s="542" t="s">
        <v>106</v>
      </c>
      <c r="D17" s="542"/>
      <c r="E17" s="542"/>
      <c r="F17" s="542"/>
      <c r="G17" s="542"/>
      <c r="H17" s="542"/>
      <c r="I17" s="542"/>
      <c r="J17" s="542"/>
      <c r="K17" s="542"/>
      <c r="L17" s="542"/>
      <c r="M17" s="542"/>
      <c r="N17" s="542"/>
      <c r="O17" s="542"/>
      <c r="P17" s="542"/>
      <c r="Q17" s="542"/>
      <c r="R17" s="542"/>
      <c r="S17" s="542"/>
      <c r="T17" s="542"/>
      <c r="U17" s="542"/>
      <c r="V17" s="542"/>
      <c r="W17" s="542"/>
      <c r="X17" s="542"/>
      <c r="Y17" s="542"/>
      <c r="Z17" s="542"/>
      <c r="AA17" s="542"/>
      <c r="AB17" s="542"/>
      <c r="AC17" s="542"/>
      <c r="AD17" s="542"/>
      <c r="AE17" s="542"/>
      <c r="AF17" s="542"/>
      <c r="AG17" s="542"/>
      <c r="AH17" s="542"/>
      <c r="AI17" s="542"/>
      <c r="AJ17" s="542"/>
      <c r="AK17" s="542"/>
      <c r="AL17" s="542"/>
      <c r="AM17" s="542"/>
      <c r="AN17" s="539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ht="30" customHeight="1">
      <c r="A18" s="504"/>
      <c r="B18" s="114">
        <v>45606</v>
      </c>
      <c r="C18" s="539" t="s">
        <v>105</v>
      </c>
      <c r="D18" s="532"/>
      <c r="E18" s="532"/>
      <c r="F18" s="532"/>
      <c r="G18" s="532"/>
      <c r="H18" s="532"/>
      <c r="I18" s="532"/>
      <c r="J18" s="532"/>
      <c r="K18" s="532"/>
      <c r="L18" s="532"/>
      <c r="M18" s="532"/>
      <c r="N18" s="532"/>
      <c r="O18" s="532"/>
      <c r="P18" s="532"/>
      <c r="Q18" s="532"/>
      <c r="R18" s="532"/>
      <c r="S18" s="532"/>
      <c r="T18" s="532"/>
      <c r="U18" s="532"/>
      <c r="V18" s="532"/>
      <c r="W18" s="532"/>
      <c r="X18" s="532"/>
      <c r="Y18" s="532"/>
      <c r="Z18" s="532"/>
      <c r="AA18" s="532"/>
      <c r="AB18" s="532"/>
      <c r="AC18" s="532"/>
      <c r="AD18" s="532"/>
      <c r="AE18" s="532"/>
      <c r="AF18" s="532"/>
      <c r="AG18" s="532"/>
      <c r="AH18" s="532"/>
      <c r="AI18" s="532"/>
      <c r="AJ18" s="532"/>
      <c r="AK18" s="532"/>
      <c r="AL18" s="532"/>
      <c r="AM18" s="532"/>
      <c r="AN18" s="53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s="3" customFormat="1" ht="30" customHeight="1">
      <c r="A19" s="504"/>
      <c r="B19" s="114">
        <v>45607</v>
      </c>
      <c r="C19" s="160">
        <f>+D16</f>
        <v>2611082.9</v>
      </c>
      <c r="D19" s="161">
        <v>2614517.5699999998</v>
      </c>
      <c r="E19" s="53">
        <f t="shared" si="12"/>
        <v>3434.66999999993</v>
      </c>
      <c r="F19" s="125">
        <f>+G16</f>
        <v>902980.57</v>
      </c>
      <c r="G19" s="161">
        <v>903017.34</v>
      </c>
      <c r="H19" s="53">
        <f t="shared" si="0"/>
        <v>36.770000000018598</v>
      </c>
      <c r="I19" s="125">
        <f>+J16</f>
        <v>113189.77</v>
      </c>
      <c r="J19" s="122">
        <v>113243</v>
      </c>
      <c r="K19" s="53">
        <f t="shared" si="1"/>
        <v>53.229999999995897</v>
      </c>
      <c r="L19" s="82">
        <f>+M16</f>
        <v>60060.72</v>
      </c>
      <c r="M19" s="161">
        <v>60130.6</v>
      </c>
      <c r="N19" s="53">
        <f t="shared" si="2"/>
        <v>69.879999999997395</v>
      </c>
      <c r="O19" s="125">
        <f>+P16</f>
        <v>604331.84</v>
      </c>
      <c r="P19" s="161">
        <v>604571.92000000004</v>
      </c>
      <c r="Q19" s="53">
        <f t="shared" si="3"/>
        <v>240.08000000007499</v>
      </c>
      <c r="R19" s="125">
        <f>+S16</f>
        <v>215999.32</v>
      </c>
      <c r="S19" s="161">
        <v>216142.2</v>
      </c>
      <c r="T19" s="53">
        <f t="shared" si="4"/>
        <v>142.880000000005</v>
      </c>
      <c r="U19" s="125">
        <f>+V16</f>
        <v>569975.56000000006</v>
      </c>
      <c r="V19" s="122">
        <v>570534</v>
      </c>
      <c r="W19" s="53">
        <f t="shared" si="5"/>
        <v>558.43999999994401</v>
      </c>
      <c r="X19" s="82">
        <f>+Y16</f>
        <v>377665.12</v>
      </c>
      <c r="Y19" s="122">
        <v>378106.96</v>
      </c>
      <c r="Z19" s="53">
        <f t="shared" si="6"/>
        <v>441.84000000002601</v>
      </c>
      <c r="AA19" s="82">
        <f>+AB16</f>
        <v>121494.92</v>
      </c>
      <c r="AB19" s="122">
        <v>121656.96000000001</v>
      </c>
      <c r="AC19" s="53">
        <f t="shared" si="7"/>
        <v>162.04000000000801</v>
      </c>
      <c r="AD19" s="134">
        <f>+AE16</f>
        <v>118503</v>
      </c>
      <c r="AE19" s="134">
        <v>118723</v>
      </c>
      <c r="AF19" s="53">
        <f t="shared" si="8"/>
        <v>220</v>
      </c>
      <c r="AG19" s="162">
        <v>0</v>
      </c>
      <c r="AH19" s="162">
        <v>0</v>
      </c>
      <c r="AI19" s="162">
        <v>0</v>
      </c>
      <c r="AJ19" s="53">
        <f t="shared" si="9"/>
        <v>5359.8299999999899</v>
      </c>
      <c r="AK19" s="123">
        <f>+AL16</f>
        <v>5635958.7199999997</v>
      </c>
      <c r="AL19" s="161">
        <v>5641394.7699999996</v>
      </c>
      <c r="AM19" s="67">
        <f t="shared" si="10"/>
        <v>5436.0499999998101</v>
      </c>
      <c r="AN19" s="67">
        <f t="shared" si="11"/>
        <v>5274.0099999998101</v>
      </c>
    </row>
    <row r="20" spans="1:54" ht="30" customHeight="1">
      <c r="A20" s="504"/>
      <c r="B20" s="114">
        <v>45608</v>
      </c>
      <c r="C20" s="126">
        <f t="shared" si="13"/>
        <v>2614517.5699999998</v>
      </c>
      <c r="D20" s="116">
        <v>2617487.7200000002</v>
      </c>
      <c r="E20" s="53">
        <f t="shared" si="12"/>
        <v>2970.1500000003698</v>
      </c>
      <c r="F20" s="127">
        <f t="shared" si="14"/>
        <v>903017.34</v>
      </c>
      <c r="G20" s="116">
        <v>903038.58</v>
      </c>
      <c r="H20" s="53">
        <f t="shared" si="0"/>
        <v>21.239999999990701</v>
      </c>
      <c r="I20" s="127">
        <f t="shared" si="15"/>
        <v>113243</v>
      </c>
      <c r="J20" s="120">
        <v>113280.39</v>
      </c>
      <c r="K20" s="53">
        <f t="shared" si="1"/>
        <v>37.389999999999397</v>
      </c>
      <c r="L20" s="120">
        <f t="shared" si="16"/>
        <v>60130.6</v>
      </c>
      <c r="M20" s="116">
        <v>60161.69</v>
      </c>
      <c r="N20" s="53">
        <f t="shared" si="2"/>
        <v>31.090000000003801</v>
      </c>
      <c r="O20" s="127">
        <f t="shared" si="17"/>
        <v>604571.92000000004</v>
      </c>
      <c r="P20" s="116">
        <v>604875.64</v>
      </c>
      <c r="Q20" s="53">
        <f t="shared" si="3"/>
        <v>303.719999999972</v>
      </c>
      <c r="R20" s="127">
        <f t="shared" si="18"/>
        <v>216142.2</v>
      </c>
      <c r="S20" s="116">
        <v>216274.88</v>
      </c>
      <c r="T20" s="53">
        <f t="shared" si="4"/>
        <v>132.67999999999299</v>
      </c>
      <c r="U20" s="127">
        <f t="shared" si="19"/>
        <v>570534</v>
      </c>
      <c r="V20" s="120">
        <v>571129.92000000004</v>
      </c>
      <c r="W20" s="53">
        <f t="shared" si="5"/>
        <v>595.92000000004202</v>
      </c>
      <c r="X20" s="120">
        <f t="shared" si="20"/>
        <v>378106.96</v>
      </c>
      <c r="Y20" s="120">
        <v>378521.36</v>
      </c>
      <c r="Z20" s="113">
        <f t="shared" si="6"/>
        <v>414.39999999996502</v>
      </c>
      <c r="AA20" s="120">
        <f t="shared" si="21"/>
        <v>121656.96000000001</v>
      </c>
      <c r="AB20" s="120">
        <v>121803.48</v>
      </c>
      <c r="AC20" s="53">
        <f t="shared" si="7"/>
        <v>146.51999999999001</v>
      </c>
      <c r="AD20" s="135">
        <f t="shared" si="22"/>
        <v>118723</v>
      </c>
      <c r="AE20" s="135">
        <v>118903</v>
      </c>
      <c r="AF20" s="53">
        <f t="shared" si="8"/>
        <v>180</v>
      </c>
      <c r="AG20" s="155">
        <v>0</v>
      </c>
      <c r="AH20" s="157">
        <v>0</v>
      </c>
      <c r="AI20" s="155">
        <v>0</v>
      </c>
      <c r="AJ20" s="53">
        <f t="shared" si="9"/>
        <v>4833.1100000003298</v>
      </c>
      <c r="AK20" s="116">
        <f t="shared" si="23"/>
        <v>5641394.7699999996</v>
      </c>
      <c r="AL20" s="116">
        <v>5646017.0599999996</v>
      </c>
      <c r="AM20" s="67">
        <f t="shared" si="10"/>
        <v>4622.29000000004</v>
      </c>
      <c r="AN20" s="67">
        <f t="shared" si="11"/>
        <v>4475.7700000000495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s="3" customFormat="1" ht="30" customHeight="1">
      <c r="A21" s="504"/>
      <c r="B21" s="114">
        <v>45609</v>
      </c>
      <c r="C21" s="126">
        <f t="shared" si="13"/>
        <v>2617487.7200000002</v>
      </c>
      <c r="D21" s="116">
        <v>2620713.92</v>
      </c>
      <c r="E21" s="53">
        <f t="shared" si="12"/>
        <v>3226.1999999997201</v>
      </c>
      <c r="F21" s="127">
        <f t="shared" si="14"/>
        <v>903038.58</v>
      </c>
      <c r="G21" s="116">
        <v>903067.61</v>
      </c>
      <c r="H21" s="53">
        <f t="shared" si="0"/>
        <v>29.030000000027901</v>
      </c>
      <c r="I21" s="127">
        <f t="shared" si="15"/>
        <v>113280.39</v>
      </c>
      <c r="J21" s="120">
        <v>113328.44</v>
      </c>
      <c r="K21" s="53">
        <f t="shared" si="1"/>
        <v>48.050000000002903</v>
      </c>
      <c r="L21" s="120">
        <f t="shared" si="16"/>
        <v>60161.69</v>
      </c>
      <c r="M21" s="116">
        <v>60223.95</v>
      </c>
      <c r="N21" s="53">
        <f t="shared" si="2"/>
        <v>62.259999999994797</v>
      </c>
      <c r="O21" s="127">
        <f t="shared" si="17"/>
        <v>604875.64</v>
      </c>
      <c r="P21" s="116">
        <v>605218.31999999995</v>
      </c>
      <c r="Q21" s="53">
        <f t="shared" si="3"/>
        <v>342.67999999993498</v>
      </c>
      <c r="R21" s="127">
        <f t="shared" si="18"/>
        <v>216274.88</v>
      </c>
      <c r="S21" s="116">
        <v>216461.92</v>
      </c>
      <c r="T21" s="53">
        <f t="shared" si="4"/>
        <v>187.04000000000801</v>
      </c>
      <c r="U21" s="127">
        <f t="shared" si="19"/>
        <v>571129.92000000004</v>
      </c>
      <c r="V21" s="120">
        <v>571689.36</v>
      </c>
      <c r="W21" s="53">
        <f t="shared" si="5"/>
        <v>559.43999999994401</v>
      </c>
      <c r="X21" s="120">
        <f t="shared" si="20"/>
        <v>378521.36</v>
      </c>
      <c r="Y21" s="120">
        <v>378923.68</v>
      </c>
      <c r="Z21" s="113">
        <f t="shared" si="6"/>
        <v>402.32000000000698</v>
      </c>
      <c r="AA21" s="120">
        <f t="shared" si="21"/>
        <v>121803.48</v>
      </c>
      <c r="AB21" s="120">
        <v>121967.88</v>
      </c>
      <c r="AC21" s="53">
        <f t="shared" si="7"/>
        <v>164.40000000000899</v>
      </c>
      <c r="AD21" s="135">
        <f t="shared" si="22"/>
        <v>118903</v>
      </c>
      <c r="AE21" s="135">
        <v>119242</v>
      </c>
      <c r="AF21" s="53">
        <f t="shared" si="8"/>
        <v>339</v>
      </c>
      <c r="AG21" s="155">
        <v>0</v>
      </c>
      <c r="AH21" s="157">
        <v>0</v>
      </c>
      <c r="AI21" s="155">
        <v>0</v>
      </c>
      <c r="AJ21" s="53">
        <f t="shared" si="9"/>
        <v>5360.4199999996499</v>
      </c>
      <c r="AK21" s="116">
        <f t="shared" si="23"/>
        <v>5646017.0599999996</v>
      </c>
      <c r="AL21" s="116">
        <v>5651026.0499999998</v>
      </c>
      <c r="AM21" s="67">
        <f t="shared" si="10"/>
        <v>5008.9900000002199</v>
      </c>
      <c r="AN21" s="67">
        <f t="shared" si="11"/>
        <v>4844.5900000002102</v>
      </c>
    </row>
    <row r="22" spans="1:54" ht="30" customHeight="1">
      <c r="A22" s="504"/>
      <c r="B22" s="114">
        <v>45610</v>
      </c>
      <c r="C22" s="126">
        <f t="shared" si="13"/>
        <v>2620713.92</v>
      </c>
      <c r="D22" s="116">
        <v>2623941.4700000002</v>
      </c>
      <c r="E22" s="53">
        <f t="shared" si="12"/>
        <v>3227.5500000002799</v>
      </c>
      <c r="F22" s="127">
        <f t="shared" si="14"/>
        <v>903067.61</v>
      </c>
      <c r="G22" s="116">
        <v>903114.87</v>
      </c>
      <c r="H22" s="53">
        <f t="shared" si="0"/>
        <v>47.260000000009299</v>
      </c>
      <c r="I22" s="127">
        <f t="shared" si="15"/>
        <v>113328.44</v>
      </c>
      <c r="J22" s="120">
        <v>113361.22</v>
      </c>
      <c r="K22" s="53">
        <f t="shared" si="1"/>
        <v>32.7799999999988</v>
      </c>
      <c r="L22" s="120">
        <f t="shared" si="16"/>
        <v>60223.95</v>
      </c>
      <c r="M22" s="116">
        <v>60282.3</v>
      </c>
      <c r="N22" s="53">
        <f t="shared" si="2"/>
        <v>58.350000000005799</v>
      </c>
      <c r="O22" s="127">
        <f t="shared" si="17"/>
        <v>605218.31999999995</v>
      </c>
      <c r="P22" s="116">
        <v>605575.80000000005</v>
      </c>
      <c r="Q22" s="53">
        <f t="shared" si="3"/>
        <v>357.48000000009802</v>
      </c>
      <c r="R22" s="127">
        <f t="shared" si="18"/>
        <v>216461.92</v>
      </c>
      <c r="S22" s="116">
        <v>216559.12</v>
      </c>
      <c r="T22" s="53">
        <f t="shared" si="4"/>
        <v>97.199999999982495</v>
      </c>
      <c r="U22" s="127">
        <f t="shared" si="19"/>
        <v>571689.36</v>
      </c>
      <c r="V22" s="120">
        <v>572251.28</v>
      </c>
      <c r="W22" s="53">
        <f t="shared" si="5"/>
        <v>561.92000000004202</v>
      </c>
      <c r="X22" s="120">
        <f t="shared" si="20"/>
        <v>378923.68</v>
      </c>
      <c r="Y22" s="120">
        <v>379349.68</v>
      </c>
      <c r="Z22" s="113">
        <f t="shared" si="6"/>
        <v>426</v>
      </c>
      <c r="AA22" s="120">
        <f t="shared" si="21"/>
        <v>121967.88</v>
      </c>
      <c r="AB22" s="120">
        <v>122128.48</v>
      </c>
      <c r="AC22" s="53">
        <f t="shared" si="7"/>
        <v>160.59999999999101</v>
      </c>
      <c r="AD22" s="135">
        <f t="shared" si="22"/>
        <v>119242</v>
      </c>
      <c r="AE22" s="135">
        <v>119493</v>
      </c>
      <c r="AF22" s="53">
        <f t="shared" si="8"/>
        <v>251</v>
      </c>
      <c r="AG22" s="155">
        <v>0</v>
      </c>
      <c r="AH22" s="155">
        <v>0</v>
      </c>
      <c r="AI22" s="155">
        <v>0</v>
      </c>
      <c r="AJ22" s="53">
        <f t="shared" si="9"/>
        <v>5220.1400000004096</v>
      </c>
      <c r="AK22" s="116">
        <f t="shared" si="23"/>
        <v>5651026.0499999998</v>
      </c>
      <c r="AL22" s="116">
        <v>5656251.2699999996</v>
      </c>
      <c r="AM22" s="67">
        <f t="shared" si="10"/>
        <v>5225.2199999997401</v>
      </c>
      <c r="AN22" s="67">
        <f t="shared" si="11"/>
        <v>5064.6199999997498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s="3" customFormat="1" ht="30" customHeight="1">
      <c r="A23" s="504"/>
      <c r="B23" s="114">
        <v>45611</v>
      </c>
      <c r="C23" s="126">
        <f t="shared" si="13"/>
        <v>2623941.4700000002</v>
      </c>
      <c r="D23" s="116">
        <v>2627041.66</v>
      </c>
      <c r="E23" s="53">
        <f t="shared" si="12"/>
        <v>3100.18999999994</v>
      </c>
      <c r="F23" s="127">
        <f t="shared" si="14"/>
        <v>903114.87</v>
      </c>
      <c r="G23" s="116">
        <v>903148.87</v>
      </c>
      <c r="H23" s="53">
        <f t="shared" si="0"/>
        <v>34</v>
      </c>
      <c r="I23" s="127">
        <f t="shared" si="15"/>
        <v>113361.22</v>
      </c>
      <c r="J23" s="120">
        <v>113396.41</v>
      </c>
      <c r="K23" s="53">
        <f t="shared" si="1"/>
        <v>35.1900000000023</v>
      </c>
      <c r="L23" s="120">
        <f t="shared" si="16"/>
        <v>60282.3</v>
      </c>
      <c r="M23" s="116">
        <v>60342.41</v>
      </c>
      <c r="N23" s="53">
        <f t="shared" si="2"/>
        <v>60.110000000000603</v>
      </c>
      <c r="O23" s="127">
        <f t="shared" si="17"/>
        <v>605575.80000000005</v>
      </c>
      <c r="P23" s="116">
        <v>605804.80000000005</v>
      </c>
      <c r="Q23" s="53">
        <f t="shared" si="3"/>
        <v>229</v>
      </c>
      <c r="R23" s="127">
        <f t="shared" si="18"/>
        <v>216559.12</v>
      </c>
      <c r="S23" s="116">
        <v>216688.8</v>
      </c>
      <c r="T23" s="53">
        <f t="shared" si="4"/>
        <v>129.67999999999299</v>
      </c>
      <c r="U23" s="127">
        <f t="shared" si="19"/>
        <v>572251.28</v>
      </c>
      <c r="V23" s="120">
        <v>572793.72</v>
      </c>
      <c r="W23" s="53">
        <f t="shared" si="5"/>
        <v>542.43999999994401</v>
      </c>
      <c r="X23" s="120">
        <f t="shared" si="20"/>
        <v>379349.68</v>
      </c>
      <c r="Y23" s="120">
        <v>379754.64</v>
      </c>
      <c r="Z23" s="113">
        <f t="shared" si="6"/>
        <v>404.96000000002101</v>
      </c>
      <c r="AA23" s="120">
        <f t="shared" si="21"/>
        <v>122128.48</v>
      </c>
      <c r="AB23" s="120">
        <v>122284.28</v>
      </c>
      <c r="AC23" s="53">
        <f t="shared" si="7"/>
        <v>155.800000000003</v>
      </c>
      <c r="AD23" s="135">
        <f t="shared" si="22"/>
        <v>119493</v>
      </c>
      <c r="AE23" s="135">
        <v>119715</v>
      </c>
      <c r="AF23" s="53">
        <f t="shared" si="8"/>
        <v>222</v>
      </c>
      <c r="AG23" s="155">
        <v>0</v>
      </c>
      <c r="AH23" s="155">
        <v>0</v>
      </c>
      <c r="AI23" s="155">
        <v>0</v>
      </c>
      <c r="AJ23" s="53">
        <f t="shared" si="9"/>
        <v>4913.3699999999099</v>
      </c>
      <c r="AK23" s="116">
        <f t="shared" si="23"/>
        <v>5656251.2699999996</v>
      </c>
      <c r="AL23" s="116">
        <v>5661032.8499999996</v>
      </c>
      <c r="AM23" s="67">
        <f t="shared" si="10"/>
        <v>4781.58000000007</v>
      </c>
      <c r="AN23" s="67">
        <f t="shared" si="11"/>
        <v>4625.7800000000698</v>
      </c>
    </row>
    <row r="24" spans="1:54" ht="30" customHeight="1">
      <c r="A24" s="504"/>
      <c r="B24" s="114">
        <v>45612</v>
      </c>
      <c r="C24" s="127">
        <f t="shared" si="13"/>
        <v>2627041.66</v>
      </c>
      <c r="D24" s="116">
        <v>2630181.14</v>
      </c>
      <c r="E24" s="53">
        <f t="shared" si="12"/>
        <v>3139.47999999998</v>
      </c>
      <c r="F24" s="127">
        <f t="shared" si="14"/>
        <v>903148.87</v>
      </c>
      <c r="G24" s="116">
        <v>903183.9</v>
      </c>
      <c r="H24" s="53">
        <f t="shared" si="0"/>
        <v>35.030000000027897</v>
      </c>
      <c r="I24" s="127">
        <f t="shared" si="15"/>
        <v>113396.41</v>
      </c>
      <c r="J24" s="120">
        <v>113461.53</v>
      </c>
      <c r="K24" s="53">
        <f t="shared" si="1"/>
        <v>65.119999999995301</v>
      </c>
      <c r="L24" s="120">
        <f t="shared" si="16"/>
        <v>60342.41</v>
      </c>
      <c r="M24" s="116">
        <v>60404.99</v>
      </c>
      <c r="N24" s="53">
        <f t="shared" si="2"/>
        <v>62.579999999994499</v>
      </c>
      <c r="O24" s="127">
        <f t="shared" si="17"/>
        <v>605804.80000000005</v>
      </c>
      <c r="P24" s="116">
        <v>606071.04000000004</v>
      </c>
      <c r="Q24" s="53">
        <f t="shared" si="3"/>
        <v>266.23999999999103</v>
      </c>
      <c r="R24" s="127">
        <f t="shared" si="18"/>
        <v>216688.8</v>
      </c>
      <c r="S24" s="116">
        <v>216834.2</v>
      </c>
      <c r="T24" s="53">
        <f t="shared" si="4"/>
        <v>145.400000000023</v>
      </c>
      <c r="U24" s="127">
        <f t="shared" si="19"/>
        <v>572793.72</v>
      </c>
      <c r="V24" s="120">
        <v>573471.36</v>
      </c>
      <c r="W24" s="53">
        <f t="shared" si="5"/>
        <v>677.64000000001397</v>
      </c>
      <c r="X24" s="120">
        <f t="shared" si="20"/>
        <v>379754.64</v>
      </c>
      <c r="Y24" s="120">
        <v>380260.88</v>
      </c>
      <c r="Z24" s="113">
        <f t="shared" si="6"/>
        <v>506.23999999999103</v>
      </c>
      <c r="AA24" s="120">
        <f t="shared" si="21"/>
        <v>122284.28</v>
      </c>
      <c r="AB24" s="120">
        <v>122472.24</v>
      </c>
      <c r="AC24" s="53">
        <f t="shared" si="7"/>
        <v>187.960000000006</v>
      </c>
      <c r="AD24" s="135">
        <f t="shared" si="22"/>
        <v>119715</v>
      </c>
      <c r="AE24" s="135">
        <v>120078</v>
      </c>
      <c r="AF24" s="53">
        <f t="shared" si="8"/>
        <v>363</v>
      </c>
      <c r="AG24" s="157">
        <v>0</v>
      </c>
      <c r="AH24" s="157">
        <v>0</v>
      </c>
      <c r="AI24" s="157">
        <v>0</v>
      </c>
      <c r="AJ24" s="53">
        <f t="shared" si="9"/>
        <v>5448.6900000000196</v>
      </c>
      <c r="AK24" s="116">
        <f t="shared" si="23"/>
        <v>5661032.8499999996</v>
      </c>
      <c r="AL24" s="116">
        <v>5666092.3300000001</v>
      </c>
      <c r="AM24" s="67">
        <f t="shared" si="10"/>
        <v>5059.4800000004498</v>
      </c>
      <c r="AN24" s="67">
        <f t="shared" si="11"/>
        <v>4871.5200000004397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30" customHeight="1">
      <c r="A25" s="504"/>
      <c r="B25" s="114">
        <v>45613</v>
      </c>
      <c r="C25" s="539" t="s">
        <v>105</v>
      </c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  <c r="AJ25" s="532"/>
      <c r="AK25" s="532"/>
      <c r="AL25" s="532"/>
      <c r="AM25" s="532"/>
      <c r="AN25" s="532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s="3" customFormat="1" ht="30" customHeight="1">
      <c r="A26" s="504"/>
      <c r="B26" s="114">
        <v>45614</v>
      </c>
      <c r="C26" s="160">
        <f>+D24</f>
        <v>2630181.14</v>
      </c>
      <c r="D26" s="123">
        <v>2633480.83</v>
      </c>
      <c r="E26" s="53">
        <f t="shared" si="12"/>
        <v>3299.68999999994</v>
      </c>
      <c r="F26" s="125">
        <f>+G24</f>
        <v>903183.9</v>
      </c>
      <c r="G26" s="123">
        <v>903209.53</v>
      </c>
      <c r="H26" s="53">
        <f t="shared" si="0"/>
        <v>25.630000000004699</v>
      </c>
      <c r="I26" s="125">
        <f>+J24</f>
        <v>113461.53</v>
      </c>
      <c r="J26" s="82">
        <v>113517.97</v>
      </c>
      <c r="K26" s="53">
        <f t="shared" si="1"/>
        <v>56.4400000000023</v>
      </c>
      <c r="L26" s="82">
        <f>+M24</f>
        <v>60404.99</v>
      </c>
      <c r="M26" s="123">
        <v>60465.32</v>
      </c>
      <c r="N26" s="53">
        <f t="shared" si="2"/>
        <v>60.330000000001696</v>
      </c>
      <c r="O26" s="125">
        <f>+P24</f>
        <v>606071.04000000004</v>
      </c>
      <c r="P26" s="123">
        <v>606506.80000000005</v>
      </c>
      <c r="Q26" s="53">
        <f t="shared" si="3"/>
        <v>435.76000000000897</v>
      </c>
      <c r="R26" s="125">
        <f>+S24</f>
        <v>216834.2</v>
      </c>
      <c r="S26" s="123">
        <v>216984.8</v>
      </c>
      <c r="T26" s="53">
        <f t="shared" si="4"/>
        <v>150.599999999977</v>
      </c>
      <c r="U26" s="125">
        <f>+V24</f>
        <v>573471.36</v>
      </c>
      <c r="V26" s="82">
        <v>574020.36</v>
      </c>
      <c r="W26" s="53">
        <f t="shared" si="5"/>
        <v>549</v>
      </c>
      <c r="X26" s="82">
        <f>+Y24</f>
        <v>380260.88</v>
      </c>
      <c r="Y26" s="82">
        <v>380676.96</v>
      </c>
      <c r="Z26" s="53">
        <f t="shared" si="6"/>
        <v>416.08000000001601</v>
      </c>
      <c r="AA26" s="82">
        <f>+AB24</f>
        <v>122472.24</v>
      </c>
      <c r="AB26" s="82">
        <v>122627</v>
      </c>
      <c r="AC26" s="53">
        <f t="shared" si="7"/>
        <v>154.75999999999499</v>
      </c>
      <c r="AD26" s="134">
        <f>+AE24</f>
        <v>120078</v>
      </c>
      <c r="AE26" s="134">
        <v>120306</v>
      </c>
      <c r="AF26" s="53">
        <f t="shared" si="8"/>
        <v>228</v>
      </c>
      <c r="AG26" s="162">
        <v>0</v>
      </c>
      <c r="AH26" s="162">
        <v>0</v>
      </c>
      <c r="AI26" s="162">
        <v>0</v>
      </c>
      <c r="AJ26" s="53">
        <f t="shared" si="9"/>
        <v>5376.2899999999499</v>
      </c>
      <c r="AK26" s="123">
        <f>+AL24</f>
        <v>5666092.3300000001</v>
      </c>
      <c r="AL26" s="123">
        <v>5671200.21</v>
      </c>
      <c r="AM26" s="67">
        <f t="shared" si="10"/>
        <v>5107.8799999998901</v>
      </c>
      <c r="AN26" s="67">
        <f t="shared" si="11"/>
        <v>4953.1199999998898</v>
      </c>
    </row>
    <row r="27" spans="1:54" ht="30" customHeight="1">
      <c r="A27" s="504"/>
      <c r="B27" s="114">
        <v>45615</v>
      </c>
      <c r="C27" s="126">
        <f>+D26</f>
        <v>2633480.83</v>
      </c>
      <c r="D27" s="116">
        <v>2636688.88</v>
      </c>
      <c r="E27" s="53">
        <f t="shared" si="12"/>
        <v>3208.0499999998101</v>
      </c>
      <c r="F27" s="127">
        <f>+G26</f>
        <v>903209.53</v>
      </c>
      <c r="G27" s="116">
        <v>903238.21</v>
      </c>
      <c r="H27" s="53">
        <f t="shared" si="0"/>
        <v>28.6799999999348</v>
      </c>
      <c r="I27" s="127">
        <f>+J26</f>
        <v>113517.97</v>
      </c>
      <c r="J27" s="120">
        <v>113590.99</v>
      </c>
      <c r="K27" s="53">
        <f t="shared" si="1"/>
        <v>73.020000000004103</v>
      </c>
      <c r="L27" s="120">
        <f>+M26</f>
        <v>60465.32</v>
      </c>
      <c r="M27" s="116">
        <v>60528.19</v>
      </c>
      <c r="N27" s="53">
        <f t="shared" si="2"/>
        <v>62.870000000002598</v>
      </c>
      <c r="O27" s="127">
        <f>+P26</f>
        <v>606506.80000000005</v>
      </c>
      <c r="P27" s="116">
        <v>606776.31999999995</v>
      </c>
      <c r="Q27" s="53">
        <f t="shared" si="3"/>
        <v>269.51999999990198</v>
      </c>
      <c r="R27" s="127">
        <f>+S26</f>
        <v>216984.8</v>
      </c>
      <c r="S27" s="116">
        <v>217142.04</v>
      </c>
      <c r="T27" s="53">
        <f t="shared" si="4"/>
        <v>157.24000000001999</v>
      </c>
      <c r="U27" s="127">
        <f>+V26</f>
        <v>574020.36</v>
      </c>
      <c r="V27" s="120">
        <v>574548.6</v>
      </c>
      <c r="W27" s="53">
        <f t="shared" si="5"/>
        <v>528.23999999999103</v>
      </c>
      <c r="X27" s="120">
        <f>+Y26</f>
        <v>380676.96</v>
      </c>
      <c r="Y27" s="120">
        <v>381062.64</v>
      </c>
      <c r="Z27" s="113">
        <f t="shared" si="6"/>
        <v>385.67999999999302</v>
      </c>
      <c r="AA27" s="120">
        <f>+AB26</f>
        <v>122627</v>
      </c>
      <c r="AB27" s="120">
        <v>122766.52</v>
      </c>
      <c r="AC27" s="53">
        <f t="shared" si="7"/>
        <v>139.52000000000399</v>
      </c>
      <c r="AD27" s="135">
        <f>+AE26</f>
        <v>120306</v>
      </c>
      <c r="AE27" s="135">
        <v>120517</v>
      </c>
      <c r="AF27" s="53">
        <f t="shared" si="8"/>
        <v>211</v>
      </c>
      <c r="AG27" s="157">
        <v>0</v>
      </c>
      <c r="AH27" s="157">
        <v>0</v>
      </c>
      <c r="AI27" s="155">
        <v>0</v>
      </c>
      <c r="AJ27" s="53">
        <f t="shared" si="9"/>
        <v>5063.8199999996696</v>
      </c>
      <c r="AK27" s="116">
        <f>+AL26</f>
        <v>5671200.21</v>
      </c>
      <c r="AL27" s="116">
        <v>5676563.2000000002</v>
      </c>
      <c r="AM27" s="67">
        <f t="shared" si="10"/>
        <v>5362.9900000002199</v>
      </c>
      <c r="AN27" s="67">
        <f t="shared" si="11"/>
        <v>5223.4700000002204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s="3" customFormat="1" ht="30" customHeight="1">
      <c r="A28" s="504"/>
      <c r="B28" s="114">
        <v>45616</v>
      </c>
      <c r="C28" s="126">
        <f t="shared" si="13"/>
        <v>2636688.88</v>
      </c>
      <c r="D28" s="116">
        <v>2639942.73</v>
      </c>
      <c r="E28" s="53">
        <f t="shared" si="12"/>
        <v>3253.8500000000899</v>
      </c>
      <c r="F28" s="127">
        <f t="shared" ref="F28:F38" si="24">+G27</f>
        <v>903238.21</v>
      </c>
      <c r="G28" s="116">
        <v>903259.7</v>
      </c>
      <c r="H28" s="53">
        <f t="shared" si="0"/>
        <v>21.489999999990701</v>
      </c>
      <c r="I28" s="127">
        <f t="shared" si="15"/>
        <v>113590.99</v>
      </c>
      <c r="J28" s="120">
        <v>113641.11</v>
      </c>
      <c r="K28" s="53">
        <f t="shared" si="1"/>
        <v>50.119999999995301</v>
      </c>
      <c r="L28" s="120">
        <f t="shared" si="16"/>
        <v>60528.19</v>
      </c>
      <c r="M28" s="116">
        <v>60580.77</v>
      </c>
      <c r="N28" s="53">
        <f t="shared" si="2"/>
        <v>52.579999999994499</v>
      </c>
      <c r="O28" s="127">
        <f t="shared" si="17"/>
        <v>606776.31999999995</v>
      </c>
      <c r="P28" s="116">
        <v>607064</v>
      </c>
      <c r="Q28" s="53">
        <f t="shared" si="3"/>
        <v>287.680000000051</v>
      </c>
      <c r="R28" s="127">
        <f t="shared" si="18"/>
        <v>217142.04</v>
      </c>
      <c r="S28" s="116">
        <v>217260.36</v>
      </c>
      <c r="T28" s="53">
        <f t="shared" si="4"/>
        <v>118.31999999997799</v>
      </c>
      <c r="U28" s="127">
        <f t="shared" si="19"/>
        <v>574548.6</v>
      </c>
      <c r="V28" s="120">
        <v>575086.96</v>
      </c>
      <c r="W28" s="53">
        <f t="shared" si="5"/>
        <v>538.35999999998603</v>
      </c>
      <c r="X28" s="120">
        <f t="shared" si="20"/>
        <v>381062.64</v>
      </c>
      <c r="Y28" s="120">
        <v>381453.04</v>
      </c>
      <c r="Z28" s="113">
        <f t="shared" si="6"/>
        <v>390.39999999996502</v>
      </c>
      <c r="AA28" s="120">
        <f t="shared" si="21"/>
        <v>122766.52</v>
      </c>
      <c r="AB28" s="120">
        <v>122919.4</v>
      </c>
      <c r="AC28" s="53">
        <f t="shared" si="7"/>
        <v>152.87999999998999</v>
      </c>
      <c r="AD28" s="135">
        <f t="shared" si="22"/>
        <v>120517</v>
      </c>
      <c r="AE28" s="135">
        <v>120740</v>
      </c>
      <c r="AF28" s="53">
        <f t="shared" si="8"/>
        <v>223</v>
      </c>
      <c r="AG28" s="157">
        <v>0</v>
      </c>
      <c r="AH28" s="157">
        <v>0</v>
      </c>
      <c r="AI28" s="157">
        <v>0</v>
      </c>
      <c r="AJ28" s="53">
        <f t="shared" si="9"/>
        <v>5088.6800000000403</v>
      </c>
      <c r="AK28" s="116">
        <f t="shared" si="23"/>
        <v>5676563.2000000002</v>
      </c>
      <c r="AL28" s="116">
        <v>5681529.6699999999</v>
      </c>
      <c r="AM28" s="67">
        <f t="shared" si="10"/>
        <v>4966.4699999997401</v>
      </c>
      <c r="AN28" s="67">
        <f t="shared" si="11"/>
        <v>4813.58999999975</v>
      </c>
    </row>
    <row r="29" spans="1:54" ht="30" customHeight="1">
      <c r="A29" s="504"/>
      <c r="B29" s="114">
        <v>45617</v>
      </c>
      <c r="C29" s="126">
        <f t="shared" si="13"/>
        <v>2639942.73</v>
      </c>
      <c r="D29" s="49">
        <v>2643283.84</v>
      </c>
      <c r="E29" s="53">
        <f t="shared" si="12"/>
        <v>3341.1099999998701</v>
      </c>
      <c r="F29" s="127">
        <f t="shared" si="24"/>
        <v>903259.7</v>
      </c>
      <c r="G29" s="49">
        <v>903282.19</v>
      </c>
      <c r="H29" s="53">
        <f t="shared" si="0"/>
        <v>22.489999999990701</v>
      </c>
      <c r="I29" s="127">
        <f t="shared" si="15"/>
        <v>113641.11</v>
      </c>
      <c r="J29" s="49">
        <v>113689.13</v>
      </c>
      <c r="K29" s="53">
        <f t="shared" si="1"/>
        <v>48.020000000004103</v>
      </c>
      <c r="L29" s="120">
        <f t="shared" si="16"/>
        <v>60580.77</v>
      </c>
      <c r="M29" s="49">
        <v>60634.879999999997</v>
      </c>
      <c r="N29" s="53">
        <f t="shared" si="2"/>
        <v>54.110000000000603</v>
      </c>
      <c r="O29" s="127">
        <f t="shared" si="17"/>
        <v>607064</v>
      </c>
      <c r="P29" s="118">
        <v>607255.76</v>
      </c>
      <c r="Q29" s="53">
        <f t="shared" si="3"/>
        <v>191.760000000009</v>
      </c>
      <c r="R29" s="127">
        <f t="shared" si="18"/>
        <v>217260.36</v>
      </c>
      <c r="S29" s="118">
        <v>217382.12</v>
      </c>
      <c r="T29" s="53">
        <f t="shared" si="4"/>
        <v>121.760000000009</v>
      </c>
      <c r="U29" s="127">
        <f t="shared" si="19"/>
        <v>575086.96</v>
      </c>
      <c r="V29" s="49">
        <v>575657.68000000005</v>
      </c>
      <c r="W29" s="53">
        <f t="shared" si="5"/>
        <v>570.72000000008802</v>
      </c>
      <c r="X29" s="120">
        <f t="shared" si="20"/>
        <v>381453.04</v>
      </c>
      <c r="Y29" s="49">
        <v>381858.08</v>
      </c>
      <c r="Z29" s="113">
        <f t="shared" si="6"/>
        <v>405.04000000003703</v>
      </c>
      <c r="AA29" s="120">
        <f t="shared" si="21"/>
        <v>122919.4</v>
      </c>
      <c r="AB29" s="49">
        <v>123090.52</v>
      </c>
      <c r="AC29" s="53">
        <f t="shared" si="7"/>
        <v>171.12000000001001</v>
      </c>
      <c r="AD29" s="135">
        <f t="shared" si="22"/>
        <v>120740</v>
      </c>
      <c r="AE29" s="49">
        <v>120970</v>
      </c>
      <c r="AF29" s="53">
        <f t="shared" si="8"/>
        <v>230</v>
      </c>
      <c r="AG29" s="155">
        <v>0</v>
      </c>
      <c r="AH29" s="155">
        <v>0</v>
      </c>
      <c r="AI29" s="155">
        <v>0</v>
      </c>
      <c r="AJ29" s="53">
        <f t="shared" si="9"/>
        <v>5156.1300000000201</v>
      </c>
      <c r="AK29" s="116">
        <f t="shared" si="23"/>
        <v>5681529.6699999999</v>
      </c>
      <c r="AL29" s="118">
        <v>5686543.0199999996</v>
      </c>
      <c r="AM29" s="67">
        <f t="shared" si="10"/>
        <v>5013.3499999996302</v>
      </c>
      <c r="AN29" s="67">
        <f t="shared" si="11"/>
        <v>4842.2299999996203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s="3" customFormat="1" ht="30" customHeight="1">
      <c r="A30" s="504"/>
      <c r="B30" s="114">
        <v>45618</v>
      </c>
      <c r="C30" s="126">
        <f t="shared" si="13"/>
        <v>2643283.84</v>
      </c>
      <c r="D30" s="49">
        <v>2646559.91</v>
      </c>
      <c r="E30" s="53">
        <f t="shared" si="12"/>
        <v>3276.0700000002998</v>
      </c>
      <c r="F30" s="127">
        <f t="shared" si="24"/>
        <v>903282.19</v>
      </c>
      <c r="G30" s="49">
        <v>903308.41</v>
      </c>
      <c r="H30" s="53">
        <f t="shared" si="0"/>
        <v>26.220000000088501</v>
      </c>
      <c r="I30" s="127">
        <f t="shared" si="15"/>
        <v>113689.13</v>
      </c>
      <c r="J30" s="49">
        <v>113731.45</v>
      </c>
      <c r="K30" s="53">
        <f t="shared" si="1"/>
        <v>42.319999999992397</v>
      </c>
      <c r="L30" s="120">
        <f t="shared" si="16"/>
        <v>60634.879999999997</v>
      </c>
      <c r="M30" s="49">
        <v>60689.34</v>
      </c>
      <c r="N30" s="53">
        <f t="shared" si="2"/>
        <v>54.459999999999098</v>
      </c>
      <c r="O30" s="127">
        <f t="shared" si="17"/>
        <v>607255.76</v>
      </c>
      <c r="P30" s="118">
        <v>607452.80000000005</v>
      </c>
      <c r="Q30" s="53">
        <f t="shared" si="3"/>
        <v>197.040000000037</v>
      </c>
      <c r="R30" s="127">
        <f t="shared" si="18"/>
        <v>217382.12</v>
      </c>
      <c r="S30" s="118">
        <v>217512.2</v>
      </c>
      <c r="T30" s="53">
        <f t="shared" si="4"/>
        <v>130.08000000001601</v>
      </c>
      <c r="U30" s="127">
        <f t="shared" si="19"/>
        <v>575657.68000000005</v>
      </c>
      <c r="V30" s="49">
        <v>576275.84</v>
      </c>
      <c r="W30" s="53">
        <f t="shared" si="5"/>
        <v>618.15999999991595</v>
      </c>
      <c r="X30" s="120">
        <f t="shared" si="20"/>
        <v>381858.08</v>
      </c>
      <c r="Y30" s="49">
        <v>382259.51</v>
      </c>
      <c r="Z30" s="113">
        <f t="shared" si="6"/>
        <v>401.42999999999302</v>
      </c>
      <c r="AA30" s="120">
        <f t="shared" si="21"/>
        <v>123090.52</v>
      </c>
      <c r="AB30" s="49">
        <v>123145.76</v>
      </c>
      <c r="AC30" s="53">
        <f t="shared" si="7"/>
        <v>55.239999999990701</v>
      </c>
      <c r="AD30" s="135">
        <f t="shared" si="22"/>
        <v>120970</v>
      </c>
      <c r="AE30" s="148">
        <v>121204</v>
      </c>
      <c r="AF30" s="53">
        <f t="shared" si="8"/>
        <v>234</v>
      </c>
      <c r="AG30" s="155">
        <v>0</v>
      </c>
      <c r="AH30" s="155">
        <v>0</v>
      </c>
      <c r="AI30" s="155">
        <v>0</v>
      </c>
      <c r="AJ30" s="53">
        <f t="shared" si="9"/>
        <v>5035.0200000003297</v>
      </c>
      <c r="AK30" s="116">
        <f t="shared" si="23"/>
        <v>5686543.0199999996</v>
      </c>
      <c r="AL30" s="118">
        <v>5691467.3499999996</v>
      </c>
      <c r="AM30" s="67">
        <f t="shared" si="10"/>
        <v>4924.33000000007</v>
      </c>
      <c r="AN30" s="67">
        <f t="shared" si="11"/>
        <v>4869.0900000000802</v>
      </c>
    </row>
    <row r="31" spans="1:54" ht="30" customHeight="1">
      <c r="A31" s="504"/>
      <c r="B31" s="114">
        <v>45619</v>
      </c>
      <c r="C31" s="127">
        <f t="shared" si="13"/>
        <v>2646559.91</v>
      </c>
      <c r="D31" s="123">
        <v>2649591.6</v>
      </c>
      <c r="E31" s="53">
        <f t="shared" si="12"/>
        <v>3031.68999999994</v>
      </c>
      <c r="F31" s="127">
        <f t="shared" si="24"/>
        <v>903308.41</v>
      </c>
      <c r="G31" s="123">
        <v>903334.53</v>
      </c>
      <c r="H31" s="53">
        <f t="shared" si="0"/>
        <v>26.119999999995301</v>
      </c>
      <c r="I31" s="127">
        <f t="shared" si="15"/>
        <v>113731.45</v>
      </c>
      <c r="J31" s="82">
        <v>113790.88</v>
      </c>
      <c r="K31" s="53">
        <f t="shared" si="1"/>
        <v>59.430000000007603</v>
      </c>
      <c r="L31" s="120">
        <f t="shared" si="16"/>
        <v>60689.34</v>
      </c>
      <c r="M31" s="123">
        <v>60783.25</v>
      </c>
      <c r="N31" s="53">
        <f t="shared" si="2"/>
        <v>93.910000000003507</v>
      </c>
      <c r="O31" s="127">
        <f t="shared" si="17"/>
        <v>607452.80000000005</v>
      </c>
      <c r="P31" s="123">
        <v>607694.4</v>
      </c>
      <c r="Q31" s="53">
        <f t="shared" si="3"/>
        <v>241.599999999977</v>
      </c>
      <c r="R31" s="127">
        <f t="shared" si="18"/>
        <v>217512.2</v>
      </c>
      <c r="S31" s="123">
        <v>217666.44</v>
      </c>
      <c r="T31" s="53">
        <f t="shared" si="4"/>
        <v>154.239999999991</v>
      </c>
      <c r="U31" s="127">
        <f t="shared" si="19"/>
        <v>576275.84</v>
      </c>
      <c r="V31" s="82">
        <v>577065.04</v>
      </c>
      <c r="W31" s="53">
        <f t="shared" si="5"/>
        <v>789.20000000006996</v>
      </c>
      <c r="X31" s="120">
        <f t="shared" si="20"/>
        <v>382259.51</v>
      </c>
      <c r="Y31" s="82">
        <v>382790.40000000002</v>
      </c>
      <c r="Z31" s="113">
        <f t="shared" si="6"/>
        <v>530.89000000001397</v>
      </c>
      <c r="AA31" s="120">
        <f t="shared" si="21"/>
        <v>123145.76</v>
      </c>
      <c r="AB31" s="82">
        <v>123451.96</v>
      </c>
      <c r="AC31" s="53">
        <f t="shared" si="7"/>
        <v>306.20000000001198</v>
      </c>
      <c r="AD31" s="135">
        <f t="shared" si="22"/>
        <v>121204</v>
      </c>
      <c r="AE31" s="134">
        <v>121535</v>
      </c>
      <c r="AF31" s="53">
        <f t="shared" si="8"/>
        <v>331</v>
      </c>
      <c r="AG31" s="156">
        <v>0</v>
      </c>
      <c r="AH31" s="156">
        <v>0</v>
      </c>
      <c r="AI31" s="156">
        <v>0</v>
      </c>
      <c r="AJ31" s="53">
        <f t="shared" si="9"/>
        <v>5564.2800000000097</v>
      </c>
      <c r="AK31" s="116">
        <f t="shared" si="23"/>
        <v>5691467.3499999996</v>
      </c>
      <c r="AL31" s="123">
        <v>5696760.4699999997</v>
      </c>
      <c r="AM31" s="67">
        <f t="shared" si="10"/>
        <v>5293.1200000001099</v>
      </c>
      <c r="AN31" s="67">
        <f t="shared" si="11"/>
        <v>4986.9200000001001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30" customHeight="1">
      <c r="A32" s="504"/>
      <c r="B32" s="114">
        <v>45620</v>
      </c>
      <c r="C32" s="539" t="s">
        <v>105</v>
      </c>
      <c r="D32" s="532"/>
      <c r="E32" s="532"/>
      <c r="F32" s="532"/>
      <c r="G32" s="532"/>
      <c r="H32" s="532"/>
      <c r="I32" s="532"/>
      <c r="J32" s="532"/>
      <c r="K32" s="532"/>
      <c r="L32" s="532"/>
      <c r="M32" s="532"/>
      <c r="N32" s="532"/>
      <c r="O32" s="532"/>
      <c r="P32" s="532"/>
      <c r="Q32" s="532"/>
      <c r="R32" s="532"/>
      <c r="S32" s="532"/>
      <c r="T32" s="532"/>
      <c r="U32" s="532"/>
      <c r="V32" s="532"/>
      <c r="W32" s="532"/>
      <c r="X32" s="532"/>
      <c r="Y32" s="532"/>
      <c r="Z32" s="532"/>
      <c r="AA32" s="532"/>
      <c r="AB32" s="532"/>
      <c r="AC32" s="532"/>
      <c r="AD32" s="532"/>
      <c r="AE32" s="532"/>
      <c r="AF32" s="532"/>
      <c r="AG32" s="532"/>
      <c r="AH32" s="532"/>
      <c r="AI32" s="532"/>
      <c r="AJ32" s="532"/>
      <c r="AK32" s="532"/>
      <c r="AL32" s="532"/>
      <c r="AM32" s="532"/>
      <c r="AN32" s="532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s="3" customFormat="1" ht="30" customHeight="1">
      <c r="A33" s="504"/>
      <c r="B33" s="114">
        <v>45621</v>
      </c>
      <c r="C33" s="160">
        <f>+D31</f>
        <v>2649591.6</v>
      </c>
      <c r="D33" s="123">
        <v>2652759.1</v>
      </c>
      <c r="E33" s="53">
        <f t="shared" si="12"/>
        <v>3167.5</v>
      </c>
      <c r="F33" s="125">
        <f>+G31</f>
        <v>903334.53</v>
      </c>
      <c r="G33" s="123">
        <v>903356.34</v>
      </c>
      <c r="H33" s="53">
        <f t="shared" si="0"/>
        <v>21.8099999999395</v>
      </c>
      <c r="I33" s="125">
        <f>+J31</f>
        <v>113790.88</v>
      </c>
      <c r="J33" s="82">
        <v>113870.23</v>
      </c>
      <c r="K33" s="53">
        <f t="shared" si="1"/>
        <v>79.349999999991297</v>
      </c>
      <c r="L33" s="82">
        <f>+M31</f>
        <v>60783.25</v>
      </c>
      <c r="M33" s="123">
        <v>60862.42</v>
      </c>
      <c r="N33" s="53">
        <f t="shared" si="2"/>
        <v>79.169999999998296</v>
      </c>
      <c r="O33" s="125">
        <f>+P31</f>
        <v>607694.4</v>
      </c>
      <c r="P33" s="123">
        <v>608016.12</v>
      </c>
      <c r="Q33" s="53">
        <f t="shared" si="3"/>
        <v>321.719999999972</v>
      </c>
      <c r="R33" s="125">
        <f>+S31</f>
        <v>217666.44</v>
      </c>
      <c r="S33" s="123">
        <v>217793.8</v>
      </c>
      <c r="T33" s="53">
        <f t="shared" si="4"/>
        <v>127.359999999986</v>
      </c>
      <c r="U33" s="125">
        <f>+V31</f>
        <v>577065.04</v>
      </c>
      <c r="V33" s="82">
        <v>577638.52</v>
      </c>
      <c r="W33" s="53">
        <f t="shared" si="5"/>
        <v>573.47999999998103</v>
      </c>
      <c r="X33" s="82">
        <f>+Y31</f>
        <v>382790.40000000002</v>
      </c>
      <c r="Y33" s="82">
        <v>383197.6</v>
      </c>
      <c r="Z33" s="53">
        <f t="shared" si="6"/>
        <v>407.19999999995298</v>
      </c>
      <c r="AA33" s="82">
        <f>+AB31</f>
        <v>123451.96</v>
      </c>
      <c r="AB33" s="82">
        <v>123602.08</v>
      </c>
      <c r="AC33" s="53">
        <f t="shared" si="7"/>
        <v>150.119999999995</v>
      </c>
      <c r="AD33" s="134">
        <f>+AE31</f>
        <v>121535</v>
      </c>
      <c r="AE33" s="134">
        <v>121791</v>
      </c>
      <c r="AF33" s="53">
        <f t="shared" si="8"/>
        <v>256</v>
      </c>
      <c r="AG33" s="156">
        <v>0</v>
      </c>
      <c r="AH33" s="156">
        <v>0</v>
      </c>
      <c r="AI33" s="162">
        <v>0</v>
      </c>
      <c r="AJ33" s="53">
        <f t="shared" si="9"/>
        <v>5183.70999999982</v>
      </c>
      <c r="AK33" s="123">
        <f>+AL31</f>
        <v>5696760.4699999997</v>
      </c>
      <c r="AL33" s="123">
        <v>5701833.8200000003</v>
      </c>
      <c r="AM33" s="67">
        <f t="shared" si="10"/>
        <v>5073.3500000005597</v>
      </c>
      <c r="AN33" s="67">
        <f t="shared" si="11"/>
        <v>4923.2300000005598</v>
      </c>
    </row>
    <row r="34" spans="1:54" ht="30" customHeight="1">
      <c r="A34" s="504"/>
      <c r="B34" s="114">
        <v>45622</v>
      </c>
      <c r="C34" s="126">
        <f t="shared" si="13"/>
        <v>2652759.1</v>
      </c>
      <c r="D34" s="116">
        <v>2656027.9500000002</v>
      </c>
      <c r="E34" s="53">
        <f t="shared" si="12"/>
        <v>3268.8500000000899</v>
      </c>
      <c r="F34" s="127">
        <f t="shared" si="24"/>
        <v>903356.34</v>
      </c>
      <c r="G34" s="116">
        <v>903383.75</v>
      </c>
      <c r="H34" s="53">
        <f t="shared" si="0"/>
        <v>27.4100000000326</v>
      </c>
      <c r="I34" s="127">
        <f t="shared" si="15"/>
        <v>113870.23</v>
      </c>
      <c r="J34" s="120">
        <v>113998.95</v>
      </c>
      <c r="K34" s="53">
        <f t="shared" si="1"/>
        <v>128.72000000000099</v>
      </c>
      <c r="L34" s="120">
        <f t="shared" si="16"/>
        <v>60862.42</v>
      </c>
      <c r="M34" s="116">
        <v>60952.4</v>
      </c>
      <c r="N34" s="53">
        <f t="shared" si="2"/>
        <v>89.980000000003201</v>
      </c>
      <c r="O34" s="127">
        <f t="shared" si="17"/>
        <v>608016.12</v>
      </c>
      <c r="P34" s="116">
        <v>608540.4</v>
      </c>
      <c r="Q34" s="53">
        <f t="shared" si="3"/>
        <v>524.28000000002805</v>
      </c>
      <c r="R34" s="127">
        <f t="shared" si="18"/>
        <v>217793.8</v>
      </c>
      <c r="S34" s="116">
        <v>217948.56</v>
      </c>
      <c r="T34" s="53">
        <f t="shared" si="4"/>
        <v>154.760000000009</v>
      </c>
      <c r="U34" s="127">
        <f t="shared" si="19"/>
        <v>577638.52</v>
      </c>
      <c r="V34" s="120">
        <v>578217.36</v>
      </c>
      <c r="W34" s="53">
        <f t="shared" si="5"/>
        <v>578.83999999996695</v>
      </c>
      <c r="X34" s="120">
        <f t="shared" si="20"/>
        <v>383197.6</v>
      </c>
      <c r="Y34" s="120">
        <v>383594.4</v>
      </c>
      <c r="Z34" s="113">
        <f t="shared" si="6"/>
        <v>396.80000000004702</v>
      </c>
      <c r="AA34" s="120">
        <f t="shared" si="21"/>
        <v>123602.08</v>
      </c>
      <c r="AB34" s="120">
        <v>123793.44</v>
      </c>
      <c r="AC34" s="53">
        <f t="shared" si="7"/>
        <v>191.36000000000101</v>
      </c>
      <c r="AD34" s="135">
        <f t="shared" si="22"/>
        <v>121791</v>
      </c>
      <c r="AE34" s="135">
        <v>122085</v>
      </c>
      <c r="AF34" s="53">
        <f t="shared" si="8"/>
        <v>294</v>
      </c>
      <c r="AG34" s="157">
        <v>0</v>
      </c>
      <c r="AH34" s="157">
        <v>0</v>
      </c>
      <c r="AI34" s="155">
        <v>0</v>
      </c>
      <c r="AJ34" s="53">
        <f t="shared" si="9"/>
        <v>5655.0000000001801</v>
      </c>
      <c r="AK34" s="116">
        <f t="shared" si="23"/>
        <v>5701833.8200000003</v>
      </c>
      <c r="AL34" s="116">
        <v>5707347.0499999998</v>
      </c>
      <c r="AM34" s="67">
        <f t="shared" si="10"/>
        <v>5513.2299999995203</v>
      </c>
      <c r="AN34" s="67">
        <f t="shared" si="11"/>
        <v>5321.8699999995197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s="3" customFormat="1" ht="30" customHeight="1">
      <c r="A35" s="504"/>
      <c r="B35" s="114">
        <v>45623</v>
      </c>
      <c r="C35" s="126">
        <f t="shared" si="13"/>
        <v>2656027.9500000002</v>
      </c>
      <c r="D35" s="116">
        <v>2659332.91</v>
      </c>
      <c r="E35" s="53">
        <f t="shared" si="12"/>
        <v>3304.95999999996</v>
      </c>
      <c r="F35" s="127">
        <f t="shared" si="24"/>
        <v>903383.75</v>
      </c>
      <c r="G35" s="116">
        <v>903406.65</v>
      </c>
      <c r="H35" s="53">
        <f t="shared" si="0"/>
        <v>22.900000000023301</v>
      </c>
      <c r="I35" s="127">
        <f t="shared" si="15"/>
        <v>113998.95</v>
      </c>
      <c r="J35" s="120">
        <v>114045.12</v>
      </c>
      <c r="K35" s="53">
        <f t="shared" si="1"/>
        <v>46.169999999998304</v>
      </c>
      <c r="L35" s="120">
        <f t="shared" si="16"/>
        <v>60952.4</v>
      </c>
      <c r="M35" s="116">
        <v>60997.75</v>
      </c>
      <c r="N35" s="53">
        <f t="shared" si="2"/>
        <v>45.349999999998502</v>
      </c>
      <c r="O35" s="127">
        <f t="shared" si="17"/>
        <v>608540.4</v>
      </c>
      <c r="P35" s="116">
        <v>608797.12</v>
      </c>
      <c r="Q35" s="53">
        <f t="shared" si="3"/>
        <v>256.719999999972</v>
      </c>
      <c r="R35" s="127">
        <f t="shared" si="18"/>
        <v>217948.56</v>
      </c>
      <c r="S35" s="116">
        <v>218066.76</v>
      </c>
      <c r="T35" s="53">
        <f t="shared" si="4"/>
        <v>118.200000000012</v>
      </c>
      <c r="U35" s="127">
        <f t="shared" si="19"/>
        <v>578217.36</v>
      </c>
      <c r="V35" s="120">
        <v>578705.37</v>
      </c>
      <c r="W35" s="53">
        <f t="shared" si="5"/>
        <v>488.01000000000897</v>
      </c>
      <c r="X35" s="120">
        <f t="shared" si="20"/>
        <v>383594.4</v>
      </c>
      <c r="Y35" s="120">
        <v>384002.96</v>
      </c>
      <c r="Z35" s="113">
        <f t="shared" si="6"/>
        <v>408.55999999999801</v>
      </c>
      <c r="AA35" s="120">
        <f t="shared" si="21"/>
        <v>123793.44</v>
      </c>
      <c r="AB35" s="120">
        <v>123866.04</v>
      </c>
      <c r="AC35" s="53">
        <f t="shared" si="7"/>
        <v>72.599999999991297</v>
      </c>
      <c r="AD35" s="135">
        <f t="shared" si="22"/>
        <v>122085</v>
      </c>
      <c r="AE35" s="135">
        <v>122282</v>
      </c>
      <c r="AF35" s="53">
        <f t="shared" si="8"/>
        <v>197</v>
      </c>
      <c r="AG35" s="157">
        <v>0</v>
      </c>
      <c r="AH35" s="157">
        <v>0</v>
      </c>
      <c r="AI35" s="155">
        <v>0</v>
      </c>
      <c r="AJ35" s="53">
        <f t="shared" si="9"/>
        <v>4960.4699999999602</v>
      </c>
      <c r="AK35" s="116">
        <f t="shared" si="23"/>
        <v>5707347.0499999998</v>
      </c>
      <c r="AL35" s="116">
        <v>5712337.9000000004</v>
      </c>
      <c r="AM35" s="67">
        <f t="shared" si="10"/>
        <v>4990.8500000005597</v>
      </c>
      <c r="AN35" s="67">
        <f t="shared" si="11"/>
        <v>4918.2500000005703</v>
      </c>
    </row>
    <row r="36" spans="1:54" ht="30" customHeight="1">
      <c r="A36" s="504"/>
      <c r="B36" s="114">
        <v>45624</v>
      </c>
      <c r="C36" s="126">
        <f t="shared" si="13"/>
        <v>2659332.91</v>
      </c>
      <c r="D36" s="116">
        <v>2663005.1</v>
      </c>
      <c r="E36" s="53">
        <f t="shared" si="12"/>
        <v>3672.18999999994</v>
      </c>
      <c r="F36" s="127">
        <f t="shared" si="24"/>
        <v>903406.65</v>
      </c>
      <c r="G36" s="116">
        <v>903432.61</v>
      </c>
      <c r="H36" s="53">
        <f t="shared" si="0"/>
        <v>25.959999999962701</v>
      </c>
      <c r="I36" s="127">
        <f t="shared" si="15"/>
        <v>114045.12</v>
      </c>
      <c r="J36" s="120">
        <v>114097.71</v>
      </c>
      <c r="K36" s="53">
        <f t="shared" si="1"/>
        <v>52.590000000011102</v>
      </c>
      <c r="L36" s="120">
        <f t="shared" si="16"/>
        <v>60997.75</v>
      </c>
      <c r="M36" s="116">
        <v>61049.97</v>
      </c>
      <c r="N36" s="53">
        <f t="shared" si="2"/>
        <v>52.2200000000012</v>
      </c>
      <c r="O36" s="127">
        <f t="shared" si="17"/>
        <v>608797.12</v>
      </c>
      <c r="P36" s="116">
        <v>609043.84</v>
      </c>
      <c r="Q36" s="53">
        <f t="shared" si="3"/>
        <v>246.719999999972</v>
      </c>
      <c r="R36" s="127">
        <f t="shared" si="18"/>
        <v>218066.76</v>
      </c>
      <c r="S36" s="116">
        <v>218189.04</v>
      </c>
      <c r="T36" s="53">
        <f t="shared" si="4"/>
        <v>122.27999999999901</v>
      </c>
      <c r="U36" s="127">
        <f t="shared" si="19"/>
        <v>578705.37</v>
      </c>
      <c r="V36" s="120">
        <v>579194.76</v>
      </c>
      <c r="W36" s="53">
        <f t="shared" si="5"/>
        <v>489.39000000001403</v>
      </c>
      <c r="X36" s="120">
        <f t="shared" si="20"/>
        <v>384002.96</v>
      </c>
      <c r="Y36" s="120">
        <v>384390.08</v>
      </c>
      <c r="Z36" s="113">
        <f t="shared" si="6"/>
        <v>387.119999999995</v>
      </c>
      <c r="AA36" s="120">
        <f t="shared" si="21"/>
        <v>123866.04</v>
      </c>
      <c r="AB36" s="120">
        <v>123971.4</v>
      </c>
      <c r="AC36" s="53">
        <f t="shared" si="7"/>
        <v>105.36000000000099</v>
      </c>
      <c r="AD36" s="135">
        <v>122282</v>
      </c>
      <c r="AE36" s="135">
        <v>122514</v>
      </c>
      <c r="AF36" s="53">
        <f t="shared" si="8"/>
        <v>232</v>
      </c>
      <c r="AG36" s="157">
        <v>0</v>
      </c>
      <c r="AH36" s="157">
        <v>0</v>
      </c>
      <c r="AI36" s="155">
        <v>0</v>
      </c>
      <c r="AJ36" s="53">
        <f t="shared" si="9"/>
        <v>5385.8299999998999</v>
      </c>
      <c r="AK36" s="116">
        <f t="shared" si="23"/>
        <v>5712337.9000000004</v>
      </c>
      <c r="AL36" s="116">
        <v>5717287.2000000002</v>
      </c>
      <c r="AM36" s="67">
        <f t="shared" si="10"/>
        <v>4949.2999999998101</v>
      </c>
      <c r="AN36" s="67">
        <f t="shared" si="11"/>
        <v>4843.9399999998104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s="3" customFormat="1" ht="30" customHeight="1">
      <c r="A37" s="504"/>
      <c r="B37" s="114">
        <v>45625</v>
      </c>
      <c r="C37" s="126">
        <f t="shared" si="13"/>
        <v>2663005.1</v>
      </c>
      <c r="D37" s="116">
        <v>2668310.02</v>
      </c>
      <c r="E37" s="53">
        <f t="shared" si="12"/>
        <v>5304.91999999993</v>
      </c>
      <c r="F37" s="127">
        <f t="shared" si="24"/>
        <v>903432.61</v>
      </c>
      <c r="G37" s="116">
        <v>903459.3</v>
      </c>
      <c r="H37" s="53">
        <f t="shared" si="0"/>
        <v>26.6900000000605</v>
      </c>
      <c r="I37" s="127">
        <f t="shared" si="15"/>
        <v>114097.71</v>
      </c>
      <c r="J37" s="120">
        <v>114145.72</v>
      </c>
      <c r="K37" s="53">
        <f t="shared" si="1"/>
        <v>48.009999999994797</v>
      </c>
      <c r="L37" s="120">
        <f t="shared" si="16"/>
        <v>61049.97</v>
      </c>
      <c r="M37" s="116">
        <v>61098.23</v>
      </c>
      <c r="N37" s="53">
        <f t="shared" si="2"/>
        <v>48.260000000002002</v>
      </c>
      <c r="O37" s="127">
        <f t="shared" si="17"/>
        <v>609043.84</v>
      </c>
      <c r="P37" s="116">
        <v>609301.19999999995</v>
      </c>
      <c r="Q37" s="53">
        <f t="shared" si="3"/>
        <v>257.35999999998597</v>
      </c>
      <c r="R37" s="127">
        <f t="shared" si="18"/>
        <v>218189.04</v>
      </c>
      <c r="S37" s="116">
        <v>218315.12</v>
      </c>
      <c r="T37" s="53">
        <f t="shared" si="4"/>
        <v>126.079999999987</v>
      </c>
      <c r="U37" s="127">
        <f t="shared" si="19"/>
        <v>579194.76</v>
      </c>
      <c r="V37" s="120">
        <v>579643.4</v>
      </c>
      <c r="W37" s="53">
        <f t="shared" si="5"/>
        <v>448.64000000001403</v>
      </c>
      <c r="X37" s="120">
        <f t="shared" si="20"/>
        <v>384390.08</v>
      </c>
      <c r="Y37" s="120">
        <v>384800.16</v>
      </c>
      <c r="Z37" s="113">
        <f t="shared" si="6"/>
        <v>410.07999999995798</v>
      </c>
      <c r="AA37" s="120">
        <f t="shared" si="21"/>
        <v>123971.4</v>
      </c>
      <c r="AB37" s="120">
        <v>124068.76</v>
      </c>
      <c r="AC37" s="53">
        <f t="shared" si="7"/>
        <v>97.360000000000596</v>
      </c>
      <c r="AD37" s="135">
        <f t="shared" si="22"/>
        <v>122514</v>
      </c>
      <c r="AE37" s="135">
        <v>122728</v>
      </c>
      <c r="AF37" s="53">
        <f t="shared" si="8"/>
        <v>214</v>
      </c>
      <c r="AG37" s="157">
        <v>0</v>
      </c>
      <c r="AH37" s="157">
        <v>0</v>
      </c>
      <c r="AI37" s="155">
        <v>0</v>
      </c>
      <c r="AJ37" s="53">
        <v>5140.5</v>
      </c>
      <c r="AK37" s="116">
        <f t="shared" si="23"/>
        <v>5717287.2000000002</v>
      </c>
      <c r="AL37" s="116">
        <v>5722202.46</v>
      </c>
      <c r="AM37" s="67">
        <f t="shared" si="10"/>
        <v>4915.2599999997801</v>
      </c>
      <c r="AN37" s="67">
        <f t="shared" si="11"/>
        <v>4817.8999999997804</v>
      </c>
    </row>
    <row r="38" spans="1:54" ht="30" customHeight="1">
      <c r="A38" s="504"/>
      <c r="B38" s="151">
        <v>45626</v>
      </c>
      <c r="C38" s="126">
        <f t="shared" si="13"/>
        <v>2668310.02</v>
      </c>
      <c r="D38" s="126">
        <v>2670915.48</v>
      </c>
      <c r="E38" s="53">
        <f t="shared" si="12"/>
        <v>2605.45999999996</v>
      </c>
      <c r="F38" s="127">
        <f t="shared" si="24"/>
        <v>903459.3</v>
      </c>
      <c r="G38" s="116">
        <v>903481.09</v>
      </c>
      <c r="H38" s="53">
        <f t="shared" si="0"/>
        <v>21.789999999920799</v>
      </c>
      <c r="I38" s="127">
        <f t="shared" si="15"/>
        <v>114145.72</v>
      </c>
      <c r="J38" s="120">
        <v>114234.31</v>
      </c>
      <c r="K38" s="53">
        <f t="shared" si="1"/>
        <v>88.589999999996493</v>
      </c>
      <c r="L38" s="120">
        <f t="shared" si="16"/>
        <v>61098.23</v>
      </c>
      <c r="M38" s="116">
        <v>61171.34</v>
      </c>
      <c r="N38" s="53">
        <f t="shared" si="2"/>
        <v>73.109999999993306</v>
      </c>
      <c r="O38" s="127">
        <f t="shared" si="17"/>
        <v>609301.19999999995</v>
      </c>
      <c r="P38" s="116">
        <v>609661.52</v>
      </c>
      <c r="Q38" s="53">
        <f t="shared" si="3"/>
        <v>360.32000000006502</v>
      </c>
      <c r="R38" s="127">
        <f t="shared" si="18"/>
        <v>218315.12</v>
      </c>
      <c r="S38" s="116">
        <v>218489.04</v>
      </c>
      <c r="T38" s="53">
        <f t="shared" si="4"/>
        <v>173.920000000013</v>
      </c>
      <c r="U38" s="127">
        <f t="shared" si="19"/>
        <v>579643.4</v>
      </c>
      <c r="V38" s="120">
        <v>580281.36</v>
      </c>
      <c r="W38" s="53">
        <f t="shared" si="5"/>
        <v>637.95999999996297</v>
      </c>
      <c r="X38" s="120">
        <f t="shared" si="20"/>
        <v>384800.16</v>
      </c>
      <c r="Y38" s="120">
        <v>385328.72</v>
      </c>
      <c r="Z38" s="113">
        <f t="shared" si="6"/>
        <v>528.55999999999801</v>
      </c>
      <c r="AA38" s="120">
        <f t="shared" si="21"/>
        <v>124068.76</v>
      </c>
      <c r="AB38" s="120">
        <v>124190.52</v>
      </c>
      <c r="AC38" s="53">
        <f t="shared" si="7"/>
        <v>121.760000000009</v>
      </c>
      <c r="AD38" s="135">
        <f t="shared" si="22"/>
        <v>122728</v>
      </c>
      <c r="AE38" s="135">
        <v>122998</v>
      </c>
      <c r="AF38" s="53">
        <f t="shared" si="8"/>
        <v>270</v>
      </c>
      <c r="AG38" s="157">
        <v>0</v>
      </c>
      <c r="AH38" s="157">
        <v>0</v>
      </c>
      <c r="AI38" s="155">
        <v>0</v>
      </c>
      <c r="AJ38" s="53">
        <v>7203.14</v>
      </c>
      <c r="AK38" s="116">
        <f t="shared" si="23"/>
        <v>5722202.46</v>
      </c>
      <c r="AL38" s="116">
        <v>5729389.2000000002</v>
      </c>
      <c r="AM38" s="67">
        <f t="shared" si="10"/>
        <v>7186.7400000002199</v>
      </c>
      <c r="AN38" s="67">
        <f t="shared" si="11"/>
        <v>7064.9800000002097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43.5" customHeight="1">
      <c r="A39" s="504"/>
      <c r="B39" s="540" t="s">
        <v>39</v>
      </c>
      <c r="C39" s="541"/>
      <c r="D39" s="541"/>
      <c r="E39" s="20">
        <f>SUM(E9:E38)</f>
        <v>75634.600000000093</v>
      </c>
      <c r="F39" s="20"/>
      <c r="G39" s="20"/>
      <c r="H39" s="20">
        <f>SUM(H9:H38)</f>
        <v>666.20999999996297</v>
      </c>
      <c r="I39" s="20"/>
      <c r="J39" s="20"/>
      <c r="K39" s="20">
        <f>SUM(K9:K38)</f>
        <v>1352.23999999999</v>
      </c>
      <c r="L39" s="20"/>
      <c r="M39" s="20"/>
      <c r="N39" s="20">
        <f>SUM(N9:N38)</f>
        <v>1494.3299999999899</v>
      </c>
      <c r="O39" s="20"/>
      <c r="P39" s="20"/>
      <c r="Q39" s="20">
        <f>SUM(Q9:Q38)</f>
        <v>7268.88</v>
      </c>
      <c r="R39" s="20"/>
      <c r="S39" s="20"/>
      <c r="T39" s="20">
        <f>SUM(T9:T38)</f>
        <v>3330.6000000000099</v>
      </c>
      <c r="U39" s="20"/>
      <c r="V39" s="20"/>
      <c r="W39" s="20">
        <f>SUM(W9:W38)</f>
        <v>13520.66</v>
      </c>
      <c r="X39" s="20"/>
      <c r="Y39" s="20"/>
      <c r="Z39" s="20">
        <f>SUM(Z9:Z38)</f>
        <v>10182.76</v>
      </c>
      <c r="AA39" s="20"/>
      <c r="AB39" s="20"/>
      <c r="AC39" s="20">
        <f>SUM(AC9:AC38)</f>
        <v>3705.48000000001</v>
      </c>
      <c r="AD39" s="20"/>
      <c r="AE39" s="28"/>
      <c r="AF39" s="20">
        <f>SUM(AF9:AF38)</f>
        <v>6044</v>
      </c>
      <c r="AG39" s="92"/>
      <c r="AH39" s="92"/>
      <c r="AI39" s="155"/>
      <c r="AJ39" s="92">
        <f>SUM(AJ9:AJ38)</f>
        <v>123680.53</v>
      </c>
      <c r="AK39" s="92"/>
      <c r="AL39" s="92"/>
      <c r="AM39" s="20">
        <f>SUM(AM9:AM38)</f>
        <v>120413</v>
      </c>
      <c r="AN39" s="20">
        <f>SUM(AN9:AN38)</f>
        <v>116707.52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60" customHeight="1">
      <c r="A40" s="504"/>
      <c r="B40" s="504"/>
      <c r="C40" s="504"/>
      <c r="D40" s="504"/>
      <c r="E40" s="504"/>
      <c r="F40" s="504"/>
      <c r="G40" s="504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04"/>
      <c r="X40" s="504"/>
      <c r="Y40" s="504"/>
      <c r="Z40" s="504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  <c r="AR40" s="504"/>
      <c r="AS40" s="504"/>
      <c r="AT40" s="504"/>
      <c r="AU40" s="1"/>
      <c r="AV40" s="1"/>
      <c r="AW40" s="1"/>
      <c r="AX40" s="1"/>
      <c r="AY40" s="1"/>
      <c r="AZ40" s="1"/>
      <c r="BA40" s="1"/>
      <c r="BB40" s="1"/>
    </row>
    <row r="41" spans="1:54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>
      <c r="AC43" s="7"/>
      <c r="AF43" s="7"/>
      <c r="AG43" s="7"/>
      <c r="AH43" s="7"/>
      <c r="AI43" s="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>
      <c r="AC44" s="7"/>
      <c r="AF44" s="7"/>
      <c r="AG44" s="7"/>
      <c r="AH44" s="7"/>
      <c r="AI44" s="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>
      <c r="AC45" s="7"/>
      <c r="AF45" s="7"/>
      <c r="AG45" s="7"/>
      <c r="AH45" s="7"/>
      <c r="AI45" s="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>
      <c r="AC46" s="7"/>
      <c r="AF46" s="7"/>
      <c r="AG46" s="7"/>
      <c r="AH46" s="7"/>
      <c r="AI46" s="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>
      <c r="AC47" s="7"/>
      <c r="AF47" s="7"/>
      <c r="AG47" s="7"/>
      <c r="AH47" s="7"/>
      <c r="AI47" s="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>
      <c r="AC48" s="7"/>
      <c r="AF48" s="7"/>
      <c r="AG48" s="7"/>
      <c r="AH48" s="7"/>
      <c r="AI48" s="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9:54">
      <c r="AC49" s="7"/>
      <c r="AF49" s="7"/>
      <c r="AG49" s="7"/>
      <c r="AH49" s="7"/>
      <c r="AI49" s="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9:54">
      <c r="AC50" s="7"/>
      <c r="AF50" s="7"/>
      <c r="AG50" s="7"/>
      <c r="AH50" s="7"/>
      <c r="AI50" s="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9:54">
      <c r="AC51" s="7"/>
      <c r="AF51" s="7"/>
      <c r="AG51" s="7"/>
      <c r="AH51" s="7"/>
      <c r="AI51" s="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9:54">
      <c r="AC52" s="7"/>
      <c r="AF52" s="7"/>
      <c r="AG52" s="7"/>
      <c r="AH52" s="7"/>
      <c r="AI52" s="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9:54">
      <c r="AC53" s="7"/>
      <c r="AF53" s="7"/>
      <c r="AG53" s="7"/>
      <c r="AH53" s="7"/>
      <c r="AI53" s="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9:54">
      <c r="AC54" s="7"/>
      <c r="AF54" s="7"/>
      <c r="AG54" s="7"/>
      <c r="AH54" s="7"/>
      <c r="AI54" s="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9:54">
      <c r="AC55" s="7"/>
      <c r="AF55" s="7"/>
      <c r="AG55" s="7"/>
      <c r="AH55" s="7"/>
      <c r="AI55" s="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9:54">
      <c r="AC56" s="7"/>
      <c r="AF56" s="7"/>
      <c r="AG56" s="7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9:54">
      <c r="AC57" s="7"/>
      <c r="AF57" s="7"/>
      <c r="AG57" s="7"/>
      <c r="AH57" s="7"/>
      <c r="AI57" s="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9:54">
      <c r="AC58" s="7"/>
      <c r="AF58" s="7"/>
      <c r="AG58" s="7"/>
      <c r="AH58" s="7"/>
      <c r="AI58" s="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9:54">
      <c r="AC59" s="7"/>
      <c r="AF59" s="7"/>
      <c r="AG59" s="7"/>
      <c r="AH59" s="7"/>
      <c r="AI59" s="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9:54">
      <c r="AC60" s="7"/>
      <c r="AF60" s="7"/>
      <c r="AG60" s="7"/>
      <c r="AH60" s="7"/>
      <c r="AI60" s="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9:54">
      <c r="AC61" s="7"/>
      <c r="AF61" s="7"/>
      <c r="AG61" s="7"/>
      <c r="AH61" s="7"/>
      <c r="AI61" s="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9:54">
      <c r="AC62" s="7"/>
      <c r="AF62" s="7"/>
      <c r="AG62" s="7"/>
      <c r="AH62" s="7"/>
      <c r="AI62" s="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9:54">
      <c r="AC63" s="7"/>
      <c r="AF63" s="7"/>
      <c r="AG63" s="7"/>
      <c r="AH63" s="7"/>
      <c r="AI63" s="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9:54">
      <c r="AC64" s="7"/>
      <c r="AF64" s="7"/>
      <c r="AG64" s="7"/>
      <c r="AH64" s="7"/>
      <c r="AI64" s="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9:54">
      <c r="AC65" s="7"/>
      <c r="AF65" s="7"/>
      <c r="AG65" s="7"/>
      <c r="AH65" s="7"/>
      <c r="AI65" s="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9:54">
      <c r="AC66" s="7"/>
      <c r="AF66" s="7"/>
      <c r="AG66" s="7"/>
      <c r="AH66" s="7"/>
      <c r="AI66" s="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9:54">
      <c r="AC67" s="7"/>
      <c r="AF67" s="7"/>
      <c r="AG67" s="7"/>
      <c r="AH67" s="7"/>
      <c r="AI67" s="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9:54">
      <c r="AC68" s="7"/>
      <c r="AF68" s="7"/>
      <c r="AG68" s="7"/>
      <c r="AH68" s="7"/>
      <c r="AI68" s="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9:54">
      <c r="AC69" s="7"/>
      <c r="AF69" s="7"/>
      <c r="AG69" s="7"/>
      <c r="AH69" s="7"/>
      <c r="AI69" s="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9:54">
      <c r="AC70" s="7"/>
      <c r="AF70" s="7"/>
      <c r="AG70" s="7"/>
      <c r="AH70" s="7"/>
      <c r="AI70" s="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9:54">
      <c r="AC71" s="7"/>
      <c r="AF71" s="7"/>
      <c r="AG71" s="7"/>
      <c r="AH71" s="7"/>
      <c r="AI71" s="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9:54">
      <c r="AC72" s="7"/>
      <c r="AF72" s="7"/>
      <c r="AG72" s="7"/>
      <c r="AH72" s="7"/>
      <c r="AI72" s="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9:54">
      <c r="AC73" s="7"/>
      <c r="AF73" s="7"/>
      <c r="AG73" s="7"/>
      <c r="AH73" s="7"/>
      <c r="AI73" s="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9:54">
      <c r="AC74" s="7"/>
      <c r="AF74" s="7"/>
      <c r="AG74" s="7"/>
      <c r="AH74" s="7"/>
      <c r="AI74" s="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9:54">
      <c r="AC75" s="7"/>
      <c r="AF75" s="7"/>
      <c r="AG75" s="7"/>
      <c r="AH75" s="7"/>
      <c r="AI75" s="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9:54">
      <c r="AC76" s="7"/>
      <c r="AF76" s="7"/>
      <c r="AH76" s="7"/>
      <c r="AI76" s="7"/>
      <c r="AJ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29:54"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</sheetData>
  <mergeCells count="39">
    <mergeCell ref="C25:AN25"/>
    <mergeCell ref="C32:AN32"/>
    <mergeCell ref="B39:D39"/>
    <mergeCell ref="A40:AT40"/>
    <mergeCell ref="A1:A39"/>
    <mergeCell ref="B6:B7"/>
    <mergeCell ref="G2:G4"/>
    <mergeCell ref="AH2:AH4"/>
    <mergeCell ref="AJ7:AJ8"/>
    <mergeCell ref="B2:F4"/>
    <mergeCell ref="AI2:AM4"/>
    <mergeCell ref="AK7:AM7"/>
    <mergeCell ref="C8:AI8"/>
    <mergeCell ref="C11:AN11"/>
    <mergeCell ref="C17:AN17"/>
    <mergeCell ref="C18:AN18"/>
    <mergeCell ref="I4:N4"/>
    <mergeCell ref="O4:X4"/>
    <mergeCell ref="Z4:AF4"/>
    <mergeCell ref="B5:AN5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N6"/>
    <mergeCell ref="B1:AN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77"/>
  <sheetViews>
    <sheetView topLeftCell="AB1" zoomScale="77" zoomScaleNormal="77" workbookViewId="0">
      <selection activeCell="AN8" sqref="AN8"/>
    </sheetView>
  </sheetViews>
  <sheetFormatPr defaultColWidth="9.140625" defaultRowHeight="12.75"/>
  <cols>
    <col min="1" max="1" width="3.42578125" style="1" customWidth="1"/>
    <col min="2" max="2" width="16" style="1" customWidth="1"/>
    <col min="3" max="5" width="16.710937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5" width="16.7109375" style="4" customWidth="1"/>
    <col min="36" max="36" width="20.140625" style="4" customWidth="1"/>
    <col min="37" max="37" width="17.5703125" style="4" customWidth="1"/>
    <col min="38" max="38" width="17.28515625" style="4" customWidth="1"/>
    <col min="39" max="39" width="21.85546875" style="4" customWidth="1"/>
    <col min="40" max="40" width="23.7109375" style="4" customWidth="1"/>
    <col min="41" max="41" width="12.28515625" style="4" customWidth="1"/>
    <col min="42" max="42" width="12.5703125" style="4" customWidth="1"/>
    <col min="43" max="43" width="13.28515625" style="4" customWidth="1"/>
    <col min="44" max="44" width="19.28515625" style="4" customWidth="1"/>
    <col min="45" max="45" width="14.140625" style="4" customWidth="1"/>
    <col min="46" max="46" width="14.5703125" style="4" customWidth="1"/>
    <col min="47" max="47" width="17.42578125" style="4" customWidth="1"/>
    <col min="48" max="48" width="12.85546875" style="4" customWidth="1"/>
    <col min="49" max="49" width="9.5703125" style="4" customWidth="1"/>
    <col min="50" max="50" width="12" style="4" customWidth="1"/>
    <col min="51" max="51" width="9.7109375" style="4" customWidth="1"/>
    <col min="52" max="52" width="11.140625" style="4" customWidth="1"/>
    <col min="53" max="53" width="10" style="4" customWidth="1"/>
    <col min="54" max="54" width="10.42578125" style="7" customWidth="1"/>
    <col min="55" max="55" width="11.140625" style="1" customWidth="1"/>
    <col min="56" max="16384" width="9.140625" style="1"/>
  </cols>
  <sheetData>
    <row r="1" spans="1:54" ht="27.9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</row>
    <row r="2" spans="1:54" ht="27.95" customHeight="1">
      <c r="A2" s="504"/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110"/>
      <c r="AH2" s="489"/>
      <c r="AI2" s="489"/>
      <c r="AJ2" s="489"/>
      <c r="AK2" s="489"/>
      <c r="AL2" s="489"/>
      <c r="AM2" s="489"/>
      <c r="AN2" s="110"/>
    </row>
    <row r="3" spans="1:54" ht="27.95" customHeight="1">
      <c r="A3" s="504"/>
      <c r="B3" s="504"/>
      <c r="C3" s="504"/>
      <c r="D3" s="504"/>
      <c r="E3" s="504"/>
      <c r="F3" s="504"/>
      <c r="G3" s="489"/>
      <c r="H3" s="110"/>
      <c r="I3" s="489" t="s">
        <v>107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107</v>
      </c>
      <c r="AA3" s="489"/>
      <c r="AB3" s="489"/>
      <c r="AC3" s="489"/>
      <c r="AD3" s="489"/>
      <c r="AE3" s="489"/>
      <c r="AF3" s="489"/>
      <c r="AG3" s="110"/>
      <c r="AH3" s="489"/>
      <c r="AI3" s="489"/>
      <c r="AJ3" s="489"/>
      <c r="AK3" s="489"/>
      <c r="AL3" s="489"/>
      <c r="AM3" s="489"/>
      <c r="AN3" s="110"/>
    </row>
    <row r="4" spans="1:54" ht="27.95" customHeight="1">
      <c r="A4" s="504"/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110"/>
      <c r="AH4" s="489"/>
      <c r="AI4" s="489"/>
      <c r="AJ4" s="489"/>
      <c r="AK4" s="489"/>
      <c r="AL4" s="489"/>
      <c r="AM4" s="489"/>
      <c r="AN4" s="110"/>
    </row>
    <row r="5" spans="1:54" s="2" customFormat="1" ht="98.25" customHeight="1">
      <c r="A5" s="504"/>
      <c r="B5" s="534" t="s">
        <v>22</v>
      </c>
      <c r="C5" s="490" t="s">
        <v>95</v>
      </c>
      <c r="D5" s="490"/>
      <c r="E5" s="490"/>
      <c r="F5" s="490" t="s">
        <v>96</v>
      </c>
      <c r="G5" s="490"/>
      <c r="H5" s="490"/>
      <c r="I5" s="512" t="s">
        <v>97</v>
      </c>
      <c r="J5" s="513"/>
      <c r="K5" s="514"/>
      <c r="L5" s="512" t="s">
        <v>98</v>
      </c>
      <c r="M5" s="513"/>
      <c r="N5" s="514"/>
      <c r="O5" s="490" t="s">
        <v>99</v>
      </c>
      <c r="P5" s="490"/>
      <c r="Q5" s="490"/>
      <c r="R5" s="490" t="s">
        <v>100</v>
      </c>
      <c r="S5" s="490"/>
      <c r="T5" s="490"/>
      <c r="U5" s="490" t="s">
        <v>101</v>
      </c>
      <c r="V5" s="490"/>
      <c r="W5" s="490"/>
      <c r="X5" s="490" t="s">
        <v>102</v>
      </c>
      <c r="Y5" s="490"/>
      <c r="Z5" s="490"/>
      <c r="AA5" s="491" t="s">
        <v>103</v>
      </c>
      <c r="AB5" s="491"/>
      <c r="AC5" s="491"/>
      <c r="AD5" s="490" t="s">
        <v>20</v>
      </c>
      <c r="AE5" s="490"/>
      <c r="AF5" s="490"/>
      <c r="AG5" s="490" t="s">
        <v>104</v>
      </c>
      <c r="AH5" s="490"/>
      <c r="AI5" s="490"/>
      <c r="AJ5" s="491"/>
      <c r="AK5" s="491"/>
      <c r="AL5" s="491"/>
      <c r="AM5" s="491"/>
      <c r="AN5" s="491"/>
    </row>
    <row r="6" spans="1:54" ht="42.75" customHeight="1">
      <c r="A6" s="504"/>
      <c r="B6" s="534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11" t="s">
        <v>12</v>
      </c>
      <c r="AH6" s="11" t="s">
        <v>13</v>
      </c>
      <c r="AI6" s="12" t="s">
        <v>73</v>
      </c>
      <c r="AJ6" s="535" t="s">
        <v>89</v>
      </c>
      <c r="AK6" s="544" t="s">
        <v>37</v>
      </c>
      <c r="AL6" s="545"/>
      <c r="AM6" s="545"/>
      <c r="AN6" s="546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ht="31.5" customHeight="1">
      <c r="A7" s="504"/>
      <c r="B7" s="547"/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37"/>
      <c r="AH7" s="537"/>
      <c r="AI7" s="548"/>
      <c r="AJ7" s="543"/>
      <c r="AK7" s="11" t="s">
        <v>12</v>
      </c>
      <c r="AL7" s="11" t="s">
        <v>13</v>
      </c>
      <c r="AM7" s="12" t="s">
        <v>74</v>
      </c>
      <c r="AN7" s="12" t="s">
        <v>90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ht="30" customHeight="1">
      <c r="A8" s="504"/>
      <c r="B8" s="154">
        <v>45627</v>
      </c>
      <c r="C8" s="49">
        <v>2670915.48</v>
      </c>
      <c r="D8" s="49">
        <v>2675892.0099999998</v>
      </c>
      <c r="E8" s="17">
        <f>+D8-C8</f>
        <v>4976.5299999997997</v>
      </c>
      <c r="F8" s="49">
        <v>903481.09</v>
      </c>
      <c r="G8" s="49">
        <v>903504.14</v>
      </c>
      <c r="H8" s="17">
        <f t="shared" ref="H8" si="0">SUM(G8-F8)</f>
        <v>23.050000000046602</v>
      </c>
      <c r="I8" s="49">
        <v>114234.31</v>
      </c>
      <c r="J8" s="49">
        <v>114334.8</v>
      </c>
      <c r="K8" s="17">
        <f t="shared" ref="K8" si="1">SUM(J8-I8)</f>
        <v>100.490000000005</v>
      </c>
      <c r="L8" s="49">
        <v>61171.34</v>
      </c>
      <c r="M8" s="49">
        <v>61237.84</v>
      </c>
      <c r="N8" s="17">
        <f t="shared" ref="N8" si="2">SUM(M8-L8)</f>
        <v>66.5</v>
      </c>
      <c r="O8" s="49">
        <v>609661.52</v>
      </c>
      <c r="P8" s="49">
        <v>609950.84</v>
      </c>
      <c r="Q8" s="17">
        <f>+P8-O8</f>
        <v>289.319999999949</v>
      </c>
      <c r="R8" s="49">
        <v>218489.04</v>
      </c>
      <c r="S8" s="153">
        <v>218650.92</v>
      </c>
      <c r="T8" s="17">
        <f>+S8-R8</f>
        <v>161.880000000005</v>
      </c>
      <c r="U8" s="49">
        <v>580281.36</v>
      </c>
      <c r="V8" s="49">
        <v>580919.68000000005</v>
      </c>
      <c r="W8" s="17">
        <f t="shared" ref="W8" si="3">+V8-U8</f>
        <v>638.32000000006497</v>
      </c>
      <c r="X8" s="49">
        <v>385328.72</v>
      </c>
      <c r="Y8" s="49">
        <v>385892.4</v>
      </c>
      <c r="Z8" s="17">
        <f t="shared" ref="Z8" si="4">SUM(Y8-X8)</f>
        <v>563.680000000051</v>
      </c>
      <c r="AA8" s="49">
        <v>124190.52</v>
      </c>
      <c r="AB8" s="49">
        <v>124307.56</v>
      </c>
      <c r="AC8" s="17">
        <f t="shared" ref="AC8" si="5">SUM(AB8-AA8)</f>
        <v>117.039999999994</v>
      </c>
      <c r="AD8" s="148">
        <v>122998</v>
      </c>
      <c r="AE8" s="148">
        <v>123143</v>
      </c>
      <c r="AF8" s="17">
        <f t="shared" ref="AF8" si="6">SUM(AE8-AD8)</f>
        <v>145</v>
      </c>
      <c r="AG8" s="155">
        <v>0</v>
      </c>
      <c r="AH8" s="155">
        <v>0</v>
      </c>
      <c r="AI8" s="155">
        <v>0</v>
      </c>
      <c r="AJ8" s="17">
        <v>7203.14</v>
      </c>
      <c r="AK8" s="123">
        <v>5729389.2000000002</v>
      </c>
      <c r="AL8" s="123">
        <v>5736381.1500000004</v>
      </c>
      <c r="AM8" s="67">
        <f t="shared" ref="AM8:AM9" si="7">AL8-AK8</f>
        <v>6991.9500000001899</v>
      </c>
      <c r="AN8" s="67">
        <f t="shared" ref="AN8" si="8">+AM8-AC8</f>
        <v>6874.9100000001899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s="3" customFormat="1" ht="30" customHeight="1">
      <c r="A9" s="504"/>
      <c r="B9" s="114">
        <v>45628</v>
      </c>
      <c r="C9" s="125">
        <f>+D8</f>
        <v>2675892.0099999998</v>
      </c>
      <c r="D9" s="123">
        <v>2680758</v>
      </c>
      <c r="E9" s="53">
        <f t="shared" ref="E9" si="9">+D9-C9</f>
        <v>4865.9900000002199</v>
      </c>
      <c r="F9" s="125">
        <f>+G8</f>
        <v>903504.14</v>
      </c>
      <c r="G9" s="123">
        <v>903526.74</v>
      </c>
      <c r="H9" s="53">
        <f t="shared" ref="H9" si="10">SUM(G9-F9)</f>
        <v>22.599999999976699</v>
      </c>
      <c r="I9" s="125">
        <f>+J8</f>
        <v>114334.8</v>
      </c>
      <c r="J9" s="82">
        <v>114411.29</v>
      </c>
      <c r="K9" s="53">
        <f t="shared" ref="K9" si="11">SUM(J9-I9)</f>
        <v>76.489999999990701</v>
      </c>
      <c r="L9" s="82">
        <f>+M8</f>
        <v>61237.84</v>
      </c>
      <c r="M9" s="123">
        <v>61313.919999999998</v>
      </c>
      <c r="N9" s="53">
        <f t="shared" ref="N9" si="12">SUM(M9-L9)</f>
        <v>76.080000000001704</v>
      </c>
      <c r="O9" s="125">
        <f>+P8</f>
        <v>609950.84</v>
      </c>
      <c r="P9" s="123">
        <v>610365.43999999994</v>
      </c>
      <c r="Q9" s="53">
        <f t="shared" ref="Q9" si="13">+P9-O9</f>
        <v>414.599999999977</v>
      </c>
      <c r="R9" s="125">
        <f>+S8</f>
        <v>218650.92</v>
      </c>
      <c r="S9" s="123">
        <v>218836.68</v>
      </c>
      <c r="T9" s="53">
        <f t="shared" ref="T9" si="14">SUM(S9-R9)</f>
        <v>185.75999999998001</v>
      </c>
      <c r="U9" s="125">
        <f>+V8</f>
        <v>580919.68000000005</v>
      </c>
      <c r="V9" s="82">
        <v>581575.43999999994</v>
      </c>
      <c r="W9" s="53">
        <f t="shared" ref="W9" si="15">+V9-U9</f>
        <v>655.75999999989301</v>
      </c>
      <c r="X9" s="82">
        <f>+Y8</f>
        <v>385892.4</v>
      </c>
      <c r="Y9" s="82">
        <v>386501.15</v>
      </c>
      <c r="Z9" s="53">
        <f t="shared" ref="Z9" si="16">SUM(Y9-X9)</f>
        <v>608.75</v>
      </c>
      <c r="AA9" s="82">
        <f>+AB8</f>
        <v>124307.56</v>
      </c>
      <c r="AB9" s="82">
        <v>124426.36</v>
      </c>
      <c r="AC9" s="53">
        <f t="shared" ref="AC9" si="17">SUM(AB9-AA9)</f>
        <v>118.800000000003</v>
      </c>
      <c r="AD9" s="134">
        <f>+AE8</f>
        <v>123143</v>
      </c>
      <c r="AE9" s="134">
        <v>123426.36</v>
      </c>
      <c r="AF9" s="53">
        <f t="shared" ref="AF9" si="18">SUM(AE9-AD9)</f>
        <v>283.36000000000098</v>
      </c>
      <c r="AG9" s="156">
        <v>0</v>
      </c>
      <c r="AH9" s="156">
        <v>0</v>
      </c>
      <c r="AI9" s="156">
        <v>0</v>
      </c>
      <c r="AJ9" s="53">
        <f t="shared" ref="AJ9" si="19">SUM(AC9+Z9+W9+T9+Q9+N9+K9+E9+AF9+H9)</f>
        <v>7308.1900000000496</v>
      </c>
      <c r="AK9" s="116">
        <f>+AL8</f>
        <v>5736381.1500000004</v>
      </c>
      <c r="AL9" s="116">
        <v>5743478.2999999998</v>
      </c>
      <c r="AM9" s="67">
        <f t="shared" si="7"/>
        <v>7097.1499999994403</v>
      </c>
      <c r="AN9" s="67">
        <f t="shared" ref="AN9" si="20">+AM9-AC9</f>
        <v>6978.3499999994401</v>
      </c>
    </row>
    <row r="10" spans="1:54" s="3" customFormat="1" ht="30" customHeight="1">
      <c r="A10" s="504"/>
      <c r="B10" s="112">
        <v>45629</v>
      </c>
      <c r="C10" s="127">
        <f t="shared" ref="C10:C27" si="21">+D9</f>
        <v>2680758</v>
      </c>
      <c r="D10" s="116">
        <v>2685522.6</v>
      </c>
      <c r="E10" s="53">
        <f t="shared" ref="E10:E38" si="22">+D10-C10</f>
        <v>4764.6000000000904</v>
      </c>
      <c r="F10" s="127">
        <f t="shared" ref="F10:F27" si="23">+G9</f>
        <v>903526.74</v>
      </c>
      <c r="G10" s="116">
        <v>903548.33</v>
      </c>
      <c r="H10" s="53">
        <f t="shared" ref="H10:H38" si="24">SUM(G10-F10)</f>
        <v>21.5899999999674</v>
      </c>
      <c r="I10" s="127">
        <f t="shared" ref="I10:I27" si="25">+J9</f>
        <v>114411.29</v>
      </c>
      <c r="J10" s="120">
        <v>114496.96000000001</v>
      </c>
      <c r="K10" s="53">
        <f t="shared" ref="K10:K38" si="26">SUM(J10-I10)</f>
        <v>85.670000000012806</v>
      </c>
      <c r="L10" s="120">
        <f t="shared" ref="L10:L27" si="27">+M9</f>
        <v>61313.919999999998</v>
      </c>
      <c r="M10" s="116">
        <v>61383.83</v>
      </c>
      <c r="N10" s="53">
        <f t="shared" ref="N10:N38" si="28">SUM(M10-L10)</f>
        <v>69.910000000003507</v>
      </c>
      <c r="O10" s="127">
        <f t="shared" ref="O10:O27" si="29">+P9</f>
        <v>610365.43999999994</v>
      </c>
      <c r="P10" s="116">
        <v>610659.12</v>
      </c>
      <c r="Q10" s="113">
        <f t="shared" ref="Q10:Q38" si="30">+P10-O10</f>
        <v>293.680000000051</v>
      </c>
      <c r="R10" s="127">
        <f t="shared" ref="R10:R27" si="31">+S9</f>
        <v>218836.68</v>
      </c>
      <c r="S10" s="116">
        <v>219005.56</v>
      </c>
      <c r="T10" s="53">
        <f t="shared" ref="T10:T38" si="32">SUM(S10-R10)</f>
        <v>168.880000000005</v>
      </c>
      <c r="U10" s="127">
        <f t="shared" ref="U10:U27" si="33">+V9</f>
        <v>581575.43999999994</v>
      </c>
      <c r="V10" s="120">
        <v>582220.24</v>
      </c>
      <c r="W10" s="53">
        <f t="shared" ref="W10:W38" si="34">+V10-U10</f>
        <v>644.80000000004702</v>
      </c>
      <c r="X10" s="120">
        <f t="shared" ref="X10:X27" si="35">+Y9</f>
        <v>386501.15</v>
      </c>
      <c r="Y10" s="120">
        <v>387076.1</v>
      </c>
      <c r="Z10" s="113">
        <f t="shared" ref="Z10:Z38" si="36">SUM(Y10-X10)</f>
        <v>574.94999999995298</v>
      </c>
      <c r="AA10" s="120">
        <f t="shared" ref="AA10:AA27" si="37">+AB9</f>
        <v>124426.36</v>
      </c>
      <c r="AB10" s="120">
        <v>124598</v>
      </c>
      <c r="AC10" s="53">
        <f t="shared" ref="AC10:AC38" si="38">SUM(AB10-AA10)</f>
        <v>171.63999999999899</v>
      </c>
      <c r="AD10" s="135">
        <f t="shared" ref="AD10:AD27" si="39">+AE9</f>
        <v>123426.36</v>
      </c>
      <c r="AE10" s="135">
        <v>123598</v>
      </c>
      <c r="AF10" s="53">
        <f t="shared" ref="AF10:AF38" si="40">SUM(AE10-AD10)</f>
        <v>171.63999999999899</v>
      </c>
      <c r="AG10" s="157">
        <v>0</v>
      </c>
      <c r="AH10" s="157">
        <v>0</v>
      </c>
      <c r="AI10" s="157">
        <v>0</v>
      </c>
      <c r="AJ10" s="53">
        <f t="shared" ref="AJ10:AJ38" si="41">SUM(AC10+Z10+W10+T10+Q10+N10+K10+E10+AF10+H10)</f>
        <v>6967.3600000001297</v>
      </c>
      <c r="AK10" s="116">
        <f t="shared" ref="AK10:AK27" si="42">+AL9</f>
        <v>5743478.2999999998</v>
      </c>
      <c r="AL10" s="116">
        <v>5750435.8200000003</v>
      </c>
      <c r="AM10" s="67">
        <f t="shared" ref="AM10:AM38" si="43">AL10-AK10</f>
        <v>6957.5200000004797</v>
      </c>
      <c r="AN10" s="67">
        <f t="shared" ref="AN10:AN38" si="44">+AM10-AC10</f>
        <v>6785.8800000004803</v>
      </c>
    </row>
    <row r="11" spans="1:54" ht="30" customHeight="1">
      <c r="A11" s="504"/>
      <c r="B11" s="112">
        <v>45630</v>
      </c>
      <c r="C11" s="127">
        <f t="shared" si="21"/>
        <v>2685522.6</v>
      </c>
      <c r="D11" s="116">
        <v>2689681.93</v>
      </c>
      <c r="E11" s="53">
        <f t="shared" si="22"/>
        <v>4159.33000000007</v>
      </c>
      <c r="F11" s="127">
        <f t="shared" si="23"/>
        <v>903548.33</v>
      </c>
      <c r="G11" s="116">
        <v>904303.37</v>
      </c>
      <c r="H11" s="53">
        <f t="shared" si="24"/>
        <v>755.04000000003703</v>
      </c>
      <c r="I11" s="127">
        <f t="shared" si="25"/>
        <v>114496.96000000001</v>
      </c>
      <c r="J11" s="120">
        <v>114603</v>
      </c>
      <c r="K11" s="53">
        <f t="shared" si="26"/>
        <v>106.039999999994</v>
      </c>
      <c r="L11" s="120">
        <f t="shared" si="27"/>
        <v>61383.83</v>
      </c>
      <c r="M11" s="116">
        <v>61468.84</v>
      </c>
      <c r="N11" s="53">
        <f t="shared" si="28"/>
        <v>85.009999999994804</v>
      </c>
      <c r="O11" s="127">
        <f t="shared" si="29"/>
        <v>610659.12</v>
      </c>
      <c r="P11" s="116">
        <v>610983.36</v>
      </c>
      <c r="Q11" s="113">
        <f t="shared" si="30"/>
        <v>324.23999999999103</v>
      </c>
      <c r="R11" s="127">
        <f t="shared" si="31"/>
        <v>219005.56</v>
      </c>
      <c r="S11" s="116">
        <v>219190.39999999999</v>
      </c>
      <c r="T11" s="53">
        <f t="shared" si="32"/>
        <v>184.83999999999699</v>
      </c>
      <c r="U11" s="127">
        <f t="shared" si="33"/>
        <v>582220.24</v>
      </c>
      <c r="V11" s="120">
        <v>582933.84</v>
      </c>
      <c r="W11" s="53">
        <f t="shared" si="34"/>
        <v>713.59999999997694</v>
      </c>
      <c r="X11" s="120">
        <f t="shared" si="35"/>
        <v>387076.1</v>
      </c>
      <c r="Y11" s="120">
        <v>387666.24</v>
      </c>
      <c r="Z11" s="113">
        <f t="shared" si="36"/>
        <v>590.14000000001397</v>
      </c>
      <c r="AA11" s="120">
        <f t="shared" si="37"/>
        <v>124598</v>
      </c>
      <c r="AB11" s="120">
        <v>124648.88</v>
      </c>
      <c r="AC11" s="53">
        <f t="shared" si="38"/>
        <v>50.880000000004699</v>
      </c>
      <c r="AD11" s="135">
        <f t="shared" si="39"/>
        <v>123598</v>
      </c>
      <c r="AE11" s="135">
        <v>123813</v>
      </c>
      <c r="AF11" s="53">
        <f t="shared" si="40"/>
        <v>215</v>
      </c>
      <c r="AG11" s="157">
        <v>0</v>
      </c>
      <c r="AH11" s="157">
        <v>0</v>
      </c>
      <c r="AI11" s="157">
        <v>0</v>
      </c>
      <c r="AJ11" s="53">
        <f t="shared" si="41"/>
        <v>7184.1200000000799</v>
      </c>
      <c r="AK11" s="116">
        <f t="shared" si="42"/>
        <v>5750435.8200000003</v>
      </c>
      <c r="AL11" s="116">
        <v>5757619.7000000002</v>
      </c>
      <c r="AM11" s="67">
        <f t="shared" si="43"/>
        <v>7183.8799999998901</v>
      </c>
      <c r="AN11" s="67">
        <f t="shared" si="44"/>
        <v>7132.9999999998799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s="3" customFormat="1" ht="30" customHeight="1">
      <c r="A12" s="504"/>
      <c r="B12" s="112">
        <v>45631</v>
      </c>
      <c r="C12" s="127">
        <f t="shared" si="21"/>
        <v>2689681.93</v>
      </c>
      <c r="D12" s="116">
        <v>2690412.26</v>
      </c>
      <c r="E12" s="53">
        <f t="shared" si="22"/>
        <v>730.32999999960896</v>
      </c>
      <c r="F12" s="127">
        <f t="shared" si="23"/>
        <v>904303.37</v>
      </c>
      <c r="G12" s="116">
        <v>908608.3</v>
      </c>
      <c r="H12" s="53">
        <f t="shared" si="24"/>
        <v>4304.9300000000503</v>
      </c>
      <c r="I12" s="127">
        <f t="shared" si="25"/>
        <v>114603</v>
      </c>
      <c r="J12" s="120">
        <v>114711.56</v>
      </c>
      <c r="K12" s="53">
        <f t="shared" si="26"/>
        <v>108.559999999998</v>
      </c>
      <c r="L12" s="120">
        <f t="shared" si="27"/>
        <v>61468.84</v>
      </c>
      <c r="M12" s="116">
        <v>61536.88</v>
      </c>
      <c r="N12" s="53">
        <f t="shared" si="28"/>
        <v>68.040000000000902</v>
      </c>
      <c r="O12" s="127">
        <f t="shared" si="29"/>
        <v>610983.36</v>
      </c>
      <c r="P12" s="116">
        <v>611395.96</v>
      </c>
      <c r="Q12" s="113">
        <f t="shared" si="30"/>
        <v>412.599999999977</v>
      </c>
      <c r="R12" s="127">
        <f t="shared" si="31"/>
        <v>219190.39999999999</v>
      </c>
      <c r="S12" s="116">
        <v>219385.52</v>
      </c>
      <c r="T12" s="53">
        <f t="shared" si="32"/>
        <v>195.119999999995</v>
      </c>
      <c r="U12" s="127">
        <f t="shared" si="33"/>
        <v>582933.84</v>
      </c>
      <c r="V12" s="120">
        <v>583831.80000000005</v>
      </c>
      <c r="W12" s="53">
        <f t="shared" si="34"/>
        <v>897.96000000007905</v>
      </c>
      <c r="X12" s="120">
        <f t="shared" si="35"/>
        <v>387666.24</v>
      </c>
      <c r="Y12" s="120">
        <v>388276.96</v>
      </c>
      <c r="Z12" s="113">
        <f t="shared" si="36"/>
        <v>610.72000000003004</v>
      </c>
      <c r="AA12" s="120">
        <f t="shared" si="37"/>
        <v>124648.88</v>
      </c>
      <c r="AB12" s="120">
        <v>124782.8</v>
      </c>
      <c r="AC12" s="53">
        <f t="shared" si="38"/>
        <v>133.919999999998</v>
      </c>
      <c r="AD12" s="135">
        <f t="shared" si="39"/>
        <v>123813</v>
      </c>
      <c r="AE12" s="135">
        <v>124024</v>
      </c>
      <c r="AF12" s="53">
        <f t="shared" si="40"/>
        <v>211</v>
      </c>
      <c r="AG12" s="157">
        <v>0</v>
      </c>
      <c r="AH12" s="157">
        <v>0</v>
      </c>
      <c r="AI12" s="157">
        <v>0</v>
      </c>
      <c r="AJ12" s="53">
        <f t="shared" si="41"/>
        <v>7673.1799999997402</v>
      </c>
      <c r="AK12" s="116">
        <f t="shared" si="42"/>
        <v>5757619.7000000002</v>
      </c>
      <c r="AL12" s="116">
        <v>5765195.5099999998</v>
      </c>
      <c r="AM12" s="67">
        <f t="shared" si="43"/>
        <v>7575.8099999995902</v>
      </c>
      <c r="AN12" s="67">
        <f t="shared" si="44"/>
        <v>7441.8899999995901</v>
      </c>
    </row>
    <row r="13" spans="1:54" ht="30" customHeight="1">
      <c r="A13" s="504"/>
      <c r="B13" s="112">
        <v>45632</v>
      </c>
      <c r="C13" s="127">
        <f t="shared" si="21"/>
        <v>2690412.26</v>
      </c>
      <c r="D13" s="116">
        <v>2691071.33</v>
      </c>
      <c r="E13" s="53">
        <f t="shared" si="22"/>
        <v>659.07000000029802</v>
      </c>
      <c r="F13" s="127">
        <f t="shared" si="23"/>
        <v>908608.3</v>
      </c>
      <c r="G13" s="116">
        <v>912984.91</v>
      </c>
      <c r="H13" s="53">
        <f t="shared" si="24"/>
        <v>4376.6099999999897</v>
      </c>
      <c r="I13" s="127">
        <f t="shared" si="25"/>
        <v>114711.56</v>
      </c>
      <c r="J13" s="120">
        <v>114792.71</v>
      </c>
      <c r="K13" s="53">
        <f t="shared" si="26"/>
        <v>81.150000000008703</v>
      </c>
      <c r="L13" s="120">
        <f t="shared" si="27"/>
        <v>61536.88</v>
      </c>
      <c r="M13" s="116">
        <v>61598.51</v>
      </c>
      <c r="N13" s="53">
        <f t="shared" si="28"/>
        <v>61.630000000004699</v>
      </c>
      <c r="O13" s="127">
        <f t="shared" si="29"/>
        <v>611395.96</v>
      </c>
      <c r="P13" s="116">
        <v>611799.31000000006</v>
      </c>
      <c r="Q13" s="113">
        <v>12141.4</v>
      </c>
      <c r="R13" s="127">
        <f t="shared" si="31"/>
        <v>219385.52</v>
      </c>
      <c r="S13" s="116">
        <v>219671.6</v>
      </c>
      <c r="T13" s="53">
        <f t="shared" si="32"/>
        <v>286.08000000001601</v>
      </c>
      <c r="U13" s="127">
        <f t="shared" si="33"/>
        <v>583831.80000000005</v>
      </c>
      <c r="V13" s="120">
        <v>584723.69999999995</v>
      </c>
      <c r="W13" s="53">
        <f t="shared" si="34"/>
        <v>891.89999999990698</v>
      </c>
      <c r="X13" s="120">
        <f t="shared" si="35"/>
        <v>388276.96</v>
      </c>
      <c r="Y13" s="120">
        <v>388900.91</v>
      </c>
      <c r="Z13" s="113">
        <f t="shared" si="36"/>
        <v>623.94999999995298</v>
      </c>
      <c r="AA13" s="120">
        <f t="shared" si="37"/>
        <v>124782.8</v>
      </c>
      <c r="AB13" s="120">
        <v>124954.2</v>
      </c>
      <c r="AC13" s="53">
        <f t="shared" si="38"/>
        <v>171.39999999999401</v>
      </c>
      <c r="AD13" s="135">
        <f t="shared" si="39"/>
        <v>124024</v>
      </c>
      <c r="AE13" s="135">
        <v>124244</v>
      </c>
      <c r="AF13" s="53">
        <f t="shared" si="40"/>
        <v>220</v>
      </c>
      <c r="AG13" s="157">
        <v>0</v>
      </c>
      <c r="AH13" s="157">
        <v>0</v>
      </c>
      <c r="AI13" s="157">
        <v>0</v>
      </c>
      <c r="AJ13" s="53">
        <f t="shared" si="41"/>
        <v>19513.190000000199</v>
      </c>
      <c r="AK13" s="116">
        <f t="shared" si="42"/>
        <v>5765195.5099999998</v>
      </c>
      <c r="AL13" s="116">
        <v>5772833.5</v>
      </c>
      <c r="AM13" s="67">
        <f t="shared" si="43"/>
        <v>7637.9900000002199</v>
      </c>
      <c r="AN13" s="67">
        <f t="shared" si="44"/>
        <v>7466.5900000002302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s="3" customFormat="1" ht="30" customHeight="1">
      <c r="A14" s="504"/>
      <c r="B14" s="112">
        <v>45633</v>
      </c>
      <c r="C14" s="127">
        <f t="shared" si="21"/>
        <v>2691071.33</v>
      </c>
      <c r="D14" s="116">
        <v>2691800.37</v>
      </c>
      <c r="E14" s="53">
        <f t="shared" si="22"/>
        <v>729.04000000003703</v>
      </c>
      <c r="F14" s="127">
        <f t="shared" si="23"/>
        <v>912984.91</v>
      </c>
      <c r="G14" s="116">
        <v>917092.51</v>
      </c>
      <c r="H14" s="53">
        <f t="shared" si="24"/>
        <v>4107.5999999999804</v>
      </c>
      <c r="I14" s="127">
        <f t="shared" si="25"/>
        <v>114792.71</v>
      </c>
      <c r="J14" s="120">
        <v>114876.19</v>
      </c>
      <c r="K14" s="53">
        <f t="shared" si="26"/>
        <v>83.479999999995897</v>
      </c>
      <c r="L14" s="120">
        <f t="shared" si="27"/>
        <v>61598.51</v>
      </c>
      <c r="M14" s="116">
        <v>61660.74</v>
      </c>
      <c r="N14" s="53">
        <f t="shared" si="28"/>
        <v>62.229999999995897</v>
      </c>
      <c r="O14" s="127">
        <f t="shared" si="29"/>
        <v>611799.31000000006</v>
      </c>
      <c r="P14" s="116">
        <v>612136.72</v>
      </c>
      <c r="Q14" s="113">
        <f t="shared" si="30"/>
        <v>337.40999999991601</v>
      </c>
      <c r="R14" s="127">
        <f t="shared" si="31"/>
        <v>219671.6</v>
      </c>
      <c r="S14" s="116">
        <v>219927.64</v>
      </c>
      <c r="T14" s="53">
        <f t="shared" si="32"/>
        <v>256.04000000000798</v>
      </c>
      <c r="U14" s="127">
        <f t="shared" si="33"/>
        <v>584723.69999999995</v>
      </c>
      <c r="V14" s="120">
        <v>585523.37</v>
      </c>
      <c r="W14" s="53">
        <f t="shared" si="34"/>
        <v>799.67000000004202</v>
      </c>
      <c r="X14" s="120">
        <f t="shared" si="35"/>
        <v>388900.91</v>
      </c>
      <c r="Y14" s="120">
        <v>389441.92</v>
      </c>
      <c r="Z14" s="113">
        <f t="shared" si="36"/>
        <v>541.01000000000897</v>
      </c>
      <c r="AA14" s="120">
        <f t="shared" si="37"/>
        <v>124954.2</v>
      </c>
      <c r="AB14" s="120">
        <v>125090.08</v>
      </c>
      <c r="AC14" s="53">
        <f t="shared" si="38"/>
        <v>135.880000000005</v>
      </c>
      <c r="AD14" s="135">
        <f t="shared" si="39"/>
        <v>124244</v>
      </c>
      <c r="AE14" s="135">
        <v>124431</v>
      </c>
      <c r="AF14" s="53">
        <f t="shared" si="40"/>
        <v>187</v>
      </c>
      <c r="AG14" s="157">
        <v>0</v>
      </c>
      <c r="AH14" s="157">
        <v>0</v>
      </c>
      <c r="AI14" s="157">
        <v>0</v>
      </c>
      <c r="AJ14" s="53">
        <f t="shared" si="41"/>
        <v>7239.3599999999897</v>
      </c>
      <c r="AK14" s="116">
        <f t="shared" si="42"/>
        <v>5772833.5</v>
      </c>
      <c r="AL14" s="116">
        <v>5779977.1600000001</v>
      </c>
      <c r="AM14" s="67">
        <f t="shared" si="43"/>
        <v>7143.6600000001499</v>
      </c>
      <c r="AN14" s="67">
        <f t="shared" si="44"/>
        <v>7007.7800000001398</v>
      </c>
    </row>
    <row r="15" spans="1:54" ht="30" customHeight="1">
      <c r="A15" s="504"/>
      <c r="B15" s="112">
        <v>45634</v>
      </c>
      <c r="C15" s="127">
        <f t="shared" si="21"/>
        <v>2691800.37</v>
      </c>
      <c r="D15" s="116">
        <v>2692533.91</v>
      </c>
      <c r="E15" s="53">
        <f t="shared" si="22"/>
        <v>733.54000000003703</v>
      </c>
      <c r="F15" s="127">
        <f t="shared" si="23"/>
        <v>917092.51</v>
      </c>
      <c r="G15" s="116">
        <v>921316.61</v>
      </c>
      <c r="H15" s="53">
        <f t="shared" si="24"/>
        <v>4224.0999999999804</v>
      </c>
      <c r="I15" s="127">
        <f t="shared" si="25"/>
        <v>114876.19</v>
      </c>
      <c r="J15" s="120">
        <v>114960.66</v>
      </c>
      <c r="K15" s="53">
        <f t="shared" si="26"/>
        <v>84.470000000001207</v>
      </c>
      <c r="L15" s="120">
        <f t="shared" si="27"/>
        <v>61660.74</v>
      </c>
      <c r="M15" s="116">
        <v>61720.26</v>
      </c>
      <c r="N15" s="53">
        <f t="shared" si="28"/>
        <v>59.520000000004103</v>
      </c>
      <c r="O15" s="127">
        <f t="shared" si="29"/>
        <v>612136.72</v>
      </c>
      <c r="P15" s="116">
        <v>612452.24</v>
      </c>
      <c r="Q15" s="113">
        <f t="shared" si="30"/>
        <v>315.52000000001902</v>
      </c>
      <c r="R15" s="127">
        <f t="shared" si="31"/>
        <v>219927.64</v>
      </c>
      <c r="S15" s="116">
        <v>220188.16</v>
      </c>
      <c r="T15" s="53">
        <f t="shared" si="32"/>
        <v>260.51999999998998</v>
      </c>
      <c r="U15" s="127">
        <f t="shared" si="33"/>
        <v>585523.37</v>
      </c>
      <c r="V15" s="120">
        <v>586361.04</v>
      </c>
      <c r="W15" s="53">
        <f t="shared" si="34"/>
        <v>837.67000000004202</v>
      </c>
      <c r="X15" s="120">
        <f t="shared" si="35"/>
        <v>389441.92</v>
      </c>
      <c r="Y15" s="120">
        <v>390042.08</v>
      </c>
      <c r="Z15" s="113">
        <f t="shared" si="36"/>
        <v>600.16000000003305</v>
      </c>
      <c r="AA15" s="120">
        <f t="shared" si="37"/>
        <v>125090.08</v>
      </c>
      <c r="AB15" s="120">
        <v>125228.64</v>
      </c>
      <c r="AC15" s="53">
        <f t="shared" si="38"/>
        <v>138.55999999999801</v>
      </c>
      <c r="AD15" s="135">
        <f t="shared" si="39"/>
        <v>124431</v>
      </c>
      <c r="AE15" s="135">
        <v>124591</v>
      </c>
      <c r="AF15" s="53">
        <f t="shared" si="40"/>
        <v>160</v>
      </c>
      <c r="AG15" s="157">
        <v>0</v>
      </c>
      <c r="AH15" s="157">
        <v>0</v>
      </c>
      <c r="AI15" s="157">
        <v>0</v>
      </c>
      <c r="AJ15" s="53">
        <f t="shared" si="41"/>
        <v>7414.0600000001004</v>
      </c>
      <c r="AK15" s="116">
        <f t="shared" si="42"/>
        <v>5779977.1600000001</v>
      </c>
      <c r="AL15" s="116">
        <v>5787291.96</v>
      </c>
      <c r="AM15" s="67">
        <f t="shared" si="43"/>
        <v>7314.7999999998101</v>
      </c>
      <c r="AN15" s="67">
        <f t="shared" si="44"/>
        <v>7176.2399999998197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ht="30" customHeight="1">
      <c r="A16" s="504"/>
      <c r="B16" s="112">
        <v>45635</v>
      </c>
      <c r="C16" s="127">
        <f t="shared" si="21"/>
        <v>2692533.91</v>
      </c>
      <c r="D16" s="116">
        <v>2693281.51</v>
      </c>
      <c r="E16" s="53">
        <f t="shared" si="22"/>
        <v>747.59999999962702</v>
      </c>
      <c r="F16" s="127">
        <f t="shared" si="23"/>
        <v>921316.61</v>
      </c>
      <c r="G16" s="116">
        <v>925775.02</v>
      </c>
      <c r="H16" s="53">
        <f t="shared" si="24"/>
        <v>4458.4100000000299</v>
      </c>
      <c r="I16" s="127">
        <f t="shared" si="25"/>
        <v>114960.66</v>
      </c>
      <c r="J16" s="120">
        <v>115065.42</v>
      </c>
      <c r="K16" s="53">
        <f t="shared" si="26"/>
        <v>104.759999999995</v>
      </c>
      <c r="L16" s="120">
        <f t="shared" si="27"/>
        <v>61720.26</v>
      </c>
      <c r="M16" s="116">
        <v>61796.9</v>
      </c>
      <c r="N16" s="53">
        <f t="shared" si="28"/>
        <v>76.639999999999404</v>
      </c>
      <c r="O16" s="127">
        <f t="shared" si="29"/>
        <v>612452.24</v>
      </c>
      <c r="P16" s="116">
        <v>612722.48</v>
      </c>
      <c r="Q16" s="113">
        <f t="shared" si="30"/>
        <v>270.23999999999103</v>
      </c>
      <c r="R16" s="127">
        <f t="shared" si="31"/>
        <v>220188.16</v>
      </c>
      <c r="S16" s="116">
        <v>220469.92</v>
      </c>
      <c r="T16" s="53">
        <f t="shared" si="32"/>
        <v>281.76000000000897</v>
      </c>
      <c r="U16" s="127">
        <f t="shared" si="33"/>
        <v>586361.04</v>
      </c>
      <c r="V16" s="120">
        <v>587182.72</v>
      </c>
      <c r="W16" s="53">
        <f t="shared" si="34"/>
        <v>821.67999999993503</v>
      </c>
      <c r="X16" s="120">
        <f t="shared" si="35"/>
        <v>390042.08</v>
      </c>
      <c r="Y16" s="120">
        <v>390659.28</v>
      </c>
      <c r="Z16" s="113">
        <f t="shared" si="36"/>
        <v>617.20000000001198</v>
      </c>
      <c r="AA16" s="120">
        <f t="shared" si="37"/>
        <v>125228.64</v>
      </c>
      <c r="AB16" s="120">
        <v>125364</v>
      </c>
      <c r="AC16" s="53">
        <f t="shared" si="38"/>
        <v>135.36000000000101</v>
      </c>
      <c r="AD16" s="135">
        <f t="shared" si="39"/>
        <v>124591</v>
      </c>
      <c r="AE16" s="135">
        <v>124812</v>
      </c>
      <c r="AF16" s="53">
        <f t="shared" si="40"/>
        <v>221</v>
      </c>
      <c r="AG16" s="157">
        <v>0</v>
      </c>
      <c r="AH16" s="157">
        <v>0</v>
      </c>
      <c r="AI16" s="157">
        <v>0</v>
      </c>
      <c r="AJ16" s="53">
        <f t="shared" si="41"/>
        <v>7734.6499999996004</v>
      </c>
      <c r="AK16" s="116">
        <f t="shared" si="42"/>
        <v>5787291.96</v>
      </c>
      <c r="AL16" s="116">
        <v>5794941.3600000003</v>
      </c>
      <c r="AM16" s="67">
        <f t="shared" si="43"/>
        <v>7649.4000000003698</v>
      </c>
      <c r="AN16" s="67">
        <f t="shared" si="44"/>
        <v>7514.0400000003701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ht="30" customHeight="1">
      <c r="A17" s="504"/>
      <c r="B17" s="112">
        <v>45636</v>
      </c>
      <c r="C17" s="127">
        <f t="shared" si="21"/>
        <v>2693281.51</v>
      </c>
      <c r="D17" s="116">
        <v>2694127.34</v>
      </c>
      <c r="E17" s="53">
        <f t="shared" si="22"/>
        <v>845.83000000007496</v>
      </c>
      <c r="F17" s="127">
        <f t="shared" si="23"/>
        <v>925775.02</v>
      </c>
      <c r="G17" s="116">
        <v>929800.05</v>
      </c>
      <c r="H17" s="53">
        <f t="shared" si="24"/>
        <v>4025.0300000000302</v>
      </c>
      <c r="I17" s="127">
        <f t="shared" si="25"/>
        <v>115065.42</v>
      </c>
      <c r="J17" s="120">
        <v>115184.45</v>
      </c>
      <c r="K17" s="53">
        <f t="shared" si="26"/>
        <v>119.02999999999901</v>
      </c>
      <c r="L17" s="120">
        <f t="shared" si="27"/>
        <v>61796.9</v>
      </c>
      <c r="M17" s="116">
        <v>61871.65</v>
      </c>
      <c r="N17" s="53">
        <f t="shared" si="28"/>
        <v>74.75</v>
      </c>
      <c r="O17" s="127">
        <f t="shared" si="29"/>
        <v>612722.48</v>
      </c>
      <c r="P17" s="116">
        <v>613042</v>
      </c>
      <c r="Q17" s="113">
        <f t="shared" si="30"/>
        <v>319.52000000001902</v>
      </c>
      <c r="R17" s="127">
        <f t="shared" si="31"/>
        <v>220469.92</v>
      </c>
      <c r="S17" s="116">
        <v>220718.8</v>
      </c>
      <c r="T17" s="53">
        <f t="shared" si="32"/>
        <v>248.87999999997601</v>
      </c>
      <c r="U17" s="127">
        <f t="shared" si="33"/>
        <v>587182.72</v>
      </c>
      <c r="V17" s="120">
        <v>587859.12</v>
      </c>
      <c r="W17" s="53">
        <f t="shared" si="34"/>
        <v>676.40000000002306</v>
      </c>
      <c r="X17" s="120">
        <f t="shared" si="35"/>
        <v>390659.28</v>
      </c>
      <c r="Y17" s="120">
        <v>391250.8</v>
      </c>
      <c r="Z17" s="113">
        <f t="shared" si="36"/>
        <v>591.51999999995996</v>
      </c>
      <c r="AA17" s="120">
        <f t="shared" si="37"/>
        <v>125364</v>
      </c>
      <c r="AB17" s="120">
        <v>125446.44</v>
      </c>
      <c r="AC17" s="53">
        <f t="shared" si="38"/>
        <v>82.4400000000023</v>
      </c>
      <c r="AD17" s="135">
        <f t="shared" si="39"/>
        <v>124812</v>
      </c>
      <c r="AE17" s="135">
        <v>124984</v>
      </c>
      <c r="AF17" s="53">
        <f t="shared" si="40"/>
        <v>172</v>
      </c>
      <c r="AG17" s="157">
        <v>0</v>
      </c>
      <c r="AH17" s="157">
        <v>0</v>
      </c>
      <c r="AI17" s="157">
        <v>0</v>
      </c>
      <c r="AJ17" s="53">
        <f t="shared" si="41"/>
        <v>7155.4000000000797</v>
      </c>
      <c r="AK17" s="116">
        <f t="shared" si="42"/>
        <v>5794941.3600000003</v>
      </c>
      <c r="AL17" s="116">
        <v>5802056.5899999999</v>
      </c>
      <c r="AM17" s="67">
        <f t="shared" si="43"/>
        <v>7115.2299999995203</v>
      </c>
      <c r="AN17" s="67">
        <f t="shared" si="44"/>
        <v>7032.7899999995097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s="3" customFormat="1" ht="30" customHeight="1">
      <c r="A18" s="504"/>
      <c r="B18" s="112">
        <v>45637</v>
      </c>
      <c r="C18" s="127">
        <f t="shared" si="21"/>
        <v>2694127.34</v>
      </c>
      <c r="D18" s="116">
        <v>2695780.58</v>
      </c>
      <c r="E18" s="53">
        <f t="shared" si="22"/>
        <v>1653.2400000002201</v>
      </c>
      <c r="F18" s="127">
        <f t="shared" si="23"/>
        <v>929800.05</v>
      </c>
      <c r="G18" s="116">
        <v>934178.64</v>
      </c>
      <c r="H18" s="53">
        <f t="shared" si="24"/>
        <v>4378.5899999999701</v>
      </c>
      <c r="I18" s="127">
        <f t="shared" si="25"/>
        <v>115184.45</v>
      </c>
      <c r="J18" s="120">
        <v>115328.88</v>
      </c>
      <c r="K18" s="53">
        <f t="shared" si="26"/>
        <v>144.43000000000799</v>
      </c>
      <c r="L18" s="120">
        <f t="shared" si="27"/>
        <v>61871.65</v>
      </c>
      <c r="M18" s="116">
        <v>61953.26</v>
      </c>
      <c r="N18" s="53">
        <f t="shared" si="28"/>
        <v>81.610000000000596</v>
      </c>
      <c r="O18" s="127">
        <f t="shared" si="29"/>
        <v>613042</v>
      </c>
      <c r="P18" s="116">
        <v>613361.92000000004</v>
      </c>
      <c r="Q18" s="113">
        <f t="shared" si="30"/>
        <v>319.92000000004202</v>
      </c>
      <c r="R18" s="127">
        <f t="shared" si="31"/>
        <v>220718.8</v>
      </c>
      <c r="S18" s="116">
        <v>221017</v>
      </c>
      <c r="T18" s="53">
        <f t="shared" si="32"/>
        <v>298.20000000001198</v>
      </c>
      <c r="U18" s="127">
        <f t="shared" si="33"/>
        <v>587859.12</v>
      </c>
      <c r="V18" s="120">
        <v>588471.12</v>
      </c>
      <c r="W18" s="53">
        <f t="shared" si="34"/>
        <v>612</v>
      </c>
      <c r="X18" s="120">
        <f t="shared" si="35"/>
        <v>391250.8</v>
      </c>
      <c r="Y18" s="120">
        <v>391945.52</v>
      </c>
      <c r="Z18" s="113">
        <f t="shared" si="36"/>
        <v>694.72000000003004</v>
      </c>
      <c r="AA18" s="120">
        <f t="shared" si="37"/>
        <v>125446.44</v>
      </c>
      <c r="AB18" s="120">
        <v>125492.52</v>
      </c>
      <c r="AC18" s="53">
        <f t="shared" si="38"/>
        <v>46.080000000001696</v>
      </c>
      <c r="AD18" s="135">
        <f t="shared" si="39"/>
        <v>124984</v>
      </c>
      <c r="AE18" s="135">
        <v>125155</v>
      </c>
      <c r="AF18" s="53">
        <f t="shared" si="40"/>
        <v>171</v>
      </c>
      <c r="AG18" s="157">
        <v>0</v>
      </c>
      <c r="AH18" s="157">
        <v>0</v>
      </c>
      <c r="AI18" s="157">
        <v>0</v>
      </c>
      <c r="AJ18" s="53">
        <f t="shared" si="41"/>
        <v>8399.7900000002792</v>
      </c>
      <c r="AK18" s="116">
        <f t="shared" si="42"/>
        <v>5802056.5899999999</v>
      </c>
      <c r="AL18" s="116">
        <v>5810467.5800000001</v>
      </c>
      <c r="AM18" s="67">
        <f t="shared" si="43"/>
        <v>8410.9900000002199</v>
      </c>
      <c r="AN18" s="67">
        <f t="shared" si="44"/>
        <v>8364.91000000022</v>
      </c>
    </row>
    <row r="19" spans="1:54" ht="30" customHeight="1">
      <c r="A19" s="504"/>
      <c r="B19" s="112">
        <v>45638</v>
      </c>
      <c r="C19" s="127">
        <f t="shared" si="21"/>
        <v>2695780.58</v>
      </c>
      <c r="D19" s="116">
        <v>2699353.93</v>
      </c>
      <c r="E19" s="53">
        <f t="shared" si="22"/>
        <v>3573.3500000000899</v>
      </c>
      <c r="F19" s="127">
        <f t="shared" si="23"/>
        <v>934178.64</v>
      </c>
      <c r="G19" s="116">
        <v>937244.65</v>
      </c>
      <c r="H19" s="53">
        <f t="shared" si="24"/>
        <v>3066.0100000000102</v>
      </c>
      <c r="I19" s="127">
        <f t="shared" si="25"/>
        <v>115328.88</v>
      </c>
      <c r="J19" s="120">
        <v>115473.75</v>
      </c>
      <c r="K19" s="53">
        <f t="shared" si="26"/>
        <v>144.869999999995</v>
      </c>
      <c r="L19" s="120">
        <f t="shared" si="27"/>
        <v>61953.26</v>
      </c>
      <c r="M19" s="116">
        <v>62021.62</v>
      </c>
      <c r="N19" s="53">
        <f t="shared" si="28"/>
        <v>68.360000000000596</v>
      </c>
      <c r="O19" s="127">
        <f t="shared" si="29"/>
        <v>613361.92000000004</v>
      </c>
      <c r="P19" s="116">
        <v>613816.4</v>
      </c>
      <c r="Q19" s="113">
        <f t="shared" si="30"/>
        <v>454.47999999998098</v>
      </c>
      <c r="R19" s="127">
        <f t="shared" si="31"/>
        <v>221017</v>
      </c>
      <c r="S19" s="116">
        <v>221301.54</v>
      </c>
      <c r="T19" s="53">
        <f t="shared" si="32"/>
        <v>284.54000000000798</v>
      </c>
      <c r="U19" s="127">
        <f t="shared" si="33"/>
        <v>588471.12</v>
      </c>
      <c r="V19" s="120">
        <v>589150.71999999997</v>
      </c>
      <c r="W19" s="53">
        <f t="shared" si="34"/>
        <v>679.59999999997694</v>
      </c>
      <c r="X19" s="120">
        <f t="shared" si="35"/>
        <v>391945.52</v>
      </c>
      <c r="Y19" s="120">
        <v>392648.88</v>
      </c>
      <c r="Z19" s="113">
        <f t="shared" si="36"/>
        <v>703.35999999998603</v>
      </c>
      <c r="AA19" s="120">
        <f t="shared" si="37"/>
        <v>125492.52</v>
      </c>
      <c r="AB19" s="120">
        <v>125529.04</v>
      </c>
      <c r="AC19" s="53">
        <f t="shared" si="38"/>
        <v>36.519999999989501</v>
      </c>
      <c r="AD19" s="135">
        <f t="shared" si="39"/>
        <v>125155</v>
      </c>
      <c r="AE19" s="135">
        <v>125432</v>
      </c>
      <c r="AF19" s="53">
        <f t="shared" si="40"/>
        <v>277</v>
      </c>
      <c r="AG19" s="157">
        <v>0</v>
      </c>
      <c r="AH19" s="157">
        <v>0</v>
      </c>
      <c r="AI19" s="157">
        <v>0</v>
      </c>
      <c r="AJ19" s="53">
        <f t="shared" si="41"/>
        <v>9288.0900000000402</v>
      </c>
      <c r="AK19" s="116">
        <f t="shared" si="42"/>
        <v>5810467.5800000001</v>
      </c>
      <c r="AL19" s="116">
        <v>5819791.1799999997</v>
      </c>
      <c r="AM19" s="67">
        <f t="shared" si="43"/>
        <v>9323.5999999996293</v>
      </c>
      <c r="AN19" s="67">
        <f t="shared" si="44"/>
        <v>9287.0799999996398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s="3" customFormat="1" ht="30" customHeight="1">
      <c r="A20" s="504"/>
      <c r="B20" s="112">
        <v>45639</v>
      </c>
      <c r="C20" s="127">
        <f t="shared" si="21"/>
        <v>2699353.93</v>
      </c>
      <c r="D20" s="116">
        <v>2704307.89</v>
      </c>
      <c r="E20" s="53">
        <f t="shared" si="22"/>
        <v>4953.95999999996</v>
      </c>
      <c r="F20" s="127">
        <f t="shared" si="23"/>
        <v>937244.65</v>
      </c>
      <c r="G20" s="116">
        <v>939547.62</v>
      </c>
      <c r="H20" s="53">
        <f t="shared" si="24"/>
        <v>2302.9699999999698</v>
      </c>
      <c r="I20" s="127">
        <f t="shared" si="25"/>
        <v>115473.75</v>
      </c>
      <c r="J20" s="120">
        <v>115589.06</v>
      </c>
      <c r="K20" s="53">
        <f t="shared" si="26"/>
        <v>115.309999999998</v>
      </c>
      <c r="L20" s="120">
        <f t="shared" si="27"/>
        <v>62021.62</v>
      </c>
      <c r="M20" s="116">
        <v>62105.3</v>
      </c>
      <c r="N20" s="53">
        <f t="shared" si="28"/>
        <v>83.680000000000305</v>
      </c>
      <c r="O20" s="127">
        <f t="shared" si="29"/>
        <v>613816.4</v>
      </c>
      <c r="P20" s="116">
        <v>614240.31999999995</v>
      </c>
      <c r="Q20" s="113">
        <f t="shared" si="30"/>
        <v>423.91999999992498</v>
      </c>
      <c r="R20" s="127">
        <f t="shared" si="31"/>
        <v>221301.54</v>
      </c>
      <c r="S20" s="116">
        <v>221566.24</v>
      </c>
      <c r="T20" s="53">
        <f t="shared" si="32"/>
        <v>264.69999999998299</v>
      </c>
      <c r="U20" s="127">
        <f t="shared" si="33"/>
        <v>589150.71999999997</v>
      </c>
      <c r="V20" s="120">
        <v>589864.87</v>
      </c>
      <c r="W20" s="53">
        <f t="shared" si="34"/>
        <v>714.15000000002306</v>
      </c>
      <c r="X20" s="120">
        <f t="shared" si="35"/>
        <v>392648.88</v>
      </c>
      <c r="Y20" s="120">
        <v>393345.28000000003</v>
      </c>
      <c r="Z20" s="113">
        <f t="shared" si="36"/>
        <v>696.40000000002306</v>
      </c>
      <c r="AA20" s="120">
        <f t="shared" si="37"/>
        <v>125529.04</v>
      </c>
      <c r="AB20" s="120">
        <v>125565.64</v>
      </c>
      <c r="AC20" s="53">
        <f t="shared" si="38"/>
        <v>36.600000000005799</v>
      </c>
      <c r="AD20" s="135">
        <f t="shared" si="39"/>
        <v>125432</v>
      </c>
      <c r="AE20" s="135">
        <v>125609</v>
      </c>
      <c r="AF20" s="53">
        <f t="shared" si="40"/>
        <v>177</v>
      </c>
      <c r="AG20" s="157">
        <v>0</v>
      </c>
      <c r="AH20" s="157">
        <v>0</v>
      </c>
      <c r="AI20" s="157">
        <v>0</v>
      </c>
      <c r="AJ20" s="53">
        <f t="shared" si="41"/>
        <v>9768.6899999998896</v>
      </c>
      <c r="AK20" s="116">
        <f t="shared" si="42"/>
        <v>5819791.1799999997</v>
      </c>
      <c r="AL20" s="116">
        <v>5829618.0599999996</v>
      </c>
      <c r="AM20" s="67">
        <f t="shared" si="43"/>
        <v>9826.8799999998901</v>
      </c>
      <c r="AN20" s="67">
        <f t="shared" si="44"/>
        <v>9790.2799999998806</v>
      </c>
    </row>
    <row r="21" spans="1:54" ht="30" customHeight="1">
      <c r="A21" s="504"/>
      <c r="B21" s="112">
        <v>45640</v>
      </c>
      <c r="C21" s="127">
        <f t="shared" si="21"/>
        <v>2704307.89</v>
      </c>
      <c r="D21" s="116">
        <v>2709733.81</v>
      </c>
      <c r="E21" s="53">
        <f t="shared" si="22"/>
        <v>5425.91999999993</v>
      </c>
      <c r="F21" s="127">
        <f t="shared" si="23"/>
        <v>939547.62</v>
      </c>
      <c r="G21" s="116">
        <v>942186.76</v>
      </c>
      <c r="H21" s="53">
        <f t="shared" si="24"/>
        <v>2639.1400000000099</v>
      </c>
      <c r="I21" s="127">
        <f t="shared" si="25"/>
        <v>115589.06</v>
      </c>
      <c r="J21" s="120">
        <v>115691.86</v>
      </c>
      <c r="K21" s="53">
        <f t="shared" si="26"/>
        <v>102.800000000003</v>
      </c>
      <c r="L21" s="120">
        <f t="shared" si="27"/>
        <v>62105.3</v>
      </c>
      <c r="M21" s="116">
        <v>62189</v>
      </c>
      <c r="N21" s="53">
        <f t="shared" si="28"/>
        <v>83.699999999997104</v>
      </c>
      <c r="O21" s="127">
        <f t="shared" si="29"/>
        <v>614240.31999999995</v>
      </c>
      <c r="P21" s="116">
        <v>614679.80000000005</v>
      </c>
      <c r="Q21" s="113">
        <f t="shared" si="30"/>
        <v>439.48000000009802</v>
      </c>
      <c r="R21" s="127">
        <f t="shared" si="31"/>
        <v>221566.24</v>
      </c>
      <c r="S21" s="116">
        <v>221864</v>
      </c>
      <c r="T21" s="53">
        <f t="shared" si="32"/>
        <v>297.76000000000897</v>
      </c>
      <c r="U21" s="127">
        <f t="shared" si="33"/>
        <v>589864.87</v>
      </c>
      <c r="V21" s="120">
        <v>590591.68000000005</v>
      </c>
      <c r="W21" s="53">
        <f t="shared" si="34"/>
        <v>726.81000000005599</v>
      </c>
      <c r="X21" s="120">
        <f t="shared" si="35"/>
        <v>393345.28000000003</v>
      </c>
      <c r="Y21" s="120">
        <v>394090.89</v>
      </c>
      <c r="Z21" s="113">
        <f t="shared" si="36"/>
        <v>745.60999999998603</v>
      </c>
      <c r="AA21" s="120">
        <f t="shared" si="37"/>
        <v>125565.64</v>
      </c>
      <c r="AB21" s="120">
        <v>125601.08</v>
      </c>
      <c r="AC21" s="53">
        <f t="shared" si="38"/>
        <v>35.4400000000023</v>
      </c>
      <c r="AD21" s="135">
        <f t="shared" si="39"/>
        <v>125609</v>
      </c>
      <c r="AE21" s="135">
        <v>125790</v>
      </c>
      <c r="AF21" s="53">
        <f t="shared" si="40"/>
        <v>181</v>
      </c>
      <c r="AG21" s="157">
        <v>0</v>
      </c>
      <c r="AH21" s="157">
        <v>0</v>
      </c>
      <c r="AI21" s="157">
        <v>0</v>
      </c>
      <c r="AJ21" s="53">
        <f t="shared" si="41"/>
        <v>10677.6600000001</v>
      </c>
      <c r="AK21" s="116">
        <f t="shared" si="42"/>
        <v>5829618.0599999996</v>
      </c>
      <c r="AL21" s="116">
        <v>5840246.1200000001</v>
      </c>
      <c r="AM21" s="67">
        <f t="shared" si="43"/>
        <v>10628.0600000005</v>
      </c>
      <c r="AN21" s="67">
        <f t="shared" si="44"/>
        <v>10592.620000000499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s="3" customFormat="1" ht="30" customHeight="1">
      <c r="A22" s="504"/>
      <c r="B22" s="112">
        <v>45641</v>
      </c>
      <c r="C22" s="127">
        <f t="shared" si="21"/>
        <v>2709733.81</v>
      </c>
      <c r="D22" s="116">
        <v>2714690.85</v>
      </c>
      <c r="E22" s="53">
        <f t="shared" si="22"/>
        <v>4957.04000000004</v>
      </c>
      <c r="F22" s="127">
        <f t="shared" si="23"/>
        <v>942186.76</v>
      </c>
      <c r="G22" s="116">
        <v>945727.54</v>
      </c>
      <c r="H22" s="53">
        <f t="shared" si="24"/>
        <v>3540.7800000000302</v>
      </c>
      <c r="I22" s="127">
        <f t="shared" si="25"/>
        <v>115691.86</v>
      </c>
      <c r="J22" s="120">
        <v>115844.5</v>
      </c>
      <c r="K22" s="53">
        <f t="shared" si="26"/>
        <v>152.63999999999899</v>
      </c>
      <c r="L22" s="120">
        <f t="shared" si="27"/>
        <v>62189</v>
      </c>
      <c r="M22" s="116">
        <v>62263.519999999997</v>
      </c>
      <c r="N22" s="53">
        <f t="shared" si="28"/>
        <v>74.519999999996799</v>
      </c>
      <c r="O22" s="127">
        <f t="shared" si="29"/>
        <v>614679.80000000005</v>
      </c>
      <c r="P22" s="116">
        <v>615124.80000000005</v>
      </c>
      <c r="Q22" s="113">
        <f t="shared" si="30"/>
        <v>445</v>
      </c>
      <c r="R22" s="127">
        <f t="shared" si="31"/>
        <v>221864</v>
      </c>
      <c r="S22" s="116">
        <v>222210.4</v>
      </c>
      <c r="T22" s="53">
        <f t="shared" si="32"/>
        <v>346.39999999999401</v>
      </c>
      <c r="U22" s="127">
        <f t="shared" si="33"/>
        <v>590591.68000000005</v>
      </c>
      <c r="V22" s="120">
        <v>591307.12</v>
      </c>
      <c r="W22" s="53">
        <f t="shared" si="34"/>
        <v>715.43999999994401</v>
      </c>
      <c r="X22" s="120">
        <f t="shared" si="35"/>
        <v>394090.89</v>
      </c>
      <c r="Y22" s="120">
        <v>394912.16</v>
      </c>
      <c r="Z22" s="113">
        <f t="shared" si="36"/>
        <v>821.26999999995996</v>
      </c>
      <c r="AA22" s="120">
        <f t="shared" si="37"/>
        <v>125601.08</v>
      </c>
      <c r="AB22" s="120">
        <v>125639.64</v>
      </c>
      <c r="AC22" s="53">
        <f t="shared" si="38"/>
        <v>38.5599999999977</v>
      </c>
      <c r="AD22" s="135">
        <f t="shared" si="39"/>
        <v>125790</v>
      </c>
      <c r="AE22" s="135">
        <v>125928</v>
      </c>
      <c r="AF22" s="53">
        <f t="shared" si="40"/>
        <v>138</v>
      </c>
      <c r="AG22" s="157">
        <v>0</v>
      </c>
      <c r="AH22" s="157">
        <v>0</v>
      </c>
      <c r="AI22" s="157">
        <v>0</v>
      </c>
      <c r="AJ22" s="53">
        <f t="shared" si="41"/>
        <v>11229.65</v>
      </c>
      <c r="AK22" s="116">
        <f t="shared" si="42"/>
        <v>5840246.1200000001</v>
      </c>
      <c r="AL22" s="116">
        <v>5851475.8099999996</v>
      </c>
      <c r="AM22" s="67">
        <f t="shared" si="43"/>
        <v>11229.6899999995</v>
      </c>
      <c r="AN22" s="67">
        <f t="shared" si="44"/>
        <v>11191.129999999501</v>
      </c>
    </row>
    <row r="23" spans="1:54" ht="30" customHeight="1">
      <c r="A23" s="504"/>
      <c r="B23" s="112">
        <v>45642</v>
      </c>
      <c r="C23" s="127">
        <f t="shared" si="21"/>
        <v>2714690.85</v>
      </c>
      <c r="D23" s="116">
        <v>2718899.19</v>
      </c>
      <c r="E23" s="53">
        <f t="shared" si="22"/>
        <v>4208.3399999998501</v>
      </c>
      <c r="F23" s="127">
        <f t="shared" si="23"/>
        <v>945727.54</v>
      </c>
      <c r="G23" s="116">
        <v>948646.09</v>
      </c>
      <c r="H23" s="53">
        <f t="shared" si="24"/>
        <v>2918.5499999999302</v>
      </c>
      <c r="I23" s="127">
        <f t="shared" si="25"/>
        <v>115844.5</v>
      </c>
      <c r="J23" s="120">
        <v>115934.62</v>
      </c>
      <c r="K23" s="53">
        <f t="shared" si="26"/>
        <v>90.119999999995301</v>
      </c>
      <c r="L23" s="120">
        <f t="shared" si="27"/>
        <v>62263.519999999997</v>
      </c>
      <c r="M23" s="116">
        <v>62341.32</v>
      </c>
      <c r="N23" s="53">
        <f t="shared" si="28"/>
        <v>77.800000000002896</v>
      </c>
      <c r="O23" s="127">
        <f t="shared" si="29"/>
        <v>615124.80000000005</v>
      </c>
      <c r="P23" s="116">
        <v>615523.28</v>
      </c>
      <c r="Q23" s="113">
        <f t="shared" si="30"/>
        <v>398.47999999998098</v>
      </c>
      <c r="R23" s="127">
        <f t="shared" si="31"/>
        <v>222210.4</v>
      </c>
      <c r="S23" s="116">
        <v>222486.72</v>
      </c>
      <c r="T23" s="53">
        <f t="shared" si="32"/>
        <v>276.32000000000698</v>
      </c>
      <c r="U23" s="127">
        <f t="shared" si="33"/>
        <v>591307.12</v>
      </c>
      <c r="V23" s="120">
        <v>592021.12</v>
      </c>
      <c r="W23" s="53">
        <f t="shared" si="34"/>
        <v>714</v>
      </c>
      <c r="X23" s="120">
        <f t="shared" si="35"/>
        <v>394912.16</v>
      </c>
      <c r="Y23" s="120">
        <v>395644.8</v>
      </c>
      <c r="Z23" s="113">
        <f t="shared" si="36"/>
        <v>732.64000000001397</v>
      </c>
      <c r="AA23" s="120">
        <f t="shared" si="37"/>
        <v>125639.64</v>
      </c>
      <c r="AB23" s="120">
        <v>125678.88</v>
      </c>
      <c r="AC23" s="53">
        <f t="shared" si="38"/>
        <v>39.240000000005203</v>
      </c>
      <c r="AD23" s="135">
        <f t="shared" si="39"/>
        <v>125928</v>
      </c>
      <c r="AE23" s="135">
        <v>126143</v>
      </c>
      <c r="AF23" s="53">
        <f t="shared" si="40"/>
        <v>215</v>
      </c>
      <c r="AG23" s="157">
        <v>0</v>
      </c>
      <c r="AH23" s="157">
        <v>0</v>
      </c>
      <c r="AI23" s="157">
        <v>0</v>
      </c>
      <c r="AJ23" s="53">
        <f t="shared" si="41"/>
        <v>9670.4899999997906</v>
      </c>
      <c r="AK23" s="116">
        <f t="shared" si="42"/>
        <v>5851475.8099999996</v>
      </c>
      <c r="AL23" s="116">
        <v>5861168.4199999999</v>
      </c>
      <c r="AM23" s="67">
        <f t="shared" si="43"/>
        <v>9692.6100000003407</v>
      </c>
      <c r="AN23" s="67">
        <f t="shared" si="44"/>
        <v>9653.37000000033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ht="30" customHeight="1">
      <c r="A24" s="504"/>
      <c r="B24" s="112">
        <v>45643</v>
      </c>
      <c r="C24" s="127">
        <f t="shared" si="21"/>
        <v>2718899.19</v>
      </c>
      <c r="D24" s="116">
        <v>2724160.31</v>
      </c>
      <c r="E24" s="53">
        <f t="shared" si="22"/>
        <v>5261.1200000001099</v>
      </c>
      <c r="F24" s="127">
        <f t="shared" si="23"/>
        <v>948646.09</v>
      </c>
      <c r="G24" s="116">
        <v>948742.32</v>
      </c>
      <c r="H24" s="53">
        <f t="shared" si="24"/>
        <v>96.229999999981402</v>
      </c>
      <c r="I24" s="127">
        <f t="shared" si="25"/>
        <v>115934.62</v>
      </c>
      <c r="J24" s="120">
        <v>116015.06</v>
      </c>
      <c r="K24" s="53">
        <f t="shared" si="26"/>
        <v>80.4400000000023</v>
      </c>
      <c r="L24" s="120">
        <f t="shared" si="27"/>
        <v>62341.32</v>
      </c>
      <c r="M24" s="116">
        <v>62403.17</v>
      </c>
      <c r="N24" s="53">
        <f t="shared" si="28"/>
        <v>61.849999999998502</v>
      </c>
      <c r="O24" s="127">
        <f t="shared" si="29"/>
        <v>615523.28</v>
      </c>
      <c r="P24" s="116">
        <v>615828.36</v>
      </c>
      <c r="Q24" s="113">
        <f t="shared" si="30"/>
        <v>305.07999999995798</v>
      </c>
      <c r="R24" s="127">
        <f t="shared" si="31"/>
        <v>222486.72</v>
      </c>
      <c r="S24" s="116">
        <v>222644.76</v>
      </c>
      <c r="T24" s="53">
        <f t="shared" si="32"/>
        <v>158.04000000000801</v>
      </c>
      <c r="U24" s="127">
        <f t="shared" si="33"/>
        <v>592021.12</v>
      </c>
      <c r="V24" s="120">
        <v>592656.12</v>
      </c>
      <c r="W24" s="53">
        <f t="shared" si="34"/>
        <v>635</v>
      </c>
      <c r="X24" s="120">
        <f t="shared" si="35"/>
        <v>395644.8</v>
      </c>
      <c r="Y24" s="120">
        <v>396229.52</v>
      </c>
      <c r="Z24" s="113">
        <f t="shared" si="36"/>
        <v>584.72000000003004</v>
      </c>
      <c r="AA24" s="120">
        <f t="shared" si="37"/>
        <v>125678.88</v>
      </c>
      <c r="AB24" s="120">
        <v>125712.72</v>
      </c>
      <c r="AC24" s="53">
        <f t="shared" si="38"/>
        <v>33.8399999999965</v>
      </c>
      <c r="AD24" s="135">
        <f t="shared" si="39"/>
        <v>126143</v>
      </c>
      <c r="AE24" s="135">
        <v>126338</v>
      </c>
      <c r="AF24" s="53">
        <f t="shared" si="40"/>
        <v>195</v>
      </c>
      <c r="AG24" s="157">
        <v>0</v>
      </c>
      <c r="AH24" s="157">
        <v>0</v>
      </c>
      <c r="AI24" s="157">
        <v>0</v>
      </c>
      <c r="AJ24" s="53">
        <f t="shared" si="41"/>
        <v>7411.3200000000897</v>
      </c>
      <c r="AK24" s="116">
        <f t="shared" si="42"/>
        <v>5861168.4199999999</v>
      </c>
      <c r="AL24" s="116">
        <v>5868586.9400000004</v>
      </c>
      <c r="AM24" s="67">
        <f t="shared" si="43"/>
        <v>7418.5200000004797</v>
      </c>
      <c r="AN24" s="67">
        <f t="shared" si="44"/>
        <v>7384.6800000004896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s="3" customFormat="1" ht="30" customHeight="1">
      <c r="A25" s="504"/>
      <c r="B25" s="112">
        <v>45644</v>
      </c>
      <c r="C25" s="127">
        <f t="shared" si="21"/>
        <v>2724160.31</v>
      </c>
      <c r="D25" s="116">
        <v>2729082.55</v>
      </c>
      <c r="E25" s="53">
        <f t="shared" si="22"/>
        <v>4922.2399999997597</v>
      </c>
      <c r="F25" s="127">
        <f t="shared" si="23"/>
        <v>948742.32</v>
      </c>
      <c r="G25" s="116">
        <v>948765.59</v>
      </c>
      <c r="H25" s="53">
        <f t="shared" si="24"/>
        <v>23.270000000018602</v>
      </c>
      <c r="I25" s="127">
        <f t="shared" si="25"/>
        <v>116015.06</v>
      </c>
      <c r="J25" s="120">
        <v>116114.88</v>
      </c>
      <c r="K25" s="53">
        <f t="shared" si="26"/>
        <v>99.820000000006999</v>
      </c>
      <c r="L25" s="120">
        <f t="shared" si="27"/>
        <v>62403.17</v>
      </c>
      <c r="M25" s="116">
        <v>62480.41</v>
      </c>
      <c r="N25" s="53">
        <f t="shared" si="28"/>
        <v>77.240000000005196</v>
      </c>
      <c r="O25" s="127">
        <f t="shared" si="29"/>
        <v>615828.36</v>
      </c>
      <c r="P25" s="116">
        <v>616113.36</v>
      </c>
      <c r="Q25" s="113">
        <f t="shared" si="30"/>
        <v>285</v>
      </c>
      <c r="R25" s="127">
        <f t="shared" si="31"/>
        <v>222644.76</v>
      </c>
      <c r="S25" s="116">
        <v>222822.72</v>
      </c>
      <c r="T25" s="53">
        <f t="shared" si="32"/>
        <v>177.95999999999199</v>
      </c>
      <c r="U25" s="127">
        <f t="shared" si="33"/>
        <v>592656.12</v>
      </c>
      <c r="V25" s="120">
        <v>593277.05000000005</v>
      </c>
      <c r="W25" s="53">
        <f t="shared" si="34"/>
        <v>620.930000000051</v>
      </c>
      <c r="X25" s="120">
        <f t="shared" si="35"/>
        <v>396229.52</v>
      </c>
      <c r="Y25" s="120">
        <v>396815.12</v>
      </c>
      <c r="Z25" s="113">
        <f t="shared" si="36"/>
        <v>585.59999999997694</v>
      </c>
      <c r="AA25" s="120">
        <f t="shared" si="37"/>
        <v>125712.72</v>
      </c>
      <c r="AB25" s="120">
        <v>125753.68</v>
      </c>
      <c r="AC25" s="53">
        <f t="shared" si="38"/>
        <v>40.959999999991901</v>
      </c>
      <c r="AD25" s="135">
        <f t="shared" si="39"/>
        <v>126338</v>
      </c>
      <c r="AE25" s="135">
        <v>126504</v>
      </c>
      <c r="AF25" s="53">
        <f t="shared" si="40"/>
        <v>166</v>
      </c>
      <c r="AG25" s="157">
        <v>0</v>
      </c>
      <c r="AH25" s="157">
        <v>0</v>
      </c>
      <c r="AI25" s="157">
        <v>0</v>
      </c>
      <c r="AJ25" s="53">
        <f t="shared" si="41"/>
        <v>6999.0199999998003</v>
      </c>
      <c r="AK25" s="116">
        <f t="shared" si="42"/>
        <v>5868586.9400000004</v>
      </c>
      <c r="AL25" s="116">
        <v>5875599.1699999999</v>
      </c>
      <c r="AM25" s="67">
        <f t="shared" si="43"/>
        <v>7012.2299999995203</v>
      </c>
      <c r="AN25" s="67">
        <f t="shared" si="44"/>
        <v>6971.2699999995202</v>
      </c>
    </row>
    <row r="26" spans="1:54" ht="30" customHeight="1">
      <c r="A26" s="504"/>
      <c r="B26" s="112">
        <v>45645</v>
      </c>
      <c r="C26" s="127">
        <f t="shared" si="21"/>
        <v>2729082.55</v>
      </c>
      <c r="D26" s="127">
        <v>2734108.6</v>
      </c>
      <c r="E26" s="53">
        <f t="shared" si="22"/>
        <v>5026.0500000002803</v>
      </c>
      <c r="F26" s="127">
        <f t="shared" si="23"/>
        <v>948765.59</v>
      </c>
      <c r="G26" s="127">
        <v>949009.5</v>
      </c>
      <c r="H26" s="53">
        <f t="shared" si="24"/>
        <v>243.91000000003299</v>
      </c>
      <c r="I26" s="127">
        <f t="shared" si="25"/>
        <v>116114.88</v>
      </c>
      <c r="J26" s="127">
        <v>116210.9</v>
      </c>
      <c r="K26" s="53">
        <f t="shared" si="26"/>
        <v>96.019999999989494</v>
      </c>
      <c r="L26" s="120">
        <f t="shared" si="27"/>
        <v>62480.41</v>
      </c>
      <c r="M26" s="120">
        <v>62564.23</v>
      </c>
      <c r="N26" s="53">
        <f t="shared" si="28"/>
        <v>83.819999999999695</v>
      </c>
      <c r="O26" s="127">
        <f t="shared" si="29"/>
        <v>616113.36</v>
      </c>
      <c r="P26" s="127">
        <v>616388.07999999996</v>
      </c>
      <c r="Q26" s="113">
        <f t="shared" si="30"/>
        <v>274.719999999972</v>
      </c>
      <c r="R26" s="127">
        <f t="shared" si="31"/>
        <v>222822.72</v>
      </c>
      <c r="S26" s="127">
        <v>223027.4</v>
      </c>
      <c r="T26" s="53">
        <f t="shared" si="32"/>
        <v>204.67999999999299</v>
      </c>
      <c r="U26" s="127">
        <f t="shared" si="33"/>
        <v>593277.05000000005</v>
      </c>
      <c r="V26" s="127">
        <v>593901.21</v>
      </c>
      <c r="W26" s="53">
        <f t="shared" si="34"/>
        <v>624.15999999991595</v>
      </c>
      <c r="X26" s="120">
        <f t="shared" si="35"/>
        <v>396815.12</v>
      </c>
      <c r="Y26" s="120">
        <v>397392</v>
      </c>
      <c r="Z26" s="113">
        <f t="shared" si="36"/>
        <v>576.880000000005</v>
      </c>
      <c r="AA26" s="120">
        <f t="shared" si="37"/>
        <v>125753.68</v>
      </c>
      <c r="AB26" s="120">
        <v>125792.88</v>
      </c>
      <c r="AC26" s="53">
        <f t="shared" si="38"/>
        <v>39.200000000011599</v>
      </c>
      <c r="AD26" s="135">
        <f t="shared" si="39"/>
        <v>126504</v>
      </c>
      <c r="AE26" s="135">
        <v>126695</v>
      </c>
      <c r="AF26" s="53">
        <f t="shared" si="40"/>
        <v>191</v>
      </c>
      <c r="AG26" s="157">
        <v>0</v>
      </c>
      <c r="AH26" s="157">
        <v>0</v>
      </c>
      <c r="AI26" s="157">
        <v>0</v>
      </c>
      <c r="AJ26" s="53">
        <f t="shared" si="41"/>
        <v>7360.4400000001997</v>
      </c>
      <c r="AK26" s="116">
        <f t="shared" si="42"/>
        <v>5875599.1699999999</v>
      </c>
      <c r="AL26" s="116">
        <v>5882939.9000000004</v>
      </c>
      <c r="AM26" s="67">
        <f t="shared" si="43"/>
        <v>7340.7300000004498</v>
      </c>
      <c r="AN26" s="67">
        <f t="shared" si="44"/>
        <v>7301.5300000004399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s="3" customFormat="1" ht="30" customHeight="1">
      <c r="A27" s="504"/>
      <c r="B27" s="112">
        <v>45646</v>
      </c>
      <c r="C27" s="127">
        <f t="shared" si="21"/>
        <v>2734108.6</v>
      </c>
      <c r="D27" s="116">
        <v>2739288.3</v>
      </c>
      <c r="E27" s="53">
        <f t="shared" si="22"/>
        <v>5179.6999999997197</v>
      </c>
      <c r="F27" s="127">
        <f t="shared" si="23"/>
        <v>949009.5</v>
      </c>
      <c r="G27" s="116">
        <v>950971.8</v>
      </c>
      <c r="H27" s="53">
        <f t="shared" si="24"/>
        <v>1962.30000000005</v>
      </c>
      <c r="I27" s="127">
        <f t="shared" si="25"/>
        <v>116210.9</v>
      </c>
      <c r="J27" s="120">
        <v>116302.91</v>
      </c>
      <c r="K27" s="53">
        <f t="shared" si="26"/>
        <v>92.010000000009299</v>
      </c>
      <c r="L27" s="120">
        <f t="shared" si="27"/>
        <v>62564.23</v>
      </c>
      <c r="M27" s="116">
        <v>62667.95</v>
      </c>
      <c r="N27" s="53">
        <f t="shared" si="28"/>
        <v>103.719999999994</v>
      </c>
      <c r="O27" s="127">
        <f t="shared" si="29"/>
        <v>616388.07999999996</v>
      </c>
      <c r="P27" s="116">
        <v>616736.96</v>
      </c>
      <c r="Q27" s="113">
        <f t="shared" si="30"/>
        <v>348.880000000005</v>
      </c>
      <c r="R27" s="127">
        <f t="shared" si="31"/>
        <v>223027.4</v>
      </c>
      <c r="S27" s="116">
        <v>223324.88</v>
      </c>
      <c r="T27" s="53">
        <f t="shared" si="32"/>
        <v>297.48000000001002</v>
      </c>
      <c r="U27" s="127">
        <f t="shared" si="33"/>
        <v>593901.21</v>
      </c>
      <c r="V27" s="120">
        <v>594637.12</v>
      </c>
      <c r="W27" s="53">
        <f t="shared" si="34"/>
        <v>735.91000000003305</v>
      </c>
      <c r="X27" s="120">
        <f t="shared" si="35"/>
        <v>397392</v>
      </c>
      <c r="Y27" s="120">
        <v>398196.56</v>
      </c>
      <c r="Z27" s="113">
        <f t="shared" si="36"/>
        <v>804.55999999999801</v>
      </c>
      <c r="AA27" s="120">
        <f t="shared" si="37"/>
        <v>125792.88</v>
      </c>
      <c r="AB27" s="120">
        <v>125829.68</v>
      </c>
      <c r="AC27" s="53">
        <f t="shared" si="38"/>
        <v>36.799999999988401</v>
      </c>
      <c r="AD27" s="135">
        <f t="shared" si="39"/>
        <v>126695</v>
      </c>
      <c r="AE27" s="135">
        <v>126853</v>
      </c>
      <c r="AF27" s="53">
        <f t="shared" si="40"/>
        <v>158</v>
      </c>
      <c r="AG27" s="157">
        <v>0</v>
      </c>
      <c r="AH27" s="157">
        <v>0</v>
      </c>
      <c r="AI27" s="157">
        <v>0</v>
      </c>
      <c r="AJ27" s="53">
        <f t="shared" si="41"/>
        <v>9719.3599999998005</v>
      </c>
      <c r="AK27" s="116">
        <f t="shared" si="42"/>
        <v>5882939.9000000004</v>
      </c>
      <c r="AL27" s="116">
        <v>5892695.5</v>
      </c>
      <c r="AM27" s="67">
        <f t="shared" si="43"/>
        <v>9755.5999999996293</v>
      </c>
      <c r="AN27" s="67">
        <f t="shared" si="44"/>
        <v>9718.7999999996391</v>
      </c>
    </row>
    <row r="28" spans="1:54" ht="30" customHeight="1">
      <c r="A28" s="504"/>
      <c r="B28" s="112">
        <v>45647</v>
      </c>
      <c r="C28" s="127">
        <f t="shared" ref="C28:C38" si="45">+D27</f>
        <v>2739288.3</v>
      </c>
      <c r="D28" s="116">
        <v>2744539.27</v>
      </c>
      <c r="E28" s="53">
        <f t="shared" si="22"/>
        <v>5250.9700000002003</v>
      </c>
      <c r="F28" s="127">
        <f t="shared" ref="F28:F38" si="46">+G27</f>
        <v>950971.8</v>
      </c>
      <c r="G28" s="116">
        <v>953115.97</v>
      </c>
      <c r="H28" s="53">
        <f t="shared" si="24"/>
        <v>2144.16999999993</v>
      </c>
      <c r="I28" s="127">
        <f t="shared" ref="I28:I38" si="47">+J27</f>
        <v>116302.91</v>
      </c>
      <c r="J28" s="120">
        <v>116473.82</v>
      </c>
      <c r="K28" s="53">
        <f t="shared" si="26"/>
        <v>170.91000000000301</v>
      </c>
      <c r="L28" s="120">
        <f t="shared" ref="L28:L38" si="48">+M27</f>
        <v>62667.95</v>
      </c>
      <c r="M28" s="116">
        <v>62758.43</v>
      </c>
      <c r="N28" s="53">
        <f t="shared" si="28"/>
        <v>90.480000000003201</v>
      </c>
      <c r="O28" s="127">
        <f t="shared" ref="O28:O38" si="49">+P27</f>
        <v>616736.96</v>
      </c>
      <c r="P28" s="116">
        <v>617199.88</v>
      </c>
      <c r="Q28" s="113">
        <f t="shared" si="30"/>
        <v>462.92000000004202</v>
      </c>
      <c r="R28" s="127">
        <f t="shared" ref="R28:R38" si="50">+S27</f>
        <v>223324.88</v>
      </c>
      <c r="S28" s="116">
        <v>223622.04</v>
      </c>
      <c r="T28" s="53">
        <f t="shared" si="32"/>
        <v>297.16000000000298</v>
      </c>
      <c r="U28" s="127">
        <f t="shared" ref="U28:U38" si="51">+V27</f>
        <v>594637.12</v>
      </c>
      <c r="V28" s="120">
        <v>595395.76</v>
      </c>
      <c r="W28" s="53">
        <f t="shared" si="34"/>
        <v>758.64000000001397</v>
      </c>
      <c r="X28" s="120">
        <f t="shared" ref="X28:X38" si="52">+Y27</f>
        <v>398196.56</v>
      </c>
      <c r="Y28" s="120">
        <v>398977.2</v>
      </c>
      <c r="Z28" s="113">
        <f t="shared" si="36"/>
        <v>780.64000000001397</v>
      </c>
      <c r="AA28" s="120">
        <f t="shared" ref="AA28:AA38" si="53">+AB27</f>
        <v>125829.68</v>
      </c>
      <c r="AB28" s="120">
        <v>125880.12</v>
      </c>
      <c r="AC28" s="53">
        <f t="shared" si="38"/>
        <v>50.4400000000023</v>
      </c>
      <c r="AD28" s="135">
        <f t="shared" ref="AD28:AD38" si="54">+AE27</f>
        <v>126853</v>
      </c>
      <c r="AE28" s="135">
        <v>127015</v>
      </c>
      <c r="AF28" s="53">
        <f t="shared" si="40"/>
        <v>162</v>
      </c>
      <c r="AG28" s="157">
        <v>0</v>
      </c>
      <c r="AH28" s="157">
        <v>0</v>
      </c>
      <c r="AI28" s="157">
        <v>0</v>
      </c>
      <c r="AJ28" s="53">
        <f t="shared" si="41"/>
        <v>10168.3300000002</v>
      </c>
      <c r="AK28" s="116">
        <f t="shared" ref="AK28:AK38" si="55">+AL27</f>
        <v>5892695.5</v>
      </c>
      <c r="AL28" s="116">
        <v>5902792.2800000003</v>
      </c>
      <c r="AM28" s="67">
        <f t="shared" si="43"/>
        <v>10096.780000000301</v>
      </c>
      <c r="AN28" s="67">
        <f t="shared" si="44"/>
        <v>10046.3400000003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s="3" customFormat="1" ht="30" customHeight="1">
      <c r="A29" s="504"/>
      <c r="B29" s="112">
        <v>45648</v>
      </c>
      <c r="C29" s="127">
        <f t="shared" si="45"/>
        <v>2744539.27</v>
      </c>
      <c r="D29" s="116">
        <v>2749839.55</v>
      </c>
      <c r="E29" s="53">
        <f t="shared" si="22"/>
        <v>5300.2799999997997</v>
      </c>
      <c r="F29" s="127">
        <f t="shared" si="46"/>
        <v>953115.97</v>
      </c>
      <c r="G29" s="116">
        <v>955385.48</v>
      </c>
      <c r="H29" s="53">
        <f t="shared" si="24"/>
        <v>2269.5100000000102</v>
      </c>
      <c r="I29" s="127">
        <f t="shared" si="47"/>
        <v>116473.82</v>
      </c>
      <c r="J29" s="120">
        <v>116514.44</v>
      </c>
      <c r="K29" s="53">
        <f t="shared" si="26"/>
        <v>40.619999999995301</v>
      </c>
      <c r="L29" s="120">
        <f t="shared" si="48"/>
        <v>62758.43</v>
      </c>
      <c r="M29" s="116">
        <v>62839.56</v>
      </c>
      <c r="N29" s="53">
        <f t="shared" si="28"/>
        <v>81.129999999997395</v>
      </c>
      <c r="O29" s="127">
        <f t="shared" si="49"/>
        <v>617199.88</v>
      </c>
      <c r="P29" s="116">
        <v>617676.80000000005</v>
      </c>
      <c r="Q29" s="113">
        <f t="shared" si="30"/>
        <v>476.92000000004202</v>
      </c>
      <c r="R29" s="127">
        <f t="shared" si="50"/>
        <v>223622.04</v>
      </c>
      <c r="S29" s="116">
        <v>223913.48</v>
      </c>
      <c r="T29" s="53">
        <f t="shared" si="32"/>
        <v>291.44000000000199</v>
      </c>
      <c r="U29" s="127">
        <f t="shared" si="51"/>
        <v>595395.76</v>
      </c>
      <c r="V29" s="120">
        <v>596112.52</v>
      </c>
      <c r="W29" s="53">
        <f t="shared" si="34"/>
        <v>716.76000000000897</v>
      </c>
      <c r="X29" s="120">
        <f t="shared" si="52"/>
        <v>398977.2</v>
      </c>
      <c r="Y29" s="120">
        <v>399738.8</v>
      </c>
      <c r="Z29" s="113">
        <f t="shared" si="36"/>
        <v>761.59999999997694</v>
      </c>
      <c r="AA29" s="120">
        <f t="shared" si="53"/>
        <v>125880.12</v>
      </c>
      <c r="AB29" s="120">
        <v>125936.48</v>
      </c>
      <c r="AC29" s="53">
        <f t="shared" si="38"/>
        <v>56.360000000000603</v>
      </c>
      <c r="AD29" s="135">
        <f t="shared" si="54"/>
        <v>127015</v>
      </c>
      <c r="AE29" s="135">
        <v>127126</v>
      </c>
      <c r="AF29" s="53">
        <f t="shared" si="40"/>
        <v>111</v>
      </c>
      <c r="AG29" s="157">
        <v>0</v>
      </c>
      <c r="AH29" s="157">
        <v>0</v>
      </c>
      <c r="AI29" s="157">
        <v>0</v>
      </c>
      <c r="AJ29" s="53">
        <f t="shared" si="41"/>
        <v>10105.619999999801</v>
      </c>
      <c r="AK29" s="116">
        <f t="shared" si="55"/>
        <v>5902792.2800000003</v>
      </c>
      <c r="AL29" s="116">
        <v>5912943.6100000003</v>
      </c>
      <c r="AM29" s="67">
        <f t="shared" si="43"/>
        <v>10151.3300000001</v>
      </c>
      <c r="AN29" s="67">
        <f t="shared" si="44"/>
        <v>10094.970000000099</v>
      </c>
    </row>
    <row r="30" spans="1:54" ht="30" customHeight="1">
      <c r="A30" s="504"/>
      <c r="B30" s="112">
        <v>45649</v>
      </c>
      <c r="C30" s="127">
        <f t="shared" si="45"/>
        <v>2749839.55</v>
      </c>
      <c r="D30" s="116">
        <v>2755016.6</v>
      </c>
      <c r="E30" s="53">
        <f t="shared" si="22"/>
        <v>5177.0500000002803</v>
      </c>
      <c r="F30" s="127">
        <f t="shared" si="46"/>
        <v>955385.48</v>
      </c>
      <c r="G30" s="116">
        <v>958079.03</v>
      </c>
      <c r="H30" s="53">
        <f t="shared" si="24"/>
        <v>2693.5500000000502</v>
      </c>
      <c r="I30" s="127">
        <f t="shared" si="47"/>
        <v>116514.44</v>
      </c>
      <c r="J30" s="120">
        <v>116620.44</v>
      </c>
      <c r="K30" s="53">
        <f t="shared" si="26"/>
        <v>106</v>
      </c>
      <c r="L30" s="120">
        <f t="shared" si="48"/>
        <v>62839.56</v>
      </c>
      <c r="M30" s="116">
        <v>62926.35</v>
      </c>
      <c r="N30" s="53">
        <f t="shared" si="28"/>
        <v>86.790000000000902</v>
      </c>
      <c r="O30" s="127">
        <f t="shared" si="49"/>
        <v>617676.80000000005</v>
      </c>
      <c r="P30" s="116">
        <v>618168.31999999995</v>
      </c>
      <c r="Q30" s="113">
        <f t="shared" si="30"/>
        <v>491.51999999990198</v>
      </c>
      <c r="R30" s="127">
        <f t="shared" si="50"/>
        <v>223913.48</v>
      </c>
      <c r="S30" s="116">
        <v>224298.84</v>
      </c>
      <c r="T30" s="53">
        <f t="shared" si="32"/>
        <v>385.35999999998597</v>
      </c>
      <c r="U30" s="127">
        <f t="shared" si="51"/>
        <v>596112.52</v>
      </c>
      <c r="V30" s="120">
        <v>596754.56000000006</v>
      </c>
      <c r="W30" s="53">
        <f t="shared" si="34"/>
        <v>642.04000000003703</v>
      </c>
      <c r="X30" s="120">
        <f t="shared" si="52"/>
        <v>399738.8</v>
      </c>
      <c r="Y30" s="120">
        <v>400593.12</v>
      </c>
      <c r="Z30" s="113">
        <f t="shared" si="36"/>
        <v>854.32000000000698</v>
      </c>
      <c r="AA30" s="120">
        <f t="shared" si="53"/>
        <v>125936.48</v>
      </c>
      <c r="AB30" s="120">
        <v>125982.64</v>
      </c>
      <c r="AC30" s="53">
        <f t="shared" si="38"/>
        <v>46.1600000000035</v>
      </c>
      <c r="AD30" s="135">
        <f t="shared" si="54"/>
        <v>127126</v>
      </c>
      <c r="AE30" s="135">
        <v>127321</v>
      </c>
      <c r="AF30" s="53">
        <f t="shared" si="40"/>
        <v>195</v>
      </c>
      <c r="AG30" s="157">
        <v>0</v>
      </c>
      <c r="AH30" s="157">
        <v>0</v>
      </c>
      <c r="AI30" s="157">
        <v>0</v>
      </c>
      <c r="AJ30" s="53">
        <f t="shared" si="41"/>
        <v>10677.790000000299</v>
      </c>
      <c r="AK30" s="116">
        <f t="shared" si="55"/>
        <v>5912943.6100000003</v>
      </c>
      <c r="AL30" s="116">
        <v>5923630.8600000003</v>
      </c>
      <c r="AM30" s="67">
        <f t="shared" si="43"/>
        <v>10687.25</v>
      </c>
      <c r="AN30" s="67">
        <f t="shared" si="44"/>
        <v>10641.09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ht="30" customHeight="1">
      <c r="A31" s="504"/>
      <c r="B31" s="112">
        <v>45650</v>
      </c>
      <c r="C31" s="127">
        <f t="shared" si="45"/>
        <v>2755016.6</v>
      </c>
      <c r="D31" s="116">
        <v>2760540.48</v>
      </c>
      <c r="E31" s="53">
        <f t="shared" si="22"/>
        <v>5523.8799999998901</v>
      </c>
      <c r="F31" s="127">
        <f t="shared" si="46"/>
        <v>958079.03</v>
      </c>
      <c r="G31" s="116">
        <v>960490.17</v>
      </c>
      <c r="H31" s="53">
        <f t="shared" si="24"/>
        <v>2411.1400000000099</v>
      </c>
      <c r="I31" s="127">
        <f t="shared" si="47"/>
        <v>116620.44</v>
      </c>
      <c r="J31" s="120">
        <v>116733.2</v>
      </c>
      <c r="K31" s="53">
        <f t="shared" si="26"/>
        <v>112.759999999995</v>
      </c>
      <c r="L31" s="120">
        <f t="shared" si="48"/>
        <v>62926.35</v>
      </c>
      <c r="M31" s="116">
        <v>63023.92</v>
      </c>
      <c r="N31" s="53">
        <f t="shared" si="28"/>
        <v>97.569999999999695</v>
      </c>
      <c r="O31" s="127">
        <f t="shared" si="49"/>
        <v>618168.31999999995</v>
      </c>
      <c r="P31" s="116">
        <v>618680.43999999994</v>
      </c>
      <c r="Q31" s="113">
        <f t="shared" si="30"/>
        <v>512.119999999995</v>
      </c>
      <c r="R31" s="127">
        <f t="shared" si="50"/>
        <v>224298.84</v>
      </c>
      <c r="S31" s="116">
        <v>224653.32</v>
      </c>
      <c r="T31" s="53">
        <f t="shared" si="32"/>
        <v>354.48000000001002</v>
      </c>
      <c r="U31" s="127">
        <f t="shared" si="51"/>
        <v>596754.56000000006</v>
      </c>
      <c r="V31" s="120">
        <v>597537.19999999995</v>
      </c>
      <c r="W31" s="53">
        <f t="shared" si="34"/>
        <v>782.63999999989801</v>
      </c>
      <c r="X31" s="120">
        <f t="shared" si="52"/>
        <v>400593.12</v>
      </c>
      <c r="Y31" s="120">
        <v>401506.88</v>
      </c>
      <c r="Z31" s="113">
        <f t="shared" si="36"/>
        <v>913.76000000000897</v>
      </c>
      <c r="AA31" s="120">
        <f t="shared" si="53"/>
        <v>125982.64</v>
      </c>
      <c r="AB31" s="120">
        <v>126065.92</v>
      </c>
      <c r="AC31" s="53">
        <f t="shared" si="38"/>
        <v>83.279999999998793</v>
      </c>
      <c r="AD31" s="135">
        <f t="shared" si="54"/>
        <v>127321</v>
      </c>
      <c r="AE31" s="135">
        <v>127565</v>
      </c>
      <c r="AF31" s="53">
        <f t="shared" si="40"/>
        <v>244</v>
      </c>
      <c r="AG31" s="157">
        <v>0</v>
      </c>
      <c r="AH31" s="157">
        <v>0</v>
      </c>
      <c r="AI31" s="157">
        <v>0</v>
      </c>
      <c r="AJ31" s="53">
        <f t="shared" si="41"/>
        <v>11035.629999999799</v>
      </c>
      <c r="AK31" s="116">
        <f t="shared" si="55"/>
        <v>5923630.8600000003</v>
      </c>
      <c r="AL31" s="116">
        <v>5934677.2300000004</v>
      </c>
      <c r="AM31" s="67">
        <f t="shared" si="43"/>
        <v>11046.370000000101</v>
      </c>
      <c r="AN31" s="67">
        <f t="shared" si="44"/>
        <v>10963.0900000001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ht="30" customHeight="1">
      <c r="A32" s="504"/>
      <c r="B32" s="112">
        <v>45651</v>
      </c>
      <c r="C32" s="549" t="s">
        <v>108</v>
      </c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49"/>
      <c r="P32" s="549"/>
      <c r="Q32" s="549"/>
      <c r="R32" s="549"/>
      <c r="S32" s="549"/>
      <c r="T32" s="549"/>
      <c r="U32" s="549"/>
      <c r="V32" s="549"/>
      <c r="W32" s="549"/>
      <c r="X32" s="549"/>
      <c r="Y32" s="549"/>
      <c r="Z32" s="549"/>
      <c r="AA32" s="549"/>
      <c r="AB32" s="549"/>
      <c r="AC32" s="549"/>
      <c r="AD32" s="549"/>
      <c r="AE32" s="549"/>
      <c r="AF32" s="549"/>
      <c r="AG32" s="549"/>
      <c r="AH32" s="549"/>
      <c r="AI32" s="549"/>
      <c r="AJ32" s="549"/>
      <c r="AK32" s="549"/>
      <c r="AL32" s="549"/>
      <c r="AM32" s="549"/>
      <c r="AN32" s="549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s="3" customFormat="1" ht="30" customHeight="1">
      <c r="A33" s="504"/>
      <c r="B33" s="112">
        <v>45652</v>
      </c>
      <c r="C33" s="125">
        <f>+D31</f>
        <v>2760540.48</v>
      </c>
      <c r="D33" s="123">
        <v>2765651.28</v>
      </c>
      <c r="E33" s="53">
        <f t="shared" si="22"/>
        <v>5110.7999999998101</v>
      </c>
      <c r="F33" s="125">
        <f>+G31</f>
        <v>960490.17</v>
      </c>
      <c r="G33" s="123">
        <v>962771.8</v>
      </c>
      <c r="H33" s="53">
        <f t="shared" si="24"/>
        <v>2281.63</v>
      </c>
      <c r="I33" s="125">
        <f>+J31</f>
        <v>116733.2</v>
      </c>
      <c r="J33" s="82">
        <v>116832.63</v>
      </c>
      <c r="K33" s="53">
        <f t="shared" si="26"/>
        <v>99.430000000007595</v>
      </c>
      <c r="L33" s="82">
        <f>+M31</f>
        <v>63023.92</v>
      </c>
      <c r="M33" s="123">
        <v>63116.04</v>
      </c>
      <c r="N33" s="53">
        <f t="shared" si="28"/>
        <v>92.120000000002605</v>
      </c>
      <c r="O33" s="125">
        <f>+P31</f>
        <v>618680.43999999994</v>
      </c>
      <c r="P33" s="123">
        <v>619015.80000000005</v>
      </c>
      <c r="Q33" s="53">
        <f t="shared" si="30"/>
        <v>335.36000000010199</v>
      </c>
      <c r="R33" s="125">
        <f>+S31</f>
        <v>224653.32</v>
      </c>
      <c r="S33" s="123">
        <v>224941.4</v>
      </c>
      <c r="T33" s="53">
        <f t="shared" si="32"/>
        <v>288.07999999998702</v>
      </c>
      <c r="U33" s="125">
        <f>+V31</f>
        <v>597537.19999999995</v>
      </c>
      <c r="V33" s="82">
        <v>598254.07999999996</v>
      </c>
      <c r="W33" s="53">
        <f t="shared" si="34"/>
        <v>716.880000000005</v>
      </c>
      <c r="X33" s="82">
        <f>+Y31</f>
        <v>401506.88</v>
      </c>
      <c r="Y33" s="82">
        <v>402224.48</v>
      </c>
      <c r="Z33" s="53">
        <f t="shared" si="36"/>
        <v>717.59999999997694</v>
      </c>
      <c r="AA33" s="82">
        <f>+AB31</f>
        <v>126065.92</v>
      </c>
      <c r="AB33" s="82">
        <v>126101.12</v>
      </c>
      <c r="AC33" s="53">
        <f t="shared" si="38"/>
        <v>35.199999999997097</v>
      </c>
      <c r="AD33" s="134">
        <f>+AE31</f>
        <v>127565</v>
      </c>
      <c r="AE33" s="134">
        <v>127750</v>
      </c>
      <c r="AF33" s="53">
        <f t="shared" si="40"/>
        <v>185</v>
      </c>
      <c r="AG33" s="156">
        <v>0</v>
      </c>
      <c r="AH33" s="156">
        <v>0</v>
      </c>
      <c r="AI33" s="156">
        <v>0</v>
      </c>
      <c r="AJ33" s="53">
        <f t="shared" si="41"/>
        <v>9862.0999999999003</v>
      </c>
      <c r="AK33" s="123">
        <f>+AL31</f>
        <v>5934677.2300000004</v>
      </c>
      <c r="AL33" s="123">
        <v>5944542.8799999999</v>
      </c>
      <c r="AM33" s="67">
        <f t="shared" si="43"/>
        <v>9865.6499999994394</v>
      </c>
      <c r="AN33" s="67">
        <f t="shared" si="44"/>
        <v>9830.4499999994405</v>
      </c>
    </row>
    <row r="34" spans="1:54" ht="30" customHeight="1">
      <c r="A34" s="504"/>
      <c r="B34" s="112">
        <v>45653</v>
      </c>
      <c r="C34" s="127">
        <f>+D33</f>
        <v>2765651.28</v>
      </c>
      <c r="D34" s="116">
        <v>2771051.87</v>
      </c>
      <c r="E34" s="53">
        <f t="shared" si="22"/>
        <v>5400.5900000003203</v>
      </c>
      <c r="F34" s="127">
        <f t="shared" si="46"/>
        <v>962771.8</v>
      </c>
      <c r="G34" s="116">
        <v>964866.46</v>
      </c>
      <c r="H34" s="53">
        <f t="shared" si="24"/>
        <v>2094.6599999999198</v>
      </c>
      <c r="I34" s="127">
        <f t="shared" si="47"/>
        <v>116832.63</v>
      </c>
      <c r="J34" s="120">
        <v>116932.49</v>
      </c>
      <c r="K34" s="53">
        <f t="shared" si="26"/>
        <v>99.860000000000596</v>
      </c>
      <c r="L34" s="120">
        <f t="shared" si="48"/>
        <v>63116.04</v>
      </c>
      <c r="M34" s="116">
        <v>63194.94</v>
      </c>
      <c r="N34" s="53">
        <f t="shared" si="28"/>
        <v>78.900000000001498</v>
      </c>
      <c r="O34" s="127">
        <f t="shared" si="49"/>
        <v>619015.80000000005</v>
      </c>
      <c r="P34" s="116">
        <v>619468.16</v>
      </c>
      <c r="Q34" s="113">
        <f t="shared" si="30"/>
        <v>452.35999999998597</v>
      </c>
      <c r="R34" s="127">
        <f t="shared" si="50"/>
        <v>224941.4</v>
      </c>
      <c r="S34" s="116">
        <v>225217.08</v>
      </c>
      <c r="T34" s="53">
        <f t="shared" si="32"/>
        <v>275.67999999999302</v>
      </c>
      <c r="U34" s="127">
        <f t="shared" si="51"/>
        <v>598254.07999999996</v>
      </c>
      <c r="V34" s="120">
        <v>599062.48</v>
      </c>
      <c r="W34" s="53">
        <f t="shared" si="34"/>
        <v>808.40000000002306</v>
      </c>
      <c r="X34" s="120">
        <f t="shared" si="52"/>
        <v>402224.48</v>
      </c>
      <c r="Y34" s="120">
        <v>402975.28</v>
      </c>
      <c r="Z34" s="113">
        <f t="shared" si="36"/>
        <v>750.80000000004702</v>
      </c>
      <c r="AA34" s="120">
        <f t="shared" si="53"/>
        <v>126101.12</v>
      </c>
      <c r="AB34" s="120">
        <v>126159.56</v>
      </c>
      <c r="AC34" s="53">
        <f t="shared" si="38"/>
        <v>58.4400000000023</v>
      </c>
      <c r="AD34" s="135">
        <f t="shared" si="54"/>
        <v>127750</v>
      </c>
      <c r="AE34" s="135">
        <v>127897</v>
      </c>
      <c r="AF34" s="53">
        <f t="shared" si="40"/>
        <v>147</v>
      </c>
      <c r="AG34" s="157">
        <v>0</v>
      </c>
      <c r="AH34" s="157">
        <v>0</v>
      </c>
      <c r="AI34" s="157">
        <v>0</v>
      </c>
      <c r="AJ34" s="53">
        <f t="shared" si="41"/>
        <v>10166.690000000301</v>
      </c>
      <c r="AK34" s="116">
        <f t="shared" si="55"/>
        <v>5944542.8799999999</v>
      </c>
      <c r="AL34" s="116">
        <v>5954700.9800000004</v>
      </c>
      <c r="AM34" s="67">
        <f t="shared" si="43"/>
        <v>10158.100000000601</v>
      </c>
      <c r="AN34" s="67">
        <f t="shared" si="44"/>
        <v>10099.6600000006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s="3" customFormat="1" ht="30" customHeight="1">
      <c r="A35" s="504"/>
      <c r="B35" s="112">
        <v>45654</v>
      </c>
      <c r="C35" s="127">
        <f t="shared" si="45"/>
        <v>2771051.87</v>
      </c>
      <c r="D35" s="116">
        <v>2775398.91</v>
      </c>
      <c r="E35" s="53">
        <f t="shared" si="22"/>
        <v>4347.04000000004</v>
      </c>
      <c r="F35" s="127">
        <f t="shared" si="46"/>
        <v>964866.46</v>
      </c>
      <c r="G35" s="116">
        <v>967165.59</v>
      </c>
      <c r="H35" s="53">
        <f t="shared" si="24"/>
        <v>2299.13</v>
      </c>
      <c r="I35" s="127">
        <f t="shared" si="47"/>
        <v>116932.49</v>
      </c>
      <c r="J35" s="120">
        <v>117037.49</v>
      </c>
      <c r="K35" s="53">
        <f t="shared" si="26"/>
        <v>105</v>
      </c>
      <c r="L35" s="120">
        <f t="shared" si="48"/>
        <v>63194.94</v>
      </c>
      <c r="M35" s="116">
        <v>63274.12</v>
      </c>
      <c r="N35" s="53">
        <f t="shared" si="28"/>
        <v>79.180000000000305</v>
      </c>
      <c r="O35" s="127">
        <f t="shared" si="49"/>
        <v>619468.16</v>
      </c>
      <c r="P35" s="116">
        <v>619887.28</v>
      </c>
      <c r="Q35" s="113">
        <f t="shared" si="30"/>
        <v>419.119999999995</v>
      </c>
      <c r="R35" s="127">
        <f t="shared" si="50"/>
        <v>225217.08</v>
      </c>
      <c r="S35" s="116">
        <v>225501.56</v>
      </c>
      <c r="T35" s="53">
        <f t="shared" si="32"/>
        <v>284.48000000001002</v>
      </c>
      <c r="U35" s="127">
        <f t="shared" si="51"/>
        <v>599062.48</v>
      </c>
      <c r="V35" s="120">
        <v>599810.16</v>
      </c>
      <c r="W35" s="53">
        <f t="shared" si="34"/>
        <v>747.680000000051</v>
      </c>
      <c r="X35" s="120">
        <f t="shared" si="52"/>
        <v>402975.28</v>
      </c>
      <c r="Y35" s="120">
        <v>403707.68</v>
      </c>
      <c r="Z35" s="113">
        <f t="shared" si="36"/>
        <v>732.39999999996496</v>
      </c>
      <c r="AA35" s="120">
        <f t="shared" si="53"/>
        <v>126159.56</v>
      </c>
      <c r="AB35" s="120">
        <v>126205.04</v>
      </c>
      <c r="AC35" s="53">
        <f t="shared" si="38"/>
        <v>45.479999999995897</v>
      </c>
      <c r="AD35" s="135">
        <f t="shared" si="54"/>
        <v>127897</v>
      </c>
      <c r="AE35" s="135">
        <v>128028</v>
      </c>
      <c r="AF35" s="53">
        <f t="shared" si="40"/>
        <v>131</v>
      </c>
      <c r="AG35" s="157">
        <v>0</v>
      </c>
      <c r="AH35" s="157">
        <v>0</v>
      </c>
      <c r="AI35" s="157">
        <v>0</v>
      </c>
      <c r="AJ35" s="53">
        <f t="shared" si="41"/>
        <v>9190.5100000000602</v>
      </c>
      <c r="AK35" s="116">
        <f t="shared" si="55"/>
        <v>5954700.9800000004</v>
      </c>
      <c r="AL35" s="116">
        <v>5963884.3600000003</v>
      </c>
      <c r="AM35" s="67">
        <f t="shared" si="43"/>
        <v>9183.3799999998901</v>
      </c>
      <c r="AN35" s="67">
        <f t="shared" si="44"/>
        <v>9137.8999999998905</v>
      </c>
    </row>
    <row r="36" spans="1:54" ht="30" customHeight="1">
      <c r="A36" s="504"/>
      <c r="B36" s="112">
        <v>45655</v>
      </c>
      <c r="C36" s="127">
        <f t="shared" si="45"/>
        <v>2775398.91</v>
      </c>
      <c r="D36" s="116">
        <v>2780594.17</v>
      </c>
      <c r="E36" s="53">
        <f t="shared" si="22"/>
        <v>5195.2599999997801</v>
      </c>
      <c r="F36" s="127">
        <f t="shared" si="46"/>
        <v>967165.59</v>
      </c>
      <c r="G36" s="116">
        <v>969351.48</v>
      </c>
      <c r="H36" s="53">
        <f t="shared" si="24"/>
        <v>2185.8900000000099</v>
      </c>
      <c r="I36" s="127">
        <f t="shared" si="47"/>
        <v>117037.49</v>
      </c>
      <c r="J36" s="120">
        <v>117121.35</v>
      </c>
      <c r="K36" s="53">
        <f t="shared" si="26"/>
        <v>83.860000000000596</v>
      </c>
      <c r="L36" s="120">
        <f t="shared" si="48"/>
        <v>63274.12</v>
      </c>
      <c r="M36" s="116">
        <v>63360.49</v>
      </c>
      <c r="N36" s="53">
        <f t="shared" si="28"/>
        <v>86.369999999995301</v>
      </c>
      <c r="O36" s="127">
        <f t="shared" si="49"/>
        <v>619887.28</v>
      </c>
      <c r="P36" s="116">
        <v>620235.12</v>
      </c>
      <c r="Q36" s="113">
        <f t="shared" si="30"/>
        <v>347.83999999996701</v>
      </c>
      <c r="R36" s="127">
        <f t="shared" si="50"/>
        <v>225501.56</v>
      </c>
      <c r="S36" s="116">
        <v>225802.4</v>
      </c>
      <c r="T36" s="53">
        <f t="shared" si="32"/>
        <v>300.83999999999702</v>
      </c>
      <c r="U36" s="127">
        <f t="shared" si="51"/>
        <v>599810.16</v>
      </c>
      <c r="V36" s="120">
        <v>600539.92000000004</v>
      </c>
      <c r="W36" s="53">
        <f t="shared" si="34"/>
        <v>729.76000000000897</v>
      </c>
      <c r="X36" s="120">
        <f t="shared" si="52"/>
        <v>403707.68</v>
      </c>
      <c r="Y36" s="120">
        <v>404464.72</v>
      </c>
      <c r="Z36" s="113">
        <f t="shared" si="36"/>
        <v>757.03999999997905</v>
      </c>
      <c r="AA36" s="120">
        <f t="shared" si="53"/>
        <v>126205.04</v>
      </c>
      <c r="AB36" s="120">
        <v>126231.36</v>
      </c>
      <c r="AC36" s="53">
        <f t="shared" si="38"/>
        <v>26.320000000006999</v>
      </c>
      <c r="AD36" s="135">
        <f t="shared" si="54"/>
        <v>128028</v>
      </c>
      <c r="AE36" s="135">
        <v>128165</v>
      </c>
      <c r="AF36" s="53">
        <f t="shared" si="40"/>
        <v>137</v>
      </c>
      <c r="AG36" s="157">
        <v>0</v>
      </c>
      <c r="AH36" s="157">
        <v>0</v>
      </c>
      <c r="AI36" s="157">
        <v>0</v>
      </c>
      <c r="AJ36" s="53">
        <f t="shared" si="41"/>
        <v>9850.1799999997493</v>
      </c>
      <c r="AK36" s="116">
        <f t="shared" si="55"/>
        <v>5963884.3600000003</v>
      </c>
      <c r="AL36" s="116">
        <v>5973764.2199999997</v>
      </c>
      <c r="AM36" s="67">
        <f t="shared" si="43"/>
        <v>9879.8599999994003</v>
      </c>
      <c r="AN36" s="67">
        <f t="shared" si="44"/>
        <v>9853.5399999994006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s="3" customFormat="1" ht="30" customHeight="1">
      <c r="A37" s="504"/>
      <c r="B37" s="112">
        <v>45656</v>
      </c>
      <c r="C37" s="127">
        <f t="shared" si="45"/>
        <v>2780594.17</v>
      </c>
      <c r="D37" s="116">
        <v>2786119.1</v>
      </c>
      <c r="E37" s="53">
        <f t="shared" si="22"/>
        <v>5524.9300000001704</v>
      </c>
      <c r="F37" s="127">
        <f t="shared" si="46"/>
        <v>969351.48</v>
      </c>
      <c r="G37" s="116">
        <v>971572.3</v>
      </c>
      <c r="H37" s="53">
        <f t="shared" si="24"/>
        <v>2220.8200000000702</v>
      </c>
      <c r="I37" s="127">
        <f t="shared" si="47"/>
        <v>117121.35</v>
      </c>
      <c r="J37" s="120">
        <v>117220.5</v>
      </c>
      <c r="K37" s="53">
        <f t="shared" si="26"/>
        <v>99.149999999994193</v>
      </c>
      <c r="L37" s="120">
        <f t="shared" si="48"/>
        <v>63360.49</v>
      </c>
      <c r="M37" s="116">
        <v>63433.7</v>
      </c>
      <c r="N37" s="53">
        <f t="shared" si="28"/>
        <v>73.209999999999098</v>
      </c>
      <c r="O37" s="127">
        <f t="shared" si="49"/>
        <v>620235.12</v>
      </c>
      <c r="P37" s="116">
        <v>620677.4</v>
      </c>
      <c r="Q37" s="113">
        <f t="shared" si="30"/>
        <v>442.280000000028</v>
      </c>
      <c r="R37" s="127">
        <f t="shared" si="50"/>
        <v>225802.4</v>
      </c>
      <c r="S37" s="116">
        <v>226097.2</v>
      </c>
      <c r="T37" s="53">
        <f t="shared" si="32"/>
        <v>294.80000000001701</v>
      </c>
      <c r="U37" s="127">
        <f t="shared" si="51"/>
        <v>600539.92000000004</v>
      </c>
      <c r="V37" s="120">
        <v>601320.19999999995</v>
      </c>
      <c r="W37" s="53">
        <f t="shared" si="34"/>
        <v>780.27999999991198</v>
      </c>
      <c r="X37" s="120">
        <f t="shared" si="52"/>
        <v>404464.72</v>
      </c>
      <c r="Y37" s="120">
        <v>405193.6</v>
      </c>
      <c r="Z37" s="113">
        <f t="shared" si="36"/>
        <v>728.880000000005</v>
      </c>
      <c r="AA37" s="120">
        <f t="shared" si="53"/>
        <v>126231.36</v>
      </c>
      <c r="AB37" s="120">
        <v>126291.2</v>
      </c>
      <c r="AC37" s="53">
        <f t="shared" si="38"/>
        <v>59.8399999999965</v>
      </c>
      <c r="AD37" s="135">
        <f t="shared" si="54"/>
        <v>128165</v>
      </c>
      <c r="AE37" s="135">
        <v>128367</v>
      </c>
      <c r="AF37" s="53">
        <f t="shared" si="40"/>
        <v>202</v>
      </c>
      <c r="AG37" s="157">
        <v>0</v>
      </c>
      <c r="AH37" s="157">
        <v>0</v>
      </c>
      <c r="AI37" s="157">
        <v>0</v>
      </c>
      <c r="AJ37" s="53">
        <f t="shared" si="41"/>
        <v>10426.190000000201</v>
      </c>
      <c r="AK37" s="116">
        <f t="shared" si="55"/>
        <v>5973764.2199999997</v>
      </c>
      <c r="AL37" s="116">
        <v>5983585.2000000002</v>
      </c>
      <c r="AM37" s="67">
        <f t="shared" si="43"/>
        <v>9820.9800000004507</v>
      </c>
      <c r="AN37" s="67">
        <f t="shared" si="44"/>
        <v>9761.1400000004505</v>
      </c>
    </row>
    <row r="38" spans="1:54" ht="30" customHeight="1">
      <c r="A38" s="504"/>
      <c r="B38" s="112">
        <v>45657</v>
      </c>
      <c r="C38" s="127">
        <f t="shared" si="45"/>
        <v>2786119.1</v>
      </c>
      <c r="D38" s="116">
        <v>2791783.45</v>
      </c>
      <c r="E38" s="53">
        <f t="shared" si="22"/>
        <v>5664.3500000000904</v>
      </c>
      <c r="F38" s="127">
        <f t="shared" si="46"/>
        <v>971572.3</v>
      </c>
      <c r="G38" s="116">
        <v>973621.93</v>
      </c>
      <c r="H38" s="53">
        <f t="shared" si="24"/>
        <v>2049.63</v>
      </c>
      <c r="I38" s="127">
        <f t="shared" si="47"/>
        <v>117220.5</v>
      </c>
      <c r="J38" s="120">
        <v>117341.06</v>
      </c>
      <c r="K38" s="53">
        <f t="shared" si="26"/>
        <v>120.559999999998</v>
      </c>
      <c r="L38" s="120">
        <f t="shared" si="48"/>
        <v>63433.7</v>
      </c>
      <c r="M38" s="116">
        <v>63537.97</v>
      </c>
      <c r="N38" s="53">
        <f t="shared" si="28"/>
        <v>104.270000000004</v>
      </c>
      <c r="O38" s="127">
        <f t="shared" si="49"/>
        <v>620677.4</v>
      </c>
      <c r="P38" s="116">
        <v>621172.4</v>
      </c>
      <c r="Q38" s="113">
        <f t="shared" si="30"/>
        <v>495</v>
      </c>
      <c r="R38" s="127">
        <f t="shared" si="50"/>
        <v>226097.2</v>
      </c>
      <c r="S38" s="116">
        <v>226340.32</v>
      </c>
      <c r="T38" s="53">
        <f t="shared" si="32"/>
        <v>243.119999999995</v>
      </c>
      <c r="U38" s="127">
        <f t="shared" si="51"/>
        <v>601320.19999999995</v>
      </c>
      <c r="V38" s="120">
        <v>602107.92000000004</v>
      </c>
      <c r="W38" s="53">
        <f t="shared" si="34"/>
        <v>787.72000000008802</v>
      </c>
      <c r="X38" s="120">
        <f t="shared" si="52"/>
        <v>405193.6</v>
      </c>
      <c r="Y38" s="120">
        <v>405846.8</v>
      </c>
      <c r="Z38" s="113">
        <f t="shared" si="36"/>
        <v>653.20000000001198</v>
      </c>
      <c r="AA38" s="120">
        <f t="shared" si="53"/>
        <v>126291.2</v>
      </c>
      <c r="AB38" s="120">
        <v>126329.56</v>
      </c>
      <c r="AC38" s="53">
        <f t="shared" si="38"/>
        <v>38.360000000000603</v>
      </c>
      <c r="AD38" s="135">
        <f t="shared" si="54"/>
        <v>128367</v>
      </c>
      <c r="AE38" s="135">
        <v>128556</v>
      </c>
      <c r="AF38" s="53">
        <f t="shared" si="40"/>
        <v>189</v>
      </c>
      <c r="AG38" s="157">
        <v>0</v>
      </c>
      <c r="AH38" s="157">
        <v>0</v>
      </c>
      <c r="AI38" s="157">
        <v>0</v>
      </c>
      <c r="AJ38" s="53">
        <f t="shared" si="41"/>
        <v>10345.210000000199</v>
      </c>
      <c r="AK38" s="116">
        <f t="shared" si="55"/>
        <v>5983585.2000000002</v>
      </c>
      <c r="AL38" s="116">
        <v>5994524.3300000001</v>
      </c>
      <c r="AM38" s="67">
        <f t="shared" si="43"/>
        <v>10939.129999999899</v>
      </c>
      <c r="AN38" s="67">
        <f t="shared" si="44"/>
        <v>10900.7699999999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ht="43.5" customHeight="1">
      <c r="A39" s="504"/>
      <c r="B39" s="541" t="s">
        <v>39</v>
      </c>
      <c r="C39" s="541"/>
      <c r="D39" s="541"/>
      <c r="E39" s="20">
        <f>SUM(E8:E38)</f>
        <v>120867.97</v>
      </c>
      <c r="F39" s="20"/>
      <c r="G39" s="20"/>
      <c r="H39" s="20">
        <f>SUM(H8:H38)</f>
        <v>70140.840000000098</v>
      </c>
      <c r="I39" s="20"/>
      <c r="J39" s="20"/>
      <c r="K39" s="20">
        <f>SUM(K8:K38)</f>
        <v>3106.75</v>
      </c>
      <c r="L39" s="20"/>
      <c r="M39" s="20"/>
      <c r="N39" s="20">
        <f>SUM(N8:N38)</f>
        <v>2366.63</v>
      </c>
      <c r="O39" s="20"/>
      <c r="P39" s="20"/>
      <c r="Q39" s="20">
        <f>SUM(Q8:Q38)</f>
        <v>23248.929999999898</v>
      </c>
      <c r="R39" s="20"/>
      <c r="S39" s="20"/>
      <c r="T39" s="20">
        <f>SUM(T8:T38)</f>
        <v>7851.28</v>
      </c>
      <c r="U39" s="20"/>
      <c r="V39" s="20"/>
      <c r="W39" s="20">
        <f>SUM(W8:W38)</f>
        <v>21826.5600000001</v>
      </c>
      <c r="X39" s="20"/>
      <c r="Y39" s="20"/>
      <c r="Z39" s="20">
        <f>SUM(Z8:Z38)</f>
        <v>20518.080000000002</v>
      </c>
      <c r="AA39" s="20"/>
      <c r="AB39" s="20"/>
      <c r="AC39" s="20">
        <f>SUM(AC8:AC38)</f>
        <v>2139.03999999999</v>
      </c>
      <c r="AD39" s="20"/>
      <c r="AE39" s="28"/>
      <c r="AF39" s="20">
        <f>SUM(AF8:AF38)</f>
        <v>5558</v>
      </c>
      <c r="AG39" s="92"/>
      <c r="AH39" s="92"/>
      <c r="AI39" s="155"/>
      <c r="AJ39" s="92">
        <f>SUM(AJ8:AJ38)</f>
        <v>277745.40999999997</v>
      </c>
      <c r="AK39" s="92"/>
      <c r="AL39" s="92"/>
      <c r="AM39" s="20">
        <f>SUM(AM8:AM38)</f>
        <v>265135.13</v>
      </c>
      <c r="AN39" s="20">
        <f>SUM(AN8:AN38)</f>
        <v>262996.09000000003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ht="60" customHeight="1">
      <c r="A40" s="504"/>
      <c r="B40" s="504"/>
      <c r="C40" s="504"/>
      <c r="D40" s="504"/>
      <c r="E40" s="504"/>
      <c r="F40" s="504"/>
      <c r="G40" s="504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04"/>
      <c r="X40" s="504"/>
      <c r="Y40" s="504"/>
      <c r="Z40" s="504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  <c r="AR40" s="504"/>
      <c r="AS40" s="504"/>
      <c r="AT40" s="504"/>
      <c r="AU40" s="1"/>
      <c r="AV40" s="1"/>
      <c r="AW40" s="1"/>
      <c r="AX40" s="1"/>
      <c r="AY40" s="1"/>
      <c r="AZ40" s="1"/>
      <c r="BA40" s="1"/>
      <c r="BB40" s="1"/>
    </row>
    <row r="41" spans="1:54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>
      <c r="AC43" s="7"/>
      <c r="AF43" s="7"/>
      <c r="AG43" s="7"/>
      <c r="AH43" s="7"/>
      <c r="AI43" s="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>
      <c r="AC44" s="7"/>
      <c r="AF44" s="7"/>
      <c r="AG44" s="7"/>
      <c r="AH44" s="7"/>
      <c r="AI44" s="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>
      <c r="AC45" s="7"/>
      <c r="AF45" s="7"/>
      <c r="AG45" s="7"/>
      <c r="AH45" s="7"/>
      <c r="AI45" s="7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>
      <c r="AC46" s="7"/>
      <c r="AF46" s="7"/>
      <c r="AG46" s="7"/>
      <c r="AH46" s="7"/>
      <c r="AI46" s="7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>
      <c r="AC47" s="7"/>
      <c r="AF47" s="7"/>
      <c r="AG47" s="7"/>
      <c r="AH47" s="7"/>
      <c r="AI47" s="7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>
      <c r="AC48" s="7"/>
      <c r="AF48" s="7"/>
      <c r="AG48" s="7"/>
      <c r="AH48" s="7"/>
      <c r="AI48" s="7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29:54">
      <c r="AC49" s="7"/>
      <c r="AF49" s="7"/>
      <c r="AG49" s="7"/>
      <c r="AH49" s="7"/>
      <c r="AI49" s="7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29:54">
      <c r="AC50" s="7"/>
      <c r="AF50" s="7"/>
      <c r="AG50" s="7"/>
      <c r="AH50" s="7"/>
      <c r="AI50" s="7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29:54">
      <c r="AC51" s="7"/>
      <c r="AF51" s="7"/>
      <c r="AG51" s="7"/>
      <c r="AH51" s="7"/>
      <c r="AI51" s="7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29:54">
      <c r="AC52" s="7"/>
      <c r="AF52" s="7"/>
      <c r="AG52" s="7"/>
      <c r="AH52" s="7"/>
      <c r="AI52" s="7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29:54">
      <c r="AC53" s="7"/>
      <c r="AF53" s="7"/>
      <c r="AG53" s="7"/>
      <c r="AH53" s="7"/>
      <c r="AI53" s="7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29:54">
      <c r="AC54" s="7"/>
      <c r="AF54" s="7"/>
      <c r="AG54" s="7"/>
      <c r="AH54" s="7"/>
      <c r="AI54" s="7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29:54">
      <c r="AC55" s="7"/>
      <c r="AF55" s="7"/>
      <c r="AG55" s="7"/>
      <c r="AH55" s="7"/>
      <c r="AI55" s="7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29:54">
      <c r="AC56" s="7"/>
      <c r="AF56" s="7"/>
      <c r="AG56" s="7"/>
      <c r="AH56" s="7"/>
      <c r="AI56" s="7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29:54">
      <c r="AC57" s="7"/>
      <c r="AF57" s="7"/>
      <c r="AG57" s="7"/>
      <c r="AH57" s="7"/>
      <c r="AI57" s="7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29:54">
      <c r="AC58" s="7"/>
      <c r="AF58" s="7"/>
      <c r="AG58" s="7"/>
      <c r="AH58" s="7"/>
      <c r="AI58" s="7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29:54">
      <c r="AC59" s="7"/>
      <c r="AF59" s="7"/>
      <c r="AG59" s="7"/>
      <c r="AH59" s="7"/>
      <c r="AI59" s="7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29:54">
      <c r="AC60" s="7"/>
      <c r="AF60" s="7"/>
      <c r="AG60" s="7"/>
      <c r="AH60" s="7"/>
      <c r="AI60" s="7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29:54">
      <c r="AC61" s="7"/>
      <c r="AF61" s="7"/>
      <c r="AG61" s="7"/>
      <c r="AH61" s="7"/>
      <c r="AI61" s="7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29:54">
      <c r="AC62" s="7"/>
      <c r="AF62" s="7"/>
      <c r="AG62" s="7"/>
      <c r="AH62" s="7"/>
      <c r="AI62" s="7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29:54">
      <c r="AC63" s="7"/>
      <c r="AF63" s="7"/>
      <c r="AG63" s="7"/>
      <c r="AH63" s="7"/>
      <c r="AI63" s="7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29:54">
      <c r="AC64" s="7"/>
      <c r="AF64" s="7"/>
      <c r="AG64" s="7"/>
      <c r="AH64" s="7"/>
      <c r="AI64" s="7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29:54">
      <c r="AC65" s="7"/>
      <c r="AF65" s="7"/>
      <c r="AG65" s="7"/>
      <c r="AH65" s="7"/>
      <c r="AI65" s="7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29:54">
      <c r="AC66" s="7"/>
      <c r="AF66" s="7"/>
      <c r="AG66" s="7"/>
      <c r="AH66" s="7"/>
      <c r="AI66" s="7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29:54">
      <c r="AC67" s="7"/>
      <c r="AF67" s="7"/>
      <c r="AG67" s="7"/>
      <c r="AH67" s="7"/>
      <c r="AI67" s="7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29:54">
      <c r="AC68" s="7"/>
      <c r="AF68" s="7"/>
      <c r="AG68" s="7"/>
      <c r="AH68" s="7"/>
      <c r="AI68" s="7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29:54">
      <c r="AC69" s="7"/>
      <c r="AF69" s="7"/>
      <c r="AG69" s="7"/>
      <c r="AH69" s="7"/>
      <c r="AI69" s="7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29:54">
      <c r="AC70" s="7"/>
      <c r="AF70" s="7"/>
      <c r="AG70" s="7"/>
      <c r="AH70" s="7"/>
      <c r="AI70" s="7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29:54">
      <c r="AC71" s="7"/>
      <c r="AF71" s="7"/>
      <c r="AG71" s="7"/>
      <c r="AH71" s="7"/>
      <c r="AI71" s="7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29:54">
      <c r="AC72" s="7"/>
      <c r="AF72" s="7"/>
      <c r="AG72" s="7"/>
      <c r="AH72" s="7"/>
      <c r="AI72" s="7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29:54">
      <c r="AC73" s="7"/>
      <c r="AF73" s="7"/>
      <c r="AG73" s="7"/>
      <c r="AH73" s="7"/>
      <c r="AI73" s="7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29:54">
      <c r="AC74" s="7"/>
      <c r="AF74" s="7"/>
      <c r="AG74" s="7"/>
      <c r="AH74" s="7"/>
      <c r="AI74" s="7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29:54">
      <c r="AC75" s="7"/>
      <c r="AF75" s="7"/>
      <c r="AG75" s="7"/>
      <c r="AH75" s="7"/>
      <c r="AI75" s="7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29:54">
      <c r="AC76" s="7"/>
      <c r="AF76" s="7"/>
      <c r="AH76" s="7"/>
      <c r="AI76" s="7"/>
      <c r="AJ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29:54"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</sheetData>
  <mergeCells count="34">
    <mergeCell ref="B39:D39"/>
    <mergeCell ref="A40:AT40"/>
    <mergeCell ref="A1:A39"/>
    <mergeCell ref="B5:B6"/>
    <mergeCell ref="G2:G4"/>
    <mergeCell ref="AH2:AH4"/>
    <mergeCell ref="AJ6:AJ7"/>
    <mergeCell ref="B2:F4"/>
    <mergeCell ref="AI2:AM4"/>
    <mergeCell ref="AG5:AI5"/>
    <mergeCell ref="AJ5:AN5"/>
    <mergeCell ref="AK6:AN6"/>
    <mergeCell ref="B7:AI7"/>
    <mergeCell ref="C32:AN32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N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7"/>
  <sheetViews>
    <sheetView topLeftCell="Y10" zoomScale="68" zoomScaleNormal="68" workbookViewId="0">
      <selection activeCell="H11" sqref="H11"/>
    </sheetView>
  </sheetViews>
  <sheetFormatPr defaultColWidth="9.140625" defaultRowHeight="12.75"/>
  <cols>
    <col min="1" max="1" width="3.42578125" style="1" customWidth="1"/>
    <col min="2" max="2" width="16" style="1" customWidth="1"/>
    <col min="3" max="4" width="16.7109375" style="4" customWidth="1"/>
    <col min="5" max="5" width="19.28515625" style="4" customWidth="1"/>
    <col min="6" max="6" width="16.7109375" style="5" customWidth="1"/>
    <col min="7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1.85546875" style="4" customWidth="1"/>
    <col min="37" max="37" width="23.7109375" style="4" customWidth="1"/>
    <col min="38" max="38" width="17.5703125" style="4" customWidth="1"/>
    <col min="39" max="39" width="20.140625" style="4" customWidth="1"/>
    <col min="40" max="40" width="13.28515625" style="4" customWidth="1"/>
    <col min="41" max="41" width="19.28515625" style="4" customWidth="1"/>
    <col min="42" max="42" width="14.140625" style="4" customWidth="1"/>
    <col min="43" max="43" width="14.5703125" style="4" customWidth="1"/>
    <col min="44" max="44" width="17.42578125" style="4" customWidth="1"/>
    <col min="45" max="45" width="12.85546875" style="4" customWidth="1"/>
    <col min="46" max="46" width="9.5703125" style="4" customWidth="1"/>
    <col min="47" max="47" width="12" style="4" customWidth="1"/>
    <col min="48" max="48" width="9.7109375" style="4" customWidth="1"/>
    <col min="49" max="49" width="11.140625" style="4" customWidth="1"/>
    <col min="50" max="50" width="10" style="4" customWidth="1"/>
    <col min="51" max="51" width="10.42578125" style="7" customWidth="1"/>
    <col min="52" max="52" width="11.140625" style="1" customWidth="1"/>
    <col min="53" max="16384" width="9.140625" style="1"/>
  </cols>
  <sheetData>
    <row r="1" spans="1:51" ht="27.9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51" ht="27.95" customHeight="1">
      <c r="A2" s="504"/>
      <c r="B2" s="504"/>
      <c r="C2" s="504"/>
      <c r="D2" s="504"/>
      <c r="E2" s="504"/>
      <c r="F2" s="504"/>
      <c r="G2" s="48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110"/>
    </row>
    <row r="3" spans="1:51" ht="27.95" customHeight="1">
      <c r="A3" s="504"/>
      <c r="B3" s="504"/>
      <c r="C3" s="504"/>
      <c r="D3" s="504"/>
      <c r="E3" s="504"/>
      <c r="F3" s="504"/>
      <c r="G3" s="489"/>
      <c r="H3" s="110"/>
      <c r="I3" s="489" t="s">
        <v>109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109</v>
      </c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110"/>
    </row>
    <row r="4" spans="1:51" ht="27.95" customHeight="1">
      <c r="A4" s="504"/>
      <c r="B4" s="504"/>
      <c r="C4" s="504"/>
      <c r="D4" s="504"/>
      <c r="E4" s="504"/>
      <c r="F4" s="504"/>
      <c r="G4" s="48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489"/>
      <c r="AH4" s="489"/>
      <c r="AI4" s="489"/>
      <c r="AJ4" s="489"/>
      <c r="AK4" s="110"/>
    </row>
    <row r="5" spans="1:51" s="2" customFormat="1" ht="98.25" customHeight="1">
      <c r="A5" s="504"/>
      <c r="B5" s="534" t="s">
        <v>22</v>
      </c>
      <c r="C5" s="490" t="s">
        <v>95</v>
      </c>
      <c r="D5" s="490"/>
      <c r="E5" s="490"/>
      <c r="F5" s="490" t="s">
        <v>96</v>
      </c>
      <c r="G5" s="490"/>
      <c r="H5" s="490"/>
      <c r="I5" s="512" t="s">
        <v>97</v>
      </c>
      <c r="J5" s="513"/>
      <c r="K5" s="514"/>
      <c r="L5" s="512" t="s">
        <v>98</v>
      </c>
      <c r="M5" s="513"/>
      <c r="N5" s="514"/>
      <c r="O5" s="490" t="s">
        <v>99</v>
      </c>
      <c r="P5" s="490"/>
      <c r="Q5" s="490"/>
      <c r="R5" s="490" t="s">
        <v>100</v>
      </c>
      <c r="S5" s="490"/>
      <c r="T5" s="490"/>
      <c r="U5" s="490" t="s">
        <v>101</v>
      </c>
      <c r="V5" s="490"/>
      <c r="W5" s="490"/>
      <c r="X5" s="490" t="s">
        <v>102</v>
      </c>
      <c r="Y5" s="490"/>
      <c r="Z5" s="490"/>
      <c r="AA5" s="491" t="s">
        <v>103</v>
      </c>
      <c r="AB5" s="491"/>
      <c r="AC5" s="491"/>
      <c r="AD5" s="490" t="s">
        <v>20</v>
      </c>
      <c r="AE5" s="490"/>
      <c r="AF5" s="490"/>
      <c r="AG5" s="491"/>
      <c r="AH5" s="491"/>
      <c r="AI5" s="491"/>
      <c r="AJ5" s="491"/>
      <c r="AK5" s="491"/>
    </row>
    <row r="6" spans="1:51" ht="42.75" customHeight="1">
      <c r="A6" s="504"/>
      <c r="B6" s="534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4" t="s">
        <v>37</v>
      </c>
      <c r="AI6" s="545"/>
      <c r="AJ6" s="545"/>
      <c r="AK6" s="546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ht="31.5" customHeight="1">
      <c r="A7" s="504"/>
      <c r="B7" s="547"/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43"/>
      <c r="AH7" s="11" t="s">
        <v>12</v>
      </c>
      <c r="AI7" s="11" t="s">
        <v>13</v>
      </c>
      <c r="AJ7" s="12" t="s">
        <v>74</v>
      </c>
      <c r="AK7" s="12" t="s">
        <v>90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30" customHeight="1">
      <c r="A8" s="504"/>
      <c r="B8" s="112">
        <v>45658</v>
      </c>
      <c r="C8" s="49">
        <f>+'Dec-2024'!D38</f>
        <v>2791783.45</v>
      </c>
      <c r="D8" s="118">
        <v>2797035.9</v>
      </c>
      <c r="E8" s="113">
        <f>+D8-C8</f>
        <v>5252.4499999997197</v>
      </c>
      <c r="F8" s="126">
        <f>+'Dec-2024'!G38</f>
        <v>973621.93</v>
      </c>
      <c r="G8" s="49">
        <v>974875.6</v>
      </c>
      <c r="H8" s="113">
        <f t="shared" ref="H8:H38" si="0">SUM(G8-F8)</f>
        <v>1253.66999999993</v>
      </c>
      <c r="I8" s="49">
        <f>+'Dec-2024'!J38</f>
        <v>117341.06</v>
      </c>
      <c r="J8" s="49">
        <v>117434.1</v>
      </c>
      <c r="K8" s="113">
        <f t="shared" ref="K8:K38" si="1">SUM(J8-I8)</f>
        <v>93.040000000008106</v>
      </c>
      <c r="L8" s="49">
        <f>+'Dec-2024'!M38</f>
        <v>63537.97</v>
      </c>
      <c r="M8" s="49">
        <v>63631.7</v>
      </c>
      <c r="N8" s="113">
        <f>SUM(M8-L8)</f>
        <v>93.729999999995897</v>
      </c>
      <c r="O8" s="49">
        <f>+'Dec-2024'!P38</f>
        <v>621172.4</v>
      </c>
      <c r="P8" s="49">
        <v>621531.9</v>
      </c>
      <c r="Q8" s="113">
        <f>+P8-O8</f>
        <v>359.5</v>
      </c>
      <c r="R8" s="49">
        <f>+'Dec-2024'!S38</f>
        <v>226340.32</v>
      </c>
      <c r="S8" s="153">
        <v>226565.8</v>
      </c>
      <c r="T8" s="113">
        <f>+S8-R8</f>
        <v>225.479999999981</v>
      </c>
      <c r="U8" s="49">
        <f>+'Dec-2024'!V38</f>
        <v>602107.92000000004</v>
      </c>
      <c r="V8" s="49">
        <v>602685.5</v>
      </c>
      <c r="W8" s="113">
        <f t="shared" ref="W8:W38" si="2">+V8-U8</f>
        <v>577.57999999995798</v>
      </c>
      <c r="X8" s="49">
        <f>+'Dec-2024'!Y38</f>
        <v>405846.8</v>
      </c>
      <c r="Y8" s="49">
        <v>406494.4</v>
      </c>
      <c r="Z8" s="113">
        <f t="shared" ref="Z8:Z38" si="3">SUM(Y8-X8)</f>
        <v>647.60000000003504</v>
      </c>
      <c r="AA8" s="49">
        <f>+'Dec-2024'!AB38</f>
        <v>126329.56</v>
      </c>
      <c r="AB8" s="49">
        <v>126364.2</v>
      </c>
      <c r="AC8" s="113">
        <f t="shared" ref="AC8:AC38" si="4">SUM(AB8-AA8)</f>
        <v>34.639999999999397</v>
      </c>
      <c r="AD8" s="148">
        <f>+'Dec-2024'!AE38</f>
        <v>128556</v>
      </c>
      <c r="AE8" s="148">
        <v>128743</v>
      </c>
      <c r="AF8" s="113">
        <f>SUM(AE8-AD8)</f>
        <v>187</v>
      </c>
      <c r="AG8" s="113">
        <f>+E8+H8+K8+N8+Q8+T8+W8+Z8+AC8+AF8</f>
        <v>8724.6899999996203</v>
      </c>
      <c r="AH8" s="123">
        <f>+'Dec-2024'!AL38</f>
        <v>5994524.3300000001</v>
      </c>
      <c r="AI8" s="123">
        <v>6003283.9000000004</v>
      </c>
      <c r="AJ8" s="67">
        <f>+AI8-AH8</f>
        <v>8759.5700000002998</v>
      </c>
      <c r="AK8" s="67">
        <f>+AJ8-AC8</f>
        <v>8724.9300000003004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s="3" customFormat="1" ht="30" customHeight="1">
      <c r="A9" s="504"/>
      <c r="B9" s="114">
        <v>45659</v>
      </c>
      <c r="C9" s="49">
        <f>+D8</f>
        <v>2797035.9</v>
      </c>
      <c r="D9" s="123">
        <v>2801847.12</v>
      </c>
      <c r="E9" s="53">
        <f t="shared" ref="E9:E38" si="5">+D9-C9</f>
        <v>4811.2200000002003</v>
      </c>
      <c r="F9" s="125">
        <f>+G8</f>
        <v>974875.6</v>
      </c>
      <c r="G9" s="123">
        <v>976683.13</v>
      </c>
      <c r="H9" s="53">
        <f t="shared" si="0"/>
        <v>1807.53000000003</v>
      </c>
      <c r="I9" s="125">
        <f>+J8</f>
        <v>117434.1</v>
      </c>
      <c r="J9" s="82">
        <v>117548.29</v>
      </c>
      <c r="K9" s="53">
        <f t="shared" si="1"/>
        <v>114.189999999988</v>
      </c>
      <c r="L9" s="82">
        <f>+M8</f>
        <v>63631.7</v>
      </c>
      <c r="M9" s="123">
        <v>63739.89</v>
      </c>
      <c r="N9" s="53">
        <f t="shared" ref="N9:N38" si="6">SUM(M9-L9)</f>
        <v>108.190000000002</v>
      </c>
      <c r="O9" s="125">
        <f>+P8</f>
        <v>621531.9</v>
      </c>
      <c r="P9" s="123">
        <v>622068.47999999998</v>
      </c>
      <c r="Q9" s="53">
        <f t="shared" ref="Q9:Q38" si="7">+P9-O9</f>
        <v>536.57999999995798</v>
      </c>
      <c r="R9" s="125">
        <f>+S8</f>
        <v>226565.8</v>
      </c>
      <c r="S9" s="123">
        <v>226816</v>
      </c>
      <c r="T9" s="53">
        <f t="shared" ref="T9:T38" si="8">+S9-R9</f>
        <v>250.20000000001201</v>
      </c>
      <c r="U9" s="125">
        <f>+V8</f>
        <v>602685.5</v>
      </c>
      <c r="V9" s="82">
        <v>603281.92000000004</v>
      </c>
      <c r="W9" s="53">
        <f t="shared" si="2"/>
        <v>596.42000000004202</v>
      </c>
      <c r="X9" s="82">
        <f>+Y8</f>
        <v>406494.4</v>
      </c>
      <c r="Y9" s="82">
        <v>407143.67999999999</v>
      </c>
      <c r="Z9" s="53">
        <f t="shared" si="3"/>
        <v>649.27999999996996</v>
      </c>
      <c r="AA9" s="82">
        <f>+AB8</f>
        <v>126364.2</v>
      </c>
      <c r="AB9" s="82">
        <v>126403.48</v>
      </c>
      <c r="AC9" s="53">
        <f t="shared" si="4"/>
        <v>39.2799999999988</v>
      </c>
      <c r="AD9" s="134">
        <f>+AE8</f>
        <v>128743</v>
      </c>
      <c r="AE9" s="134">
        <v>128943</v>
      </c>
      <c r="AF9" s="53">
        <f t="shared" ref="AF9:AF38" si="9">SUM(AE9-AD9)</f>
        <v>200</v>
      </c>
      <c r="AG9" s="53">
        <f t="shared" ref="AG9:AG38" si="10">+E9+H9+K9+N9+Q9+T9+W9+Z9+AC9+AF9</f>
        <v>9112.8900000001995</v>
      </c>
      <c r="AH9" s="116">
        <f>+AI8</f>
        <v>6003283.9000000004</v>
      </c>
      <c r="AI9" s="116">
        <v>6012406.4000000004</v>
      </c>
      <c r="AJ9" s="67">
        <f t="shared" ref="AJ9:AJ38" si="11">+AI9-AH9</f>
        <v>9122.5</v>
      </c>
      <c r="AK9" s="67">
        <f>+AJ9-AC9</f>
        <v>9083.2199999999993</v>
      </c>
    </row>
    <row r="10" spans="1:51" s="3" customFormat="1" ht="30" customHeight="1">
      <c r="A10" s="504"/>
      <c r="B10" s="114">
        <v>45660</v>
      </c>
      <c r="C10" s="49">
        <f t="shared" ref="C10:C38" si="12">+D9</f>
        <v>2801847.12</v>
      </c>
      <c r="D10" s="116">
        <v>2807150.5</v>
      </c>
      <c r="E10" s="53">
        <f t="shared" si="5"/>
        <v>5303.3799999998901</v>
      </c>
      <c r="F10" s="125">
        <f t="shared" ref="F10:F38" si="13">+G9</f>
        <v>976683.13</v>
      </c>
      <c r="G10" s="116">
        <v>979759.7</v>
      </c>
      <c r="H10" s="53">
        <f t="shared" si="0"/>
        <v>3076.5699999999501</v>
      </c>
      <c r="I10" s="125">
        <f t="shared" ref="I10:I38" si="14">+J9</f>
        <v>117548.29</v>
      </c>
      <c r="J10" s="120">
        <v>117663</v>
      </c>
      <c r="K10" s="53">
        <f t="shared" si="1"/>
        <v>114.710000000006</v>
      </c>
      <c r="L10" s="82">
        <f t="shared" ref="L10:L38" si="15">+M9</f>
        <v>63739.89</v>
      </c>
      <c r="M10" s="116">
        <v>63833.599999999999</v>
      </c>
      <c r="N10" s="53">
        <f t="shared" si="6"/>
        <v>93.709999999999098</v>
      </c>
      <c r="O10" s="125">
        <f t="shared" ref="O10:O38" si="16">+P9</f>
        <v>622068.47999999998</v>
      </c>
      <c r="P10" s="116">
        <v>622754.6</v>
      </c>
      <c r="Q10" s="53">
        <f t="shared" si="7"/>
        <v>686.119999999995</v>
      </c>
      <c r="R10" s="125">
        <f t="shared" ref="R10:R38" si="17">+S9</f>
        <v>226816</v>
      </c>
      <c r="S10" s="116">
        <v>227143.8</v>
      </c>
      <c r="T10" s="53">
        <f t="shared" si="8"/>
        <v>327.79999999998802</v>
      </c>
      <c r="U10" s="125">
        <f t="shared" ref="U10:U38" si="18">+V9</f>
        <v>603281.92000000004</v>
      </c>
      <c r="V10" s="120">
        <v>604050.80000000005</v>
      </c>
      <c r="W10" s="53">
        <f t="shared" si="2"/>
        <v>768.880000000005</v>
      </c>
      <c r="X10" s="82">
        <f t="shared" ref="X10:X38" si="19">+Y9</f>
        <v>407143.67999999999</v>
      </c>
      <c r="Y10" s="120">
        <v>407960.56</v>
      </c>
      <c r="Z10" s="53">
        <f t="shared" si="3"/>
        <v>816.880000000005</v>
      </c>
      <c r="AA10" s="82">
        <f t="shared" ref="AA10:AA38" si="20">+AB9</f>
        <v>126403.48</v>
      </c>
      <c r="AB10" s="120">
        <v>126444.54</v>
      </c>
      <c r="AC10" s="53">
        <f t="shared" si="4"/>
        <v>41.0599999999977</v>
      </c>
      <c r="AD10" s="134">
        <f t="shared" ref="AD10:AD38" si="21">+AE9</f>
        <v>128943</v>
      </c>
      <c r="AE10" s="135">
        <v>129172</v>
      </c>
      <c r="AF10" s="53">
        <f t="shared" si="9"/>
        <v>229</v>
      </c>
      <c r="AG10" s="53">
        <f t="shared" si="10"/>
        <v>11458.1099999998</v>
      </c>
      <c r="AH10" s="116">
        <f t="shared" ref="AH10:AH38" si="22">+AI9</f>
        <v>6012406.4000000004</v>
      </c>
      <c r="AI10" s="116">
        <v>6023849.7000000002</v>
      </c>
      <c r="AJ10" s="67">
        <f t="shared" si="11"/>
        <v>11443.299999999799</v>
      </c>
      <c r="AK10" s="67">
        <f>AJ10+AC10</f>
        <v>11484.3599999998</v>
      </c>
    </row>
    <row r="11" spans="1:51" ht="30" customHeight="1">
      <c r="A11" s="504"/>
      <c r="B11" s="114">
        <v>45661</v>
      </c>
      <c r="C11" s="49">
        <f t="shared" si="12"/>
        <v>2807150.5</v>
      </c>
      <c r="D11" s="116">
        <v>2811186.7</v>
      </c>
      <c r="E11" s="53">
        <f t="shared" si="5"/>
        <v>4036.2000000001899</v>
      </c>
      <c r="F11" s="125">
        <f t="shared" si="13"/>
        <v>979759.7</v>
      </c>
      <c r="G11" s="116">
        <v>980546.2</v>
      </c>
      <c r="H11" s="53">
        <f t="shared" si="0"/>
        <v>786.5</v>
      </c>
      <c r="I11" s="125">
        <f t="shared" si="14"/>
        <v>117663</v>
      </c>
      <c r="J11" s="120">
        <v>117866.9</v>
      </c>
      <c r="K11" s="53">
        <f t="shared" si="1"/>
        <v>203.89999999999401</v>
      </c>
      <c r="L11" s="82">
        <f t="shared" si="15"/>
        <v>63833.599999999999</v>
      </c>
      <c r="M11" s="116">
        <v>63949.599999999999</v>
      </c>
      <c r="N11" s="53">
        <f t="shared" si="6"/>
        <v>116</v>
      </c>
      <c r="O11" s="125">
        <f t="shared" si="16"/>
        <v>622754.6</v>
      </c>
      <c r="P11" s="116">
        <v>623104.69999999995</v>
      </c>
      <c r="Q11" s="53">
        <f t="shared" si="7"/>
        <v>350.099999999977</v>
      </c>
      <c r="R11" s="125">
        <f t="shared" si="17"/>
        <v>227143.8</v>
      </c>
      <c r="S11" s="116">
        <v>227301.6</v>
      </c>
      <c r="T11" s="53">
        <f t="shared" si="8"/>
        <v>157.80000000001701</v>
      </c>
      <c r="U11" s="125">
        <f t="shared" si="18"/>
        <v>604050.80000000005</v>
      </c>
      <c r="V11" s="120">
        <v>604625.6</v>
      </c>
      <c r="W11" s="53">
        <f t="shared" si="2"/>
        <v>574.79999999993004</v>
      </c>
      <c r="X11" s="82">
        <f t="shared" si="19"/>
        <v>407960.56</v>
      </c>
      <c r="Y11" s="120">
        <v>408426.2</v>
      </c>
      <c r="Z11" s="53">
        <f t="shared" si="3"/>
        <v>465.64000000001403</v>
      </c>
      <c r="AA11" s="82">
        <f t="shared" si="20"/>
        <v>126444.54</v>
      </c>
      <c r="AB11" s="120">
        <v>126488</v>
      </c>
      <c r="AC11" s="53">
        <f t="shared" si="4"/>
        <v>43.460000000006403</v>
      </c>
      <c r="AD11" s="134">
        <f t="shared" si="21"/>
        <v>129172</v>
      </c>
      <c r="AE11" s="135">
        <v>129345</v>
      </c>
      <c r="AF11" s="53">
        <f t="shared" si="9"/>
        <v>173</v>
      </c>
      <c r="AG11" s="53">
        <f t="shared" si="10"/>
        <v>6907.4000000001297</v>
      </c>
      <c r="AH11" s="116">
        <f t="shared" si="22"/>
        <v>6023849.7000000002</v>
      </c>
      <c r="AI11" s="116">
        <v>6030836.5999999996</v>
      </c>
      <c r="AJ11" s="67">
        <f t="shared" si="11"/>
        <v>6986.8999999994403</v>
      </c>
      <c r="AK11" s="67">
        <f t="shared" ref="AK11:AK38" si="23">+AJ11-AC11</f>
        <v>6943.4399999994303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s="3" customFormat="1" ht="30" customHeight="1">
      <c r="A12" s="504"/>
      <c r="B12" s="114">
        <v>45662</v>
      </c>
      <c r="C12" s="49">
        <f t="shared" si="12"/>
        <v>2811186.7</v>
      </c>
      <c r="D12" s="116">
        <v>2816622.1</v>
      </c>
      <c r="E12" s="53">
        <f t="shared" si="5"/>
        <v>5435.3999999999096</v>
      </c>
      <c r="F12" s="125">
        <f t="shared" si="13"/>
        <v>980546.2</v>
      </c>
      <c r="G12" s="116">
        <v>980573.3</v>
      </c>
      <c r="H12" s="53">
        <f t="shared" si="0"/>
        <v>27.1000000000931</v>
      </c>
      <c r="I12" s="125">
        <f t="shared" si="14"/>
        <v>117866.9</v>
      </c>
      <c r="J12" s="120">
        <v>117950.7</v>
      </c>
      <c r="K12" s="53">
        <f t="shared" si="1"/>
        <v>83.800000000002896</v>
      </c>
      <c r="L12" s="82">
        <f t="shared" si="15"/>
        <v>63949.599999999999</v>
      </c>
      <c r="M12" s="116">
        <v>64011</v>
      </c>
      <c r="N12" s="53">
        <f t="shared" si="6"/>
        <v>61.400000000001498</v>
      </c>
      <c r="O12" s="125">
        <f t="shared" si="16"/>
        <v>623104.69999999995</v>
      </c>
      <c r="P12" s="116">
        <v>623445.19999999995</v>
      </c>
      <c r="Q12" s="53">
        <f t="shared" si="7"/>
        <v>340.5</v>
      </c>
      <c r="R12" s="125">
        <f t="shared" si="17"/>
        <v>227301.6</v>
      </c>
      <c r="S12" s="116">
        <v>227477.5</v>
      </c>
      <c r="T12" s="53">
        <f t="shared" si="8"/>
        <v>175.89999999999401</v>
      </c>
      <c r="U12" s="125">
        <f t="shared" si="18"/>
        <v>604625.6</v>
      </c>
      <c r="V12" s="120">
        <v>605276.80000000005</v>
      </c>
      <c r="W12" s="53">
        <f t="shared" si="2"/>
        <v>651.20000000006996</v>
      </c>
      <c r="X12" s="82">
        <f t="shared" si="19"/>
        <v>408426.2</v>
      </c>
      <c r="Y12" s="120">
        <v>409013</v>
      </c>
      <c r="Z12" s="53">
        <f t="shared" si="3"/>
        <v>586.79999999998802</v>
      </c>
      <c r="AA12" s="82">
        <f t="shared" si="20"/>
        <v>126488</v>
      </c>
      <c r="AB12" s="120">
        <v>126524.9</v>
      </c>
      <c r="AC12" s="53">
        <f t="shared" si="4"/>
        <v>36.899999999994201</v>
      </c>
      <c r="AD12" s="134">
        <f t="shared" si="21"/>
        <v>129345</v>
      </c>
      <c r="AE12" s="135">
        <v>129524.9</v>
      </c>
      <c r="AF12" s="53">
        <f t="shared" si="9"/>
        <v>179.89999999999401</v>
      </c>
      <c r="AG12" s="53">
        <f t="shared" si="10"/>
        <v>7578.9000000000497</v>
      </c>
      <c r="AH12" s="116">
        <f t="shared" si="22"/>
        <v>6030836.5999999996</v>
      </c>
      <c r="AI12" s="116">
        <v>6038317.7000000002</v>
      </c>
      <c r="AJ12" s="67">
        <f t="shared" si="11"/>
        <v>7481.1000000005597</v>
      </c>
      <c r="AK12" s="67">
        <f t="shared" si="23"/>
        <v>7444.2000000005601</v>
      </c>
    </row>
    <row r="13" spans="1:51" ht="30" customHeight="1">
      <c r="A13" s="504"/>
      <c r="B13" s="114">
        <v>45663</v>
      </c>
      <c r="C13" s="49">
        <f t="shared" si="12"/>
        <v>2816622.1</v>
      </c>
      <c r="D13" s="116">
        <v>2822029.1</v>
      </c>
      <c r="E13" s="53">
        <f t="shared" si="5"/>
        <v>5407</v>
      </c>
      <c r="F13" s="125">
        <f t="shared" si="13"/>
        <v>980573.3</v>
      </c>
      <c r="G13" s="116">
        <v>980621.5</v>
      </c>
      <c r="H13" s="53">
        <f t="shared" si="0"/>
        <v>48.199999999953398</v>
      </c>
      <c r="I13" s="125">
        <f t="shared" si="14"/>
        <v>117950.7</v>
      </c>
      <c r="J13" s="120">
        <v>118029.7</v>
      </c>
      <c r="K13" s="53">
        <f t="shared" si="1"/>
        <v>79</v>
      </c>
      <c r="L13" s="82">
        <f t="shared" si="15"/>
        <v>64011</v>
      </c>
      <c r="M13" s="116">
        <v>64094.2</v>
      </c>
      <c r="N13" s="53">
        <f t="shared" si="6"/>
        <v>83.199999999997104</v>
      </c>
      <c r="O13" s="125">
        <f t="shared" si="16"/>
        <v>623445.19999999995</v>
      </c>
      <c r="P13" s="116">
        <v>623811.1</v>
      </c>
      <c r="Q13" s="53">
        <f t="shared" si="7"/>
        <v>365.900000000023</v>
      </c>
      <c r="R13" s="125">
        <f t="shared" si="17"/>
        <v>227477.5</v>
      </c>
      <c r="S13" s="116">
        <v>227657.8</v>
      </c>
      <c r="T13" s="53">
        <f t="shared" si="8"/>
        <v>180.29999999998799</v>
      </c>
      <c r="U13" s="125">
        <f t="shared" si="18"/>
        <v>605276.80000000005</v>
      </c>
      <c r="V13" s="120">
        <v>605952.1</v>
      </c>
      <c r="W13" s="53">
        <f t="shared" si="2"/>
        <v>675.29999999993004</v>
      </c>
      <c r="X13" s="82">
        <f t="shared" si="19"/>
        <v>409013</v>
      </c>
      <c r="Y13" s="120">
        <v>409604.9</v>
      </c>
      <c r="Z13" s="53">
        <f t="shared" si="3"/>
        <v>591.90000000002306</v>
      </c>
      <c r="AA13" s="82">
        <f t="shared" si="20"/>
        <v>126524.9</v>
      </c>
      <c r="AB13" s="120">
        <v>126578.7</v>
      </c>
      <c r="AC13" s="53">
        <f t="shared" si="4"/>
        <v>53.800000000002903</v>
      </c>
      <c r="AD13" s="134">
        <f t="shared" si="21"/>
        <v>129524.9</v>
      </c>
      <c r="AE13" s="135">
        <v>129678</v>
      </c>
      <c r="AF13" s="53">
        <f t="shared" si="9"/>
        <v>153.10000000000599</v>
      </c>
      <c r="AG13" s="53">
        <f t="shared" si="10"/>
        <v>7637.6999999999198</v>
      </c>
      <c r="AH13" s="116">
        <f t="shared" si="22"/>
        <v>6038317.7000000002</v>
      </c>
      <c r="AI13" s="116">
        <v>6046047.5</v>
      </c>
      <c r="AJ13" s="67">
        <f t="shared" si="11"/>
        <v>7729.7999999998101</v>
      </c>
      <c r="AK13" s="67">
        <f t="shared" si="23"/>
        <v>7675.9999999998099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s="3" customFormat="1" ht="30" customHeight="1">
      <c r="A14" s="504"/>
      <c r="B14" s="114">
        <v>45664</v>
      </c>
      <c r="C14" s="49">
        <f t="shared" si="12"/>
        <v>2822029.1</v>
      </c>
      <c r="D14" s="116">
        <v>2827628.6</v>
      </c>
      <c r="E14" s="53">
        <f t="shared" si="5"/>
        <v>5599.5</v>
      </c>
      <c r="F14" s="125">
        <f t="shared" si="13"/>
        <v>980621.5</v>
      </c>
      <c r="G14" s="116">
        <v>980647.6</v>
      </c>
      <c r="H14" s="53">
        <f t="shared" si="0"/>
        <v>26.099999999976699</v>
      </c>
      <c r="I14" s="125">
        <f t="shared" si="14"/>
        <v>118029.7</v>
      </c>
      <c r="J14" s="120">
        <v>118102.2</v>
      </c>
      <c r="K14" s="53">
        <f t="shared" si="1"/>
        <v>72.5</v>
      </c>
      <c r="L14" s="82">
        <f t="shared" si="15"/>
        <v>64094.2</v>
      </c>
      <c r="M14" s="116">
        <v>64155.8</v>
      </c>
      <c r="N14" s="53">
        <f t="shared" si="6"/>
        <v>61.600000000005799</v>
      </c>
      <c r="O14" s="125">
        <f t="shared" si="16"/>
        <v>623811.1</v>
      </c>
      <c r="P14" s="116">
        <v>624158</v>
      </c>
      <c r="Q14" s="53">
        <f t="shared" si="7"/>
        <v>346.900000000023</v>
      </c>
      <c r="R14" s="125">
        <f t="shared" si="17"/>
        <v>227657.8</v>
      </c>
      <c r="S14" s="116">
        <v>227851</v>
      </c>
      <c r="T14" s="53">
        <f t="shared" si="8"/>
        <v>193.20000000001201</v>
      </c>
      <c r="U14" s="125">
        <f t="shared" si="18"/>
        <v>605952.1</v>
      </c>
      <c r="V14" s="120">
        <v>606610.6</v>
      </c>
      <c r="W14" s="53">
        <f t="shared" si="2"/>
        <v>658.5</v>
      </c>
      <c r="X14" s="82">
        <f t="shared" si="19"/>
        <v>409604.9</v>
      </c>
      <c r="Y14" s="120">
        <v>410240.8</v>
      </c>
      <c r="Z14" s="53">
        <f t="shared" si="3"/>
        <v>635.89999999996496</v>
      </c>
      <c r="AA14" s="82">
        <f t="shared" si="20"/>
        <v>126578.7</v>
      </c>
      <c r="AB14" s="120">
        <v>126611.5</v>
      </c>
      <c r="AC14" s="53">
        <f t="shared" si="4"/>
        <v>32.800000000002903</v>
      </c>
      <c r="AD14" s="134">
        <f t="shared" si="21"/>
        <v>129678</v>
      </c>
      <c r="AE14" s="135">
        <v>129853</v>
      </c>
      <c r="AF14" s="53">
        <f t="shared" si="9"/>
        <v>175</v>
      </c>
      <c r="AG14" s="53">
        <f t="shared" si="10"/>
        <v>7801.99999999999</v>
      </c>
      <c r="AH14" s="116">
        <f t="shared" si="22"/>
        <v>6046047.5</v>
      </c>
      <c r="AI14" s="116">
        <v>6053820.2000000002</v>
      </c>
      <c r="AJ14" s="67">
        <f t="shared" si="11"/>
        <v>7772.7000000001899</v>
      </c>
      <c r="AK14" s="67">
        <f t="shared" si="23"/>
        <v>7739.9000000001797</v>
      </c>
    </row>
    <row r="15" spans="1:51" ht="30" customHeight="1">
      <c r="A15" s="504"/>
      <c r="B15" s="114">
        <v>45665</v>
      </c>
      <c r="C15" s="49">
        <f t="shared" si="12"/>
        <v>2827628.6</v>
      </c>
      <c r="D15" s="116">
        <v>2832800.91</v>
      </c>
      <c r="E15" s="53">
        <f t="shared" si="5"/>
        <v>5172.3100000000604</v>
      </c>
      <c r="F15" s="125">
        <f t="shared" si="13"/>
        <v>980647.6</v>
      </c>
      <c r="G15" s="116">
        <v>980883.25</v>
      </c>
      <c r="H15" s="53">
        <f t="shared" si="0"/>
        <v>235.650000000023</v>
      </c>
      <c r="I15" s="125">
        <f t="shared" si="14"/>
        <v>118102.2</v>
      </c>
      <c r="J15" s="120">
        <v>118197.74</v>
      </c>
      <c r="K15" s="53">
        <f t="shared" si="1"/>
        <v>95.540000000008106</v>
      </c>
      <c r="L15" s="82">
        <f t="shared" si="15"/>
        <v>64155.8</v>
      </c>
      <c r="M15" s="116">
        <v>64223.8</v>
      </c>
      <c r="N15" s="53">
        <f t="shared" si="6"/>
        <v>68</v>
      </c>
      <c r="O15" s="125">
        <f t="shared" si="16"/>
        <v>624158</v>
      </c>
      <c r="P15" s="116">
        <v>624530.48</v>
      </c>
      <c r="Q15" s="53">
        <f t="shared" si="7"/>
        <v>372.47999999998098</v>
      </c>
      <c r="R15" s="125">
        <f t="shared" si="17"/>
        <v>227851</v>
      </c>
      <c r="S15" s="116">
        <v>228013.36</v>
      </c>
      <c r="T15" s="53">
        <f t="shared" si="8"/>
        <v>162.359999999986</v>
      </c>
      <c r="U15" s="125">
        <f t="shared" si="18"/>
        <v>606610.6</v>
      </c>
      <c r="V15" s="120">
        <v>607260.88</v>
      </c>
      <c r="W15" s="53">
        <f t="shared" si="2"/>
        <v>650.28000000002805</v>
      </c>
      <c r="X15" s="82">
        <f t="shared" si="19"/>
        <v>410240.8</v>
      </c>
      <c r="Y15" s="120">
        <v>410790.72</v>
      </c>
      <c r="Z15" s="53">
        <f t="shared" si="3"/>
        <v>549.91999999998404</v>
      </c>
      <c r="AA15" s="82">
        <f t="shared" si="20"/>
        <v>126611.5</v>
      </c>
      <c r="AB15" s="120">
        <v>126642.9</v>
      </c>
      <c r="AC15" s="53">
        <f t="shared" si="4"/>
        <v>31.399999999994201</v>
      </c>
      <c r="AD15" s="134">
        <f t="shared" si="21"/>
        <v>129853</v>
      </c>
      <c r="AE15" s="135">
        <v>130024</v>
      </c>
      <c r="AF15" s="53">
        <f t="shared" si="9"/>
        <v>171</v>
      </c>
      <c r="AG15" s="53">
        <f t="shared" si="10"/>
        <v>7508.9400000000596</v>
      </c>
      <c r="AH15" s="116">
        <f t="shared" si="22"/>
        <v>6053820.2000000002</v>
      </c>
      <c r="AI15" s="116">
        <v>6061331.4699999997</v>
      </c>
      <c r="AJ15" s="67">
        <f t="shared" si="11"/>
        <v>7511.2699999995502</v>
      </c>
      <c r="AK15" s="67">
        <f t="shared" si="23"/>
        <v>7479.8699999995597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ht="30" customHeight="1">
      <c r="A16" s="504"/>
      <c r="B16" s="114">
        <v>45666</v>
      </c>
      <c r="C16" s="49">
        <f t="shared" si="12"/>
        <v>2832800.91</v>
      </c>
      <c r="D16" s="116">
        <v>2838509.71</v>
      </c>
      <c r="E16" s="53">
        <f t="shared" si="5"/>
        <v>5708.7999999998101</v>
      </c>
      <c r="F16" s="125">
        <f t="shared" si="13"/>
        <v>980883.25</v>
      </c>
      <c r="G16" s="116">
        <v>981013.35</v>
      </c>
      <c r="H16" s="53">
        <f t="shared" si="0"/>
        <v>130.099999999977</v>
      </c>
      <c r="I16" s="125">
        <f t="shared" si="14"/>
        <v>118197.74</v>
      </c>
      <c r="J16" s="120">
        <v>118266.33</v>
      </c>
      <c r="K16" s="53">
        <f t="shared" si="1"/>
        <v>68.589999999996493</v>
      </c>
      <c r="L16" s="82">
        <f t="shared" si="15"/>
        <v>64223.8</v>
      </c>
      <c r="M16" s="116">
        <v>64287.45</v>
      </c>
      <c r="N16" s="53">
        <f t="shared" si="6"/>
        <v>63.649999999994201</v>
      </c>
      <c r="O16" s="125">
        <f t="shared" si="16"/>
        <v>624530.48</v>
      </c>
      <c r="P16" s="116">
        <v>624883.84</v>
      </c>
      <c r="Q16" s="53">
        <f t="shared" si="7"/>
        <v>353.35999999998597</v>
      </c>
      <c r="R16" s="125">
        <f t="shared" si="17"/>
        <v>228013.36</v>
      </c>
      <c r="S16" s="116">
        <v>228269.88</v>
      </c>
      <c r="T16" s="53">
        <f t="shared" si="8"/>
        <v>256.52000000001902</v>
      </c>
      <c r="U16" s="125">
        <f t="shared" si="18"/>
        <v>607260.88</v>
      </c>
      <c r="V16" s="120">
        <v>607990.28</v>
      </c>
      <c r="W16" s="53">
        <f t="shared" si="2"/>
        <v>729.40000000002306</v>
      </c>
      <c r="X16" s="82">
        <f t="shared" si="19"/>
        <v>410790.72</v>
      </c>
      <c r="Y16" s="120">
        <v>411358.56</v>
      </c>
      <c r="Z16" s="53">
        <f t="shared" si="3"/>
        <v>567.84000000002595</v>
      </c>
      <c r="AA16" s="82">
        <f t="shared" si="20"/>
        <v>126642.9</v>
      </c>
      <c r="AB16" s="120">
        <v>126720.88</v>
      </c>
      <c r="AC16" s="53">
        <f t="shared" si="4"/>
        <v>77.980000000010506</v>
      </c>
      <c r="AD16" s="134">
        <f t="shared" si="21"/>
        <v>130024</v>
      </c>
      <c r="AE16" s="135">
        <v>130171</v>
      </c>
      <c r="AF16" s="53">
        <f t="shared" si="9"/>
        <v>147</v>
      </c>
      <c r="AG16" s="53">
        <f t="shared" si="10"/>
        <v>8103.2399999998497</v>
      </c>
      <c r="AH16" s="116">
        <f t="shared" si="22"/>
        <v>6061331.4699999997</v>
      </c>
      <c r="AI16" s="116">
        <v>6069405.6200000001</v>
      </c>
      <c r="AJ16" s="67">
        <f t="shared" si="11"/>
        <v>8074.1500000003698</v>
      </c>
      <c r="AK16" s="67">
        <f t="shared" si="23"/>
        <v>7996.1700000003602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ht="30" customHeight="1">
      <c r="A17" s="504"/>
      <c r="B17" s="114">
        <v>45667</v>
      </c>
      <c r="C17" s="49">
        <f t="shared" si="12"/>
        <v>2838509.71</v>
      </c>
      <c r="D17" s="116">
        <v>2843863.33</v>
      </c>
      <c r="E17" s="53">
        <f t="shared" si="5"/>
        <v>5353.6200000001099</v>
      </c>
      <c r="F17" s="125">
        <f t="shared" si="13"/>
        <v>981013.35</v>
      </c>
      <c r="G17" s="116">
        <v>981079.87</v>
      </c>
      <c r="H17" s="53">
        <f t="shared" si="0"/>
        <v>66.520000000018598</v>
      </c>
      <c r="I17" s="125">
        <f t="shared" si="14"/>
        <v>118266.33</v>
      </c>
      <c r="J17" s="120">
        <v>118335.7</v>
      </c>
      <c r="K17" s="53">
        <f t="shared" si="1"/>
        <v>69.369999999995301</v>
      </c>
      <c r="L17" s="82">
        <f t="shared" si="15"/>
        <v>64287.45</v>
      </c>
      <c r="M17" s="116">
        <v>64351.34</v>
      </c>
      <c r="N17" s="53">
        <f t="shared" si="6"/>
        <v>63.889999999999397</v>
      </c>
      <c r="O17" s="125">
        <f t="shared" si="16"/>
        <v>624883.84</v>
      </c>
      <c r="P17" s="116">
        <v>625244.07999999996</v>
      </c>
      <c r="Q17" s="53">
        <f t="shared" si="7"/>
        <v>360.23999999999103</v>
      </c>
      <c r="R17" s="125">
        <f t="shared" si="17"/>
        <v>228269.88</v>
      </c>
      <c r="S17" s="116">
        <v>228493.2</v>
      </c>
      <c r="T17" s="53">
        <f t="shared" si="8"/>
        <v>223.32000000000701</v>
      </c>
      <c r="U17" s="125">
        <f t="shared" si="18"/>
        <v>607990.28</v>
      </c>
      <c r="V17" s="120">
        <v>608558.72</v>
      </c>
      <c r="W17" s="53">
        <f t="shared" si="2"/>
        <v>568.43999999994401</v>
      </c>
      <c r="X17" s="82">
        <f t="shared" si="19"/>
        <v>411358.56</v>
      </c>
      <c r="Y17" s="120">
        <v>411926.56</v>
      </c>
      <c r="Z17" s="53">
        <f t="shared" si="3"/>
        <v>568</v>
      </c>
      <c r="AA17" s="82">
        <f t="shared" si="20"/>
        <v>126720.88</v>
      </c>
      <c r="AB17" s="120">
        <v>126752.24</v>
      </c>
      <c r="AC17" s="53">
        <f t="shared" si="4"/>
        <v>31.3600000000006</v>
      </c>
      <c r="AD17" s="134">
        <f t="shared" si="21"/>
        <v>130171</v>
      </c>
      <c r="AE17" s="135">
        <v>130312</v>
      </c>
      <c r="AF17" s="53">
        <f t="shared" si="9"/>
        <v>141</v>
      </c>
      <c r="AG17" s="53">
        <f t="shared" si="10"/>
        <v>7445.7600000000702</v>
      </c>
      <c r="AH17" s="116">
        <f t="shared" si="22"/>
        <v>6069405.6200000001</v>
      </c>
      <c r="AI17" s="116">
        <v>6076856.1399999997</v>
      </c>
      <c r="AJ17" s="67">
        <f t="shared" si="11"/>
        <v>7450.5199999995502</v>
      </c>
      <c r="AK17" s="67">
        <f t="shared" si="23"/>
        <v>7419.1599999995497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s="3" customFormat="1" ht="30" customHeight="1">
      <c r="A18" s="504"/>
      <c r="B18" s="114">
        <v>45668</v>
      </c>
      <c r="C18" s="49">
        <f t="shared" si="12"/>
        <v>2843863.33</v>
      </c>
      <c r="D18" s="116">
        <v>2849077.77</v>
      </c>
      <c r="E18" s="53">
        <f t="shared" si="5"/>
        <v>5214.4399999999396</v>
      </c>
      <c r="F18" s="125">
        <f t="shared" si="13"/>
        <v>981079.87</v>
      </c>
      <c r="G18" s="116">
        <v>981257.17</v>
      </c>
      <c r="H18" s="53">
        <f t="shared" si="0"/>
        <v>177.30000000004699</v>
      </c>
      <c r="I18" s="125">
        <f t="shared" si="14"/>
        <v>118335.7</v>
      </c>
      <c r="J18" s="120">
        <v>118405.25</v>
      </c>
      <c r="K18" s="53">
        <f t="shared" si="1"/>
        <v>69.550000000002896</v>
      </c>
      <c r="L18" s="82">
        <f t="shared" si="15"/>
        <v>64351.34</v>
      </c>
      <c r="M18" s="116">
        <v>64413.08</v>
      </c>
      <c r="N18" s="53">
        <f t="shared" si="6"/>
        <v>61.740000000005203</v>
      </c>
      <c r="O18" s="125">
        <f t="shared" si="16"/>
        <v>625244.07999999996</v>
      </c>
      <c r="P18" s="116">
        <v>625561.84</v>
      </c>
      <c r="Q18" s="53">
        <f t="shared" si="7"/>
        <v>317.76000000000897</v>
      </c>
      <c r="R18" s="125">
        <f t="shared" si="17"/>
        <v>228493.2</v>
      </c>
      <c r="S18" s="116">
        <v>228719.84</v>
      </c>
      <c r="T18" s="53">
        <f t="shared" si="8"/>
        <v>226.63999999998501</v>
      </c>
      <c r="U18" s="125">
        <f t="shared" si="18"/>
        <v>608558.72</v>
      </c>
      <c r="V18" s="120">
        <v>609203.76</v>
      </c>
      <c r="W18" s="53">
        <f t="shared" si="2"/>
        <v>645.04000000003703</v>
      </c>
      <c r="X18" s="82">
        <f t="shared" si="19"/>
        <v>411926.56</v>
      </c>
      <c r="Y18" s="120">
        <v>412514.88</v>
      </c>
      <c r="Z18" s="53">
        <f t="shared" si="3"/>
        <v>588.32000000000698</v>
      </c>
      <c r="AA18" s="82">
        <f t="shared" si="20"/>
        <v>126752.24</v>
      </c>
      <c r="AB18" s="120">
        <v>126800.96000000001</v>
      </c>
      <c r="AC18" s="53">
        <f t="shared" si="4"/>
        <v>48.7200000000012</v>
      </c>
      <c r="AD18" s="134">
        <f t="shared" si="21"/>
        <v>130312</v>
      </c>
      <c r="AE18" s="135">
        <v>130523</v>
      </c>
      <c r="AF18" s="53">
        <f t="shared" si="9"/>
        <v>211</v>
      </c>
      <c r="AG18" s="53">
        <f t="shared" si="10"/>
        <v>7560.5100000000402</v>
      </c>
      <c r="AH18" s="116">
        <f t="shared" si="22"/>
        <v>6076856.1399999997</v>
      </c>
      <c r="AI18" s="116">
        <v>6084416.1299999999</v>
      </c>
      <c r="AJ18" s="67">
        <f t="shared" si="11"/>
        <v>7559.9900000002199</v>
      </c>
      <c r="AK18" s="67">
        <f t="shared" si="23"/>
        <v>7511.2700000002196</v>
      </c>
    </row>
    <row r="19" spans="1:51" ht="30" customHeight="1">
      <c r="A19" s="504"/>
      <c r="B19" s="114">
        <v>45669</v>
      </c>
      <c r="C19" s="49">
        <f t="shared" si="12"/>
        <v>2849077.77</v>
      </c>
      <c r="D19" s="116">
        <v>2854635.96</v>
      </c>
      <c r="E19" s="53">
        <f t="shared" si="5"/>
        <v>5558.1899999999396</v>
      </c>
      <c r="F19" s="125">
        <f t="shared" si="13"/>
        <v>981257.17</v>
      </c>
      <c r="G19" s="116">
        <v>981281.01</v>
      </c>
      <c r="H19" s="53">
        <f t="shared" si="0"/>
        <v>23.8399999999674</v>
      </c>
      <c r="I19" s="125">
        <f t="shared" si="14"/>
        <v>118405.25</v>
      </c>
      <c r="J19" s="120">
        <v>118474.28</v>
      </c>
      <c r="K19" s="53">
        <f t="shared" si="1"/>
        <v>69.029999999998793</v>
      </c>
      <c r="L19" s="82">
        <f t="shared" si="15"/>
        <v>64413.08</v>
      </c>
      <c r="M19" s="116">
        <v>64468.98</v>
      </c>
      <c r="N19" s="53">
        <f t="shared" si="6"/>
        <v>55.900000000001498</v>
      </c>
      <c r="O19" s="125">
        <f t="shared" si="16"/>
        <v>625561.84</v>
      </c>
      <c r="P19" s="116">
        <v>625913.48</v>
      </c>
      <c r="Q19" s="53">
        <f t="shared" si="7"/>
        <v>351.64000000001403</v>
      </c>
      <c r="R19" s="125">
        <f t="shared" si="17"/>
        <v>228719.84</v>
      </c>
      <c r="S19" s="116">
        <v>228933.72</v>
      </c>
      <c r="T19" s="53">
        <f t="shared" si="8"/>
        <v>213.880000000005</v>
      </c>
      <c r="U19" s="125">
        <f t="shared" si="18"/>
        <v>609203.76</v>
      </c>
      <c r="V19" s="120">
        <v>609924.4</v>
      </c>
      <c r="W19" s="53">
        <f t="shared" si="2"/>
        <v>720.64000000001397</v>
      </c>
      <c r="X19" s="82">
        <f t="shared" si="19"/>
        <v>412514.88</v>
      </c>
      <c r="Y19" s="120">
        <v>413113.52</v>
      </c>
      <c r="Z19" s="53">
        <f t="shared" si="3"/>
        <v>598.64000000001397</v>
      </c>
      <c r="AA19" s="82">
        <f t="shared" si="20"/>
        <v>126800.96000000001</v>
      </c>
      <c r="AB19" s="120">
        <v>126886.52</v>
      </c>
      <c r="AC19" s="53">
        <f t="shared" si="4"/>
        <v>85.5599999999977</v>
      </c>
      <c r="AD19" s="134">
        <f t="shared" si="21"/>
        <v>130523</v>
      </c>
      <c r="AE19" s="135">
        <v>130658</v>
      </c>
      <c r="AF19" s="53">
        <f t="shared" si="9"/>
        <v>135</v>
      </c>
      <c r="AG19" s="53">
        <f t="shared" si="10"/>
        <v>7812.3199999999597</v>
      </c>
      <c r="AH19" s="116">
        <f t="shared" si="22"/>
        <v>6084416.1299999999</v>
      </c>
      <c r="AI19" s="116">
        <v>6092182.4100000001</v>
      </c>
      <c r="AJ19" s="67">
        <f t="shared" si="11"/>
        <v>7766.2800000002599</v>
      </c>
      <c r="AK19" s="67">
        <f t="shared" si="23"/>
        <v>7680.7200000002604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s="3" customFormat="1" ht="30" customHeight="1">
      <c r="A20" s="504"/>
      <c r="B20" s="114">
        <v>45670</v>
      </c>
      <c r="C20" s="49">
        <f t="shared" si="12"/>
        <v>2854635.96</v>
      </c>
      <c r="D20" s="116">
        <v>2860210.5</v>
      </c>
      <c r="E20" s="53">
        <f t="shared" si="5"/>
        <v>5574.54000000004</v>
      </c>
      <c r="F20" s="125">
        <f t="shared" si="13"/>
        <v>981281.01</v>
      </c>
      <c r="G20" s="116">
        <v>981409.43</v>
      </c>
      <c r="H20" s="53">
        <f t="shared" si="0"/>
        <v>128.42000000004199</v>
      </c>
      <c r="I20" s="125">
        <f t="shared" si="14"/>
        <v>118474.28</v>
      </c>
      <c r="J20" s="120">
        <v>118544.13</v>
      </c>
      <c r="K20" s="53">
        <f t="shared" si="1"/>
        <v>69.850000000005807</v>
      </c>
      <c r="L20" s="82">
        <f t="shared" si="15"/>
        <v>64468.98</v>
      </c>
      <c r="M20" s="116">
        <v>64533.46</v>
      </c>
      <c r="N20" s="53">
        <f t="shared" si="6"/>
        <v>64.479999999995897</v>
      </c>
      <c r="O20" s="125">
        <f t="shared" si="16"/>
        <v>625913.48</v>
      </c>
      <c r="P20" s="116">
        <v>626261.84</v>
      </c>
      <c r="Q20" s="53">
        <f t="shared" si="7"/>
        <v>348.35999999998597</v>
      </c>
      <c r="R20" s="125">
        <f t="shared" si="17"/>
        <v>228933.72</v>
      </c>
      <c r="S20" s="116">
        <v>229169.28</v>
      </c>
      <c r="T20" s="53">
        <f t="shared" si="8"/>
        <v>235.55999999999801</v>
      </c>
      <c r="U20" s="125">
        <f t="shared" si="18"/>
        <v>609924.4</v>
      </c>
      <c r="V20" s="120">
        <v>610521.84</v>
      </c>
      <c r="W20" s="53">
        <f t="shared" si="2"/>
        <v>597.43999999994401</v>
      </c>
      <c r="X20" s="82">
        <f t="shared" si="19"/>
        <v>413113.52</v>
      </c>
      <c r="Y20" s="120">
        <v>413722.96</v>
      </c>
      <c r="Z20" s="53">
        <f t="shared" si="3"/>
        <v>609.44000000000199</v>
      </c>
      <c r="AA20" s="82">
        <f t="shared" si="20"/>
        <v>126886.52</v>
      </c>
      <c r="AB20" s="120">
        <v>126915.12</v>
      </c>
      <c r="AC20" s="53">
        <f t="shared" si="4"/>
        <v>28.599999999991301</v>
      </c>
      <c r="AD20" s="134">
        <f t="shared" si="21"/>
        <v>130658</v>
      </c>
      <c r="AE20" s="135">
        <v>130824</v>
      </c>
      <c r="AF20" s="53">
        <f t="shared" si="9"/>
        <v>166</v>
      </c>
      <c r="AG20" s="53">
        <f t="shared" si="10"/>
        <v>7822.69</v>
      </c>
      <c r="AH20" s="116">
        <f t="shared" si="22"/>
        <v>6092182.4100000001</v>
      </c>
      <c r="AI20" s="116">
        <v>6100031.7999999998</v>
      </c>
      <c r="AJ20" s="67">
        <f t="shared" si="11"/>
        <v>7849.3899999996602</v>
      </c>
      <c r="AK20" s="67">
        <f t="shared" si="23"/>
        <v>7820.7899999996698</v>
      </c>
    </row>
    <row r="21" spans="1:51" ht="30" customHeight="1">
      <c r="A21" s="504"/>
      <c r="B21" s="114">
        <v>45671</v>
      </c>
      <c r="C21" s="49">
        <f t="shared" si="12"/>
        <v>2860210.5</v>
      </c>
      <c r="D21" s="116">
        <v>2865303.34</v>
      </c>
      <c r="E21" s="53">
        <f t="shared" si="5"/>
        <v>5092.8399999998501</v>
      </c>
      <c r="F21" s="125">
        <f t="shared" si="13"/>
        <v>981409.43</v>
      </c>
      <c r="G21" s="116">
        <v>981572.04</v>
      </c>
      <c r="H21" s="53">
        <f t="shared" si="0"/>
        <v>162.609999999986</v>
      </c>
      <c r="I21" s="125">
        <f t="shared" si="14"/>
        <v>118544.13</v>
      </c>
      <c r="J21" s="120">
        <v>118641.41</v>
      </c>
      <c r="K21" s="53">
        <f t="shared" si="1"/>
        <v>97.279999999998793</v>
      </c>
      <c r="L21" s="82">
        <f t="shared" si="15"/>
        <v>64533.46</v>
      </c>
      <c r="M21" s="116">
        <v>64600.3</v>
      </c>
      <c r="N21" s="53">
        <f t="shared" si="6"/>
        <v>66.840000000003798</v>
      </c>
      <c r="O21" s="125">
        <f t="shared" si="16"/>
        <v>626261.84</v>
      </c>
      <c r="P21" s="116">
        <v>626617.84</v>
      </c>
      <c r="Q21" s="53">
        <f t="shared" si="7"/>
        <v>356</v>
      </c>
      <c r="R21" s="125">
        <f t="shared" si="17"/>
        <v>229169.28</v>
      </c>
      <c r="S21" s="116">
        <v>229397.28</v>
      </c>
      <c r="T21" s="53">
        <f t="shared" si="8"/>
        <v>228</v>
      </c>
      <c r="U21" s="125">
        <f t="shared" si="18"/>
        <v>610521.84</v>
      </c>
      <c r="V21" s="120">
        <v>611162.64</v>
      </c>
      <c r="W21" s="53">
        <f t="shared" si="2"/>
        <v>640.80000000004702</v>
      </c>
      <c r="X21" s="82">
        <f t="shared" si="19"/>
        <v>413722.96</v>
      </c>
      <c r="Y21" s="120">
        <v>414313.46</v>
      </c>
      <c r="Z21" s="53">
        <f t="shared" si="3"/>
        <v>590.5</v>
      </c>
      <c r="AA21" s="82">
        <f t="shared" si="20"/>
        <v>126915.12</v>
      </c>
      <c r="AB21" s="120">
        <v>126954.24000000001</v>
      </c>
      <c r="AC21" s="53">
        <f t="shared" si="4"/>
        <v>39.120000000009902</v>
      </c>
      <c r="AD21" s="134">
        <f t="shared" si="21"/>
        <v>130824</v>
      </c>
      <c r="AE21" s="135">
        <v>131009</v>
      </c>
      <c r="AF21" s="53">
        <f t="shared" si="9"/>
        <v>185</v>
      </c>
      <c r="AG21" s="53">
        <f t="shared" si="10"/>
        <v>7458.9899999998997</v>
      </c>
      <c r="AH21" s="116">
        <f t="shared" si="22"/>
        <v>6100031.7999999998</v>
      </c>
      <c r="AI21" s="116">
        <v>6107480.9000000004</v>
      </c>
      <c r="AJ21" s="67">
        <f t="shared" si="11"/>
        <v>7449.1000000005597</v>
      </c>
      <c r="AK21" s="67">
        <f t="shared" si="23"/>
        <v>7409.9800000005498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s="3" customFormat="1" ht="30" customHeight="1">
      <c r="A22" s="504"/>
      <c r="B22" s="114">
        <v>45672</v>
      </c>
      <c r="C22" s="49">
        <f t="shared" si="12"/>
        <v>2865303.34</v>
      </c>
      <c r="D22" s="116">
        <v>2870828.65</v>
      </c>
      <c r="E22" s="53">
        <f t="shared" si="5"/>
        <v>5525.3100000000604</v>
      </c>
      <c r="F22" s="125">
        <f t="shared" si="13"/>
        <v>981572.04</v>
      </c>
      <c r="G22" s="116">
        <v>981747.74</v>
      </c>
      <c r="H22" s="53">
        <f t="shared" si="0"/>
        <v>175.69999999995301</v>
      </c>
      <c r="I22" s="125">
        <f t="shared" si="14"/>
        <v>118641.41</v>
      </c>
      <c r="J22" s="120">
        <v>118712.57</v>
      </c>
      <c r="K22" s="53">
        <f t="shared" si="1"/>
        <v>71.160000000003507</v>
      </c>
      <c r="L22" s="82">
        <f t="shared" si="15"/>
        <v>64600.3</v>
      </c>
      <c r="M22" s="116">
        <v>64655.46</v>
      </c>
      <c r="N22" s="53">
        <f t="shared" si="6"/>
        <v>55.159999999996202</v>
      </c>
      <c r="O22" s="125">
        <f t="shared" si="16"/>
        <v>626617.84</v>
      </c>
      <c r="P22" s="116">
        <v>626980.80000000005</v>
      </c>
      <c r="Q22" s="53">
        <f t="shared" si="7"/>
        <v>362.96000000007899</v>
      </c>
      <c r="R22" s="125">
        <f t="shared" si="17"/>
        <v>229397.28</v>
      </c>
      <c r="S22" s="116">
        <v>229628.28</v>
      </c>
      <c r="T22" s="53">
        <f t="shared" si="8"/>
        <v>231</v>
      </c>
      <c r="U22" s="125">
        <f t="shared" si="18"/>
        <v>611162.64</v>
      </c>
      <c r="V22" s="120">
        <v>611790.48</v>
      </c>
      <c r="W22" s="53">
        <f t="shared" si="2"/>
        <v>627.83999999996695</v>
      </c>
      <c r="X22" s="82">
        <f t="shared" si="19"/>
        <v>414313.46</v>
      </c>
      <c r="Y22" s="120">
        <v>414908</v>
      </c>
      <c r="Z22" s="53">
        <f t="shared" si="3"/>
        <v>594.53999999997905</v>
      </c>
      <c r="AA22" s="82">
        <f t="shared" si="20"/>
        <v>126954.24000000001</v>
      </c>
      <c r="AB22" s="120">
        <v>126982.16</v>
      </c>
      <c r="AC22" s="53">
        <f t="shared" si="4"/>
        <v>27.9199999999983</v>
      </c>
      <c r="AD22" s="134">
        <f t="shared" si="21"/>
        <v>131009</v>
      </c>
      <c r="AE22" s="135">
        <v>131191</v>
      </c>
      <c r="AF22" s="53">
        <f t="shared" si="9"/>
        <v>182</v>
      </c>
      <c r="AG22" s="53">
        <f t="shared" si="10"/>
        <v>7853.5900000000302</v>
      </c>
      <c r="AH22" s="116">
        <f t="shared" si="22"/>
        <v>6107480.9000000004</v>
      </c>
      <c r="AI22" s="116">
        <v>6115345.29</v>
      </c>
      <c r="AJ22" s="67">
        <f t="shared" si="11"/>
        <v>7864.3899999996602</v>
      </c>
      <c r="AK22" s="67">
        <f t="shared" si="23"/>
        <v>7836.4699999996701</v>
      </c>
    </row>
    <row r="23" spans="1:51" ht="30" customHeight="1">
      <c r="A23" s="504"/>
      <c r="B23" s="114">
        <v>45673</v>
      </c>
      <c r="C23" s="49">
        <f t="shared" si="12"/>
        <v>2870828.65</v>
      </c>
      <c r="D23" s="116">
        <v>2876463.54</v>
      </c>
      <c r="E23" s="53">
        <f t="shared" si="5"/>
        <v>5634.8900000001304</v>
      </c>
      <c r="F23" s="125">
        <f t="shared" si="13"/>
        <v>981747.74</v>
      </c>
      <c r="G23" s="116">
        <v>981931.43</v>
      </c>
      <c r="H23" s="53">
        <f t="shared" si="0"/>
        <v>183.69000000006099</v>
      </c>
      <c r="I23" s="125">
        <f t="shared" si="14"/>
        <v>118712.57</v>
      </c>
      <c r="J23" s="120">
        <v>118785.1</v>
      </c>
      <c r="K23" s="53">
        <f t="shared" si="1"/>
        <v>72.529999999998793</v>
      </c>
      <c r="L23" s="82">
        <f t="shared" si="15"/>
        <v>64655.46</v>
      </c>
      <c r="M23" s="116">
        <v>64718.720000000001</v>
      </c>
      <c r="N23" s="53">
        <f t="shared" si="6"/>
        <v>63.260000000002002</v>
      </c>
      <c r="O23" s="125">
        <f t="shared" si="16"/>
        <v>626980.80000000005</v>
      </c>
      <c r="P23" s="116">
        <v>627339.12</v>
      </c>
      <c r="Q23" s="53">
        <f t="shared" si="7"/>
        <v>358.319999999949</v>
      </c>
      <c r="R23" s="125">
        <f t="shared" si="17"/>
        <v>229628.28</v>
      </c>
      <c r="S23" s="116">
        <v>229859.76</v>
      </c>
      <c r="T23" s="53">
        <f t="shared" si="8"/>
        <v>231.48000000000999</v>
      </c>
      <c r="U23" s="125">
        <f t="shared" si="18"/>
        <v>611790.48</v>
      </c>
      <c r="V23" s="120">
        <v>612462.84</v>
      </c>
      <c r="W23" s="53">
        <f t="shared" si="2"/>
        <v>672.35999999998603</v>
      </c>
      <c r="X23" s="82">
        <f t="shared" si="19"/>
        <v>414908</v>
      </c>
      <c r="Y23" s="120">
        <v>415526.40000000002</v>
      </c>
      <c r="Z23" s="53">
        <f t="shared" si="3"/>
        <v>618.40000000002306</v>
      </c>
      <c r="AA23" s="82">
        <f t="shared" si="20"/>
        <v>126982.16</v>
      </c>
      <c r="AB23" s="120">
        <v>127010.84</v>
      </c>
      <c r="AC23" s="53">
        <f t="shared" si="4"/>
        <v>28.679999999993001</v>
      </c>
      <c r="AD23" s="134">
        <f t="shared" si="21"/>
        <v>131191</v>
      </c>
      <c r="AE23" s="135">
        <v>131356</v>
      </c>
      <c r="AF23" s="53">
        <f t="shared" si="9"/>
        <v>165</v>
      </c>
      <c r="AG23" s="53">
        <f t="shared" si="10"/>
        <v>8028.6100000001497</v>
      </c>
      <c r="AH23" s="116">
        <f t="shared" si="22"/>
        <v>6115345.29</v>
      </c>
      <c r="AI23" s="116">
        <v>6123291.6900000004</v>
      </c>
      <c r="AJ23" s="67">
        <f t="shared" si="11"/>
        <v>7946.4000000003698</v>
      </c>
      <c r="AK23" s="67">
        <f t="shared" si="23"/>
        <v>7917.7200000003804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30" customHeight="1">
      <c r="A24" s="504"/>
      <c r="B24" s="114">
        <v>45674</v>
      </c>
      <c r="C24" s="49">
        <f t="shared" si="12"/>
        <v>2876463.54</v>
      </c>
      <c r="D24" s="116">
        <v>2882092.09</v>
      </c>
      <c r="E24" s="53">
        <f t="shared" si="5"/>
        <v>5628.5499999998101</v>
      </c>
      <c r="F24" s="125">
        <f t="shared" si="13"/>
        <v>981931.43</v>
      </c>
      <c r="G24" s="116">
        <v>982134.06</v>
      </c>
      <c r="H24" s="53">
        <f t="shared" si="0"/>
        <v>202.630000000005</v>
      </c>
      <c r="I24" s="125">
        <f t="shared" si="14"/>
        <v>118785.1</v>
      </c>
      <c r="J24" s="120">
        <v>118853.03</v>
      </c>
      <c r="K24" s="53">
        <f t="shared" si="1"/>
        <v>67.929999999993001</v>
      </c>
      <c r="L24" s="82">
        <f t="shared" si="15"/>
        <v>64718.720000000001</v>
      </c>
      <c r="M24" s="116">
        <v>64776.91</v>
      </c>
      <c r="N24" s="53">
        <f t="shared" si="6"/>
        <v>58.1900000000023</v>
      </c>
      <c r="O24" s="125">
        <f t="shared" si="16"/>
        <v>627339.12</v>
      </c>
      <c r="P24" s="116">
        <v>627772.04</v>
      </c>
      <c r="Q24" s="53">
        <f t="shared" si="7"/>
        <v>432.92000000004202</v>
      </c>
      <c r="R24" s="125">
        <f t="shared" si="17"/>
        <v>229859.76</v>
      </c>
      <c r="S24" s="116">
        <v>230122.06</v>
      </c>
      <c r="T24" s="53">
        <f t="shared" si="8"/>
        <v>262.29999999998802</v>
      </c>
      <c r="U24" s="125">
        <f t="shared" si="18"/>
        <v>612462.84</v>
      </c>
      <c r="V24" s="120">
        <v>613191.09</v>
      </c>
      <c r="W24" s="53">
        <f t="shared" si="2"/>
        <v>728.25</v>
      </c>
      <c r="X24" s="82">
        <f t="shared" si="19"/>
        <v>415526.40000000002</v>
      </c>
      <c r="Y24" s="120">
        <v>416145.06</v>
      </c>
      <c r="Z24" s="53">
        <f t="shared" si="3"/>
        <v>618.65999999997405</v>
      </c>
      <c r="AA24" s="82">
        <f t="shared" si="20"/>
        <v>127010.84</v>
      </c>
      <c r="AB24" s="120">
        <v>127044.02</v>
      </c>
      <c r="AC24" s="53">
        <f t="shared" si="4"/>
        <v>33.180000000007603</v>
      </c>
      <c r="AD24" s="134">
        <f t="shared" si="21"/>
        <v>131356</v>
      </c>
      <c r="AE24" s="135">
        <v>131514</v>
      </c>
      <c r="AF24" s="53">
        <f t="shared" si="9"/>
        <v>158</v>
      </c>
      <c r="AG24" s="53">
        <f t="shared" si="10"/>
        <v>8190.6099999998296</v>
      </c>
      <c r="AH24" s="116">
        <f t="shared" si="22"/>
        <v>6123291.6900000004</v>
      </c>
      <c r="AI24" s="116">
        <v>6131510.0800000001</v>
      </c>
      <c r="AJ24" s="67">
        <f t="shared" si="11"/>
        <v>8218.3899999996593</v>
      </c>
      <c r="AK24" s="67">
        <f t="shared" si="23"/>
        <v>8185.2099999996599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s="3" customFormat="1" ht="30" customHeight="1">
      <c r="A25" s="504"/>
      <c r="B25" s="114">
        <v>45675</v>
      </c>
      <c r="C25" s="116">
        <v>2882092.09</v>
      </c>
      <c r="D25" s="49">
        <v>2887383.13</v>
      </c>
      <c r="E25" s="53">
        <f t="shared" si="5"/>
        <v>5291.04000000004</v>
      </c>
      <c r="F25" s="125">
        <f t="shared" si="13"/>
        <v>982134.06</v>
      </c>
      <c r="G25" s="116">
        <v>982190.57</v>
      </c>
      <c r="H25" s="53">
        <f t="shared" si="0"/>
        <v>56.509999999892898</v>
      </c>
      <c r="I25" s="125">
        <f t="shared" si="14"/>
        <v>118853.03</v>
      </c>
      <c r="J25" s="120">
        <v>118920.64</v>
      </c>
      <c r="K25" s="53">
        <f t="shared" si="1"/>
        <v>67.610000000000596</v>
      </c>
      <c r="L25" s="82">
        <f t="shared" si="15"/>
        <v>64776.91</v>
      </c>
      <c r="M25" s="116">
        <v>64838.39</v>
      </c>
      <c r="N25" s="53">
        <f t="shared" si="6"/>
        <v>61.479999999995897</v>
      </c>
      <c r="O25" s="125">
        <f t="shared" si="16"/>
        <v>627772.04</v>
      </c>
      <c r="P25" s="116">
        <v>628183.36</v>
      </c>
      <c r="Q25" s="53">
        <f t="shared" si="7"/>
        <v>411.319999999949</v>
      </c>
      <c r="R25" s="125">
        <f t="shared" si="17"/>
        <v>230122.06</v>
      </c>
      <c r="S25" s="116">
        <v>230340.04</v>
      </c>
      <c r="T25" s="53">
        <f t="shared" si="8"/>
        <v>217.98000000000999</v>
      </c>
      <c r="U25" s="125">
        <f t="shared" si="18"/>
        <v>613191.09</v>
      </c>
      <c r="V25" s="120">
        <v>613728.4</v>
      </c>
      <c r="W25" s="53">
        <f t="shared" si="2"/>
        <v>537.31000000005599</v>
      </c>
      <c r="X25" s="82">
        <f t="shared" si="19"/>
        <v>416145.06</v>
      </c>
      <c r="Y25" s="120">
        <v>416699.84</v>
      </c>
      <c r="Z25" s="53">
        <f t="shared" si="3"/>
        <v>554.78000000002805</v>
      </c>
      <c r="AA25" s="82">
        <f t="shared" si="20"/>
        <v>127044.02</v>
      </c>
      <c r="AB25" s="120">
        <v>127077.96</v>
      </c>
      <c r="AC25" s="53">
        <f t="shared" si="4"/>
        <v>33.9400000000023</v>
      </c>
      <c r="AD25" s="134">
        <f t="shared" si="21"/>
        <v>131514</v>
      </c>
      <c r="AE25" s="135">
        <v>131686</v>
      </c>
      <c r="AF25" s="53">
        <f t="shared" si="9"/>
        <v>172</v>
      </c>
      <c r="AG25" s="53">
        <f t="shared" si="10"/>
        <v>7403.9699999999702</v>
      </c>
      <c r="AH25" s="116">
        <f t="shared" si="22"/>
        <v>6131510.0800000001</v>
      </c>
      <c r="AI25" s="116">
        <v>6138999.8600000003</v>
      </c>
      <c r="AJ25" s="67">
        <f t="shared" si="11"/>
        <v>7489.7800000002599</v>
      </c>
      <c r="AK25" s="67">
        <f t="shared" si="23"/>
        <v>7455.8400000002603</v>
      </c>
    </row>
    <row r="26" spans="1:51" ht="30" customHeight="1">
      <c r="A26" s="504"/>
      <c r="B26" s="114">
        <v>45676</v>
      </c>
      <c r="C26" s="49">
        <f t="shared" si="12"/>
        <v>2887383.13</v>
      </c>
      <c r="D26" s="124">
        <v>2892581.98</v>
      </c>
      <c r="E26" s="53">
        <f t="shared" si="5"/>
        <v>5198.8500000000904</v>
      </c>
      <c r="F26" s="125">
        <f t="shared" si="13"/>
        <v>982190.57</v>
      </c>
      <c r="G26" s="127">
        <v>982290.06</v>
      </c>
      <c r="H26" s="53">
        <f t="shared" si="0"/>
        <v>99.490000000107102</v>
      </c>
      <c r="I26" s="125">
        <f t="shared" si="14"/>
        <v>118920.64</v>
      </c>
      <c r="J26" s="127">
        <v>118989.78</v>
      </c>
      <c r="K26" s="53">
        <f t="shared" si="1"/>
        <v>69.139999999999404</v>
      </c>
      <c r="L26" s="82">
        <f t="shared" si="15"/>
        <v>64838.39</v>
      </c>
      <c r="M26" s="120">
        <v>64899.96</v>
      </c>
      <c r="N26" s="53">
        <f t="shared" si="6"/>
        <v>61.569999999999702</v>
      </c>
      <c r="O26" s="125">
        <f t="shared" si="16"/>
        <v>628183.36</v>
      </c>
      <c r="P26" s="127">
        <v>628522.48</v>
      </c>
      <c r="Q26" s="53">
        <f t="shared" si="7"/>
        <v>339.119999999995</v>
      </c>
      <c r="R26" s="125">
        <f t="shared" si="17"/>
        <v>230340.04</v>
      </c>
      <c r="S26" s="127">
        <v>230579.72</v>
      </c>
      <c r="T26" s="53">
        <f t="shared" si="8"/>
        <v>239.67999999999299</v>
      </c>
      <c r="U26" s="125">
        <f t="shared" si="18"/>
        <v>613728.4</v>
      </c>
      <c r="V26" s="127">
        <v>614381.56000000006</v>
      </c>
      <c r="W26" s="53">
        <f t="shared" si="2"/>
        <v>653.16000000003305</v>
      </c>
      <c r="X26" s="82">
        <f t="shared" si="19"/>
        <v>416699.84</v>
      </c>
      <c r="Y26" s="120">
        <v>417340.15999999997</v>
      </c>
      <c r="Z26" s="53">
        <f t="shared" si="3"/>
        <v>640.319999999949</v>
      </c>
      <c r="AA26" s="82">
        <f t="shared" si="20"/>
        <v>127077.96</v>
      </c>
      <c r="AB26" s="120">
        <v>127108.04</v>
      </c>
      <c r="AC26" s="53">
        <f t="shared" si="4"/>
        <v>30.079999999987201</v>
      </c>
      <c r="AD26" s="134">
        <f t="shared" si="21"/>
        <v>131686</v>
      </c>
      <c r="AE26" s="135">
        <v>131804</v>
      </c>
      <c r="AF26" s="53">
        <f t="shared" si="9"/>
        <v>118</v>
      </c>
      <c r="AG26" s="53">
        <f t="shared" si="10"/>
        <v>7449.4100000001599</v>
      </c>
      <c r="AH26" s="116">
        <f t="shared" si="22"/>
        <v>6138999.8600000003</v>
      </c>
      <c r="AI26" s="116">
        <v>6146457.8799999999</v>
      </c>
      <c r="AJ26" s="67">
        <f t="shared" si="11"/>
        <v>7458.0199999995502</v>
      </c>
      <c r="AK26" s="67">
        <f t="shared" si="23"/>
        <v>7427.9399999995703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s="3" customFormat="1" ht="30" customHeight="1">
      <c r="A27" s="504"/>
      <c r="B27" s="114">
        <v>45677</v>
      </c>
      <c r="C27" s="49">
        <f t="shared" si="12"/>
        <v>2892581.98</v>
      </c>
      <c r="D27" s="116">
        <v>2897794.45</v>
      </c>
      <c r="E27" s="53">
        <f t="shared" si="5"/>
        <v>5212.4700000002003</v>
      </c>
      <c r="F27" s="125">
        <f t="shared" si="13"/>
        <v>982290.06</v>
      </c>
      <c r="G27" s="116">
        <v>982450.55</v>
      </c>
      <c r="H27" s="53">
        <f t="shared" si="0"/>
        <v>160.489999999991</v>
      </c>
      <c r="I27" s="125">
        <f t="shared" si="14"/>
        <v>118989.78</v>
      </c>
      <c r="J27" s="120">
        <v>119061.77</v>
      </c>
      <c r="K27" s="53">
        <f t="shared" si="1"/>
        <v>71.990000000005196</v>
      </c>
      <c r="L27" s="82">
        <f t="shared" si="15"/>
        <v>64899.96</v>
      </c>
      <c r="M27" s="116">
        <v>64961.74</v>
      </c>
      <c r="N27" s="53">
        <f t="shared" si="6"/>
        <v>61.7799999999988</v>
      </c>
      <c r="O27" s="125">
        <f t="shared" si="16"/>
        <v>628522.48</v>
      </c>
      <c r="P27" s="116">
        <v>628878.96</v>
      </c>
      <c r="Q27" s="53">
        <f t="shared" si="7"/>
        <v>356.47999999998098</v>
      </c>
      <c r="R27" s="125">
        <f t="shared" si="17"/>
        <v>230579.72</v>
      </c>
      <c r="S27" s="116">
        <v>230818.96</v>
      </c>
      <c r="T27" s="53">
        <f t="shared" si="8"/>
        <v>239.239999999991</v>
      </c>
      <c r="U27" s="125">
        <f t="shared" si="18"/>
        <v>614381.56000000006</v>
      </c>
      <c r="V27" s="120">
        <v>615046.31999999995</v>
      </c>
      <c r="W27" s="53">
        <f t="shared" si="2"/>
        <v>664.75999999989301</v>
      </c>
      <c r="X27" s="82">
        <f t="shared" si="19"/>
        <v>417340.15999999997</v>
      </c>
      <c r="Y27" s="120">
        <v>417961.68</v>
      </c>
      <c r="Z27" s="53">
        <f t="shared" si="3"/>
        <v>621.52000000001897</v>
      </c>
      <c r="AA27" s="82">
        <f t="shared" si="20"/>
        <v>127108.04</v>
      </c>
      <c r="AB27" s="120">
        <v>127140.08</v>
      </c>
      <c r="AC27" s="53">
        <f t="shared" si="4"/>
        <v>32.040000000008099</v>
      </c>
      <c r="AD27" s="134">
        <f t="shared" si="21"/>
        <v>131804</v>
      </c>
      <c r="AE27" s="135">
        <v>131979</v>
      </c>
      <c r="AF27" s="53">
        <f t="shared" si="9"/>
        <v>175</v>
      </c>
      <c r="AG27" s="53">
        <f t="shared" si="10"/>
        <v>7595.7700000000896</v>
      </c>
      <c r="AH27" s="116">
        <f t="shared" si="22"/>
        <v>6146457.8799999999</v>
      </c>
      <c r="AI27" s="116">
        <v>6154060.5700000003</v>
      </c>
      <c r="AJ27" s="67">
        <f t="shared" si="11"/>
        <v>7602.6900000004098</v>
      </c>
      <c r="AK27" s="67">
        <f t="shared" si="23"/>
        <v>7570.6500000003998</v>
      </c>
    </row>
    <row r="28" spans="1:51" ht="30" customHeight="1">
      <c r="A28" s="504"/>
      <c r="B28" s="114">
        <v>45678</v>
      </c>
      <c r="C28" s="49">
        <f t="shared" si="12"/>
        <v>2897794.45</v>
      </c>
      <c r="D28" s="116">
        <v>2902712.9</v>
      </c>
      <c r="E28" s="53">
        <f t="shared" si="5"/>
        <v>4918.4499999997197</v>
      </c>
      <c r="F28" s="125">
        <f t="shared" si="13"/>
        <v>982450.55</v>
      </c>
      <c r="G28" s="116">
        <v>982601.55</v>
      </c>
      <c r="H28" s="53">
        <f t="shared" si="0"/>
        <v>151</v>
      </c>
      <c r="I28" s="125">
        <f t="shared" si="14"/>
        <v>119061.77</v>
      </c>
      <c r="J28" s="120">
        <v>119131.8</v>
      </c>
      <c r="K28" s="53">
        <f t="shared" si="1"/>
        <v>70.029999999998793</v>
      </c>
      <c r="L28" s="82">
        <f t="shared" si="15"/>
        <v>64961.74</v>
      </c>
      <c r="M28" s="116">
        <v>65026.6</v>
      </c>
      <c r="N28" s="53">
        <f t="shared" si="6"/>
        <v>64.860000000000596</v>
      </c>
      <c r="O28" s="125">
        <f t="shared" si="16"/>
        <v>628878.96</v>
      </c>
      <c r="P28" s="116">
        <v>629171.52</v>
      </c>
      <c r="Q28" s="53">
        <f t="shared" si="7"/>
        <v>292.56000000005599</v>
      </c>
      <c r="R28" s="125">
        <f t="shared" si="17"/>
        <v>230818.96</v>
      </c>
      <c r="S28" s="116">
        <v>231055.64</v>
      </c>
      <c r="T28" s="53">
        <f t="shared" si="8"/>
        <v>236.68000000002201</v>
      </c>
      <c r="U28" s="125">
        <f t="shared" si="18"/>
        <v>615046.31999999995</v>
      </c>
      <c r="V28" s="120">
        <v>615706.72</v>
      </c>
      <c r="W28" s="53">
        <f t="shared" si="2"/>
        <v>660.40000000002306</v>
      </c>
      <c r="X28" s="82">
        <f t="shared" si="19"/>
        <v>417961.68</v>
      </c>
      <c r="Y28" s="120">
        <v>418568.16</v>
      </c>
      <c r="Z28" s="53">
        <f t="shared" si="3"/>
        <v>606.47999999998103</v>
      </c>
      <c r="AA28" s="82">
        <f t="shared" si="20"/>
        <v>127140.08</v>
      </c>
      <c r="AB28" s="120">
        <v>127171.4</v>
      </c>
      <c r="AC28" s="53">
        <f t="shared" si="4"/>
        <v>31.319999999992401</v>
      </c>
      <c r="AD28" s="134">
        <f t="shared" si="21"/>
        <v>131979</v>
      </c>
      <c r="AE28" s="135">
        <v>132118</v>
      </c>
      <c r="AF28" s="53">
        <f t="shared" si="9"/>
        <v>139</v>
      </c>
      <c r="AG28" s="53">
        <f t="shared" si="10"/>
        <v>7170.7799999997997</v>
      </c>
      <c r="AH28" s="116">
        <f t="shared" si="22"/>
        <v>6154060.5700000003</v>
      </c>
      <c r="AI28" s="116">
        <v>6161229.9000000004</v>
      </c>
      <c r="AJ28" s="67">
        <f t="shared" si="11"/>
        <v>7169.33000000007</v>
      </c>
      <c r="AK28" s="67">
        <f t="shared" si="23"/>
        <v>7138.0100000000803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s="3" customFormat="1" ht="30" customHeight="1">
      <c r="A29" s="504"/>
      <c r="B29" s="114">
        <v>45679</v>
      </c>
      <c r="C29" s="49">
        <f t="shared" si="12"/>
        <v>2902712.9</v>
      </c>
      <c r="D29" s="116">
        <v>2906480.9</v>
      </c>
      <c r="E29" s="53">
        <f t="shared" si="5"/>
        <v>3768</v>
      </c>
      <c r="F29" s="125">
        <f t="shared" si="13"/>
        <v>982601.55</v>
      </c>
      <c r="G29" s="116">
        <v>983040.25</v>
      </c>
      <c r="H29" s="53">
        <f t="shared" si="0"/>
        <v>438.69999999995298</v>
      </c>
      <c r="I29" s="125">
        <f t="shared" si="14"/>
        <v>119131.8</v>
      </c>
      <c r="J29" s="120">
        <v>119206.7</v>
      </c>
      <c r="K29" s="53">
        <f t="shared" si="1"/>
        <v>74.899999999994193</v>
      </c>
      <c r="L29" s="82">
        <f t="shared" si="15"/>
        <v>65026.6</v>
      </c>
      <c r="M29" s="116">
        <v>65096.02</v>
      </c>
      <c r="N29" s="53">
        <f t="shared" si="6"/>
        <v>69.419999999998296</v>
      </c>
      <c r="O29" s="125">
        <f t="shared" si="16"/>
        <v>629171.52</v>
      </c>
      <c r="P29" s="116">
        <v>629419</v>
      </c>
      <c r="Q29" s="53">
        <f t="shared" si="7"/>
        <v>247.479999999981</v>
      </c>
      <c r="R29" s="125">
        <f t="shared" si="17"/>
        <v>231055.64</v>
      </c>
      <c r="S29" s="116">
        <v>231247.24</v>
      </c>
      <c r="T29" s="53">
        <f t="shared" si="8"/>
        <v>191.599999999977</v>
      </c>
      <c r="U29" s="125">
        <f t="shared" si="18"/>
        <v>615706.72</v>
      </c>
      <c r="V29" s="120">
        <v>616334.80000000005</v>
      </c>
      <c r="W29" s="53">
        <f t="shared" si="2"/>
        <v>628.08000000007496</v>
      </c>
      <c r="X29" s="82">
        <f t="shared" si="19"/>
        <v>418568.16</v>
      </c>
      <c r="Y29" s="120">
        <v>419075.92</v>
      </c>
      <c r="Z29" s="53">
        <f t="shared" si="3"/>
        <v>507.76000000000897</v>
      </c>
      <c r="AA29" s="82">
        <f t="shared" si="20"/>
        <v>127171.4</v>
      </c>
      <c r="AB29" s="120">
        <v>127220.52</v>
      </c>
      <c r="AC29" s="53">
        <f t="shared" si="4"/>
        <v>49.120000000009902</v>
      </c>
      <c r="AD29" s="134">
        <f t="shared" si="21"/>
        <v>132118</v>
      </c>
      <c r="AE29" s="135">
        <v>132286</v>
      </c>
      <c r="AF29" s="53">
        <f t="shared" si="9"/>
        <v>168</v>
      </c>
      <c r="AG29" s="53">
        <f t="shared" si="10"/>
        <v>6143.06</v>
      </c>
      <c r="AH29" s="116">
        <f t="shared" si="22"/>
        <v>6161229.9000000004</v>
      </c>
      <c r="AI29" s="116">
        <v>6167358.9900000002</v>
      </c>
      <c r="AJ29" s="67">
        <f t="shared" si="11"/>
        <v>6129.0899999998501</v>
      </c>
      <c r="AK29" s="67">
        <f t="shared" si="23"/>
        <v>6079.9699999998402</v>
      </c>
    </row>
    <row r="30" spans="1:51" ht="30" customHeight="1">
      <c r="A30" s="504"/>
      <c r="B30" s="114">
        <v>45680</v>
      </c>
      <c r="C30" s="49">
        <f t="shared" si="12"/>
        <v>2906480.9</v>
      </c>
      <c r="D30" s="116">
        <v>2912013.38</v>
      </c>
      <c r="E30" s="53">
        <f t="shared" si="5"/>
        <v>5532.4799999999796</v>
      </c>
      <c r="F30" s="125">
        <f t="shared" si="13"/>
        <v>983040.25</v>
      </c>
      <c r="G30" s="116">
        <v>983464.97</v>
      </c>
      <c r="H30" s="53">
        <f t="shared" si="0"/>
        <v>424.719999999972</v>
      </c>
      <c r="I30" s="125">
        <f t="shared" si="14"/>
        <v>119206.7</v>
      </c>
      <c r="J30" s="120">
        <v>119276.23</v>
      </c>
      <c r="K30" s="53">
        <f t="shared" si="1"/>
        <v>69.529999999998793</v>
      </c>
      <c r="L30" s="82">
        <f t="shared" si="15"/>
        <v>65096.02</v>
      </c>
      <c r="M30" s="116">
        <v>65152.67</v>
      </c>
      <c r="N30" s="53">
        <f t="shared" si="6"/>
        <v>56.650000000001498</v>
      </c>
      <c r="O30" s="125">
        <f t="shared" si="16"/>
        <v>629419</v>
      </c>
      <c r="P30" s="116">
        <v>629723.43999999994</v>
      </c>
      <c r="Q30" s="53">
        <f t="shared" si="7"/>
        <v>304.43999999994401</v>
      </c>
      <c r="R30" s="125">
        <f t="shared" si="17"/>
        <v>231247.24</v>
      </c>
      <c r="S30" s="116">
        <v>231487.84</v>
      </c>
      <c r="T30" s="53">
        <f t="shared" si="8"/>
        <v>240.60000000000599</v>
      </c>
      <c r="U30" s="125">
        <f t="shared" si="18"/>
        <v>616334.80000000005</v>
      </c>
      <c r="V30" s="120">
        <v>617009.6</v>
      </c>
      <c r="W30" s="53">
        <f t="shared" si="2"/>
        <v>674.79999999993004</v>
      </c>
      <c r="X30" s="82">
        <f t="shared" si="19"/>
        <v>419075.92</v>
      </c>
      <c r="Y30" s="120">
        <v>419726.64</v>
      </c>
      <c r="Z30" s="53">
        <f t="shared" si="3"/>
        <v>650.72000000003004</v>
      </c>
      <c r="AA30" s="82">
        <f t="shared" si="20"/>
        <v>127220.52</v>
      </c>
      <c r="AB30" s="120">
        <v>127252.32</v>
      </c>
      <c r="AC30" s="53">
        <f t="shared" si="4"/>
        <v>31.8000000000029</v>
      </c>
      <c r="AD30" s="134">
        <f t="shared" si="21"/>
        <v>132286</v>
      </c>
      <c r="AE30" s="135">
        <v>132464</v>
      </c>
      <c r="AF30" s="53">
        <f t="shared" si="9"/>
        <v>178</v>
      </c>
      <c r="AG30" s="53">
        <f t="shared" si="10"/>
        <v>8163.7399999998697</v>
      </c>
      <c r="AH30" s="116">
        <f t="shared" si="22"/>
        <v>6167358.9900000002</v>
      </c>
      <c r="AI30" s="116">
        <v>6175530.9299999997</v>
      </c>
      <c r="AJ30" s="67">
        <f t="shared" si="11"/>
        <v>8171.9399999994803</v>
      </c>
      <c r="AK30" s="67">
        <f t="shared" si="23"/>
        <v>8140.1399999994801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ht="30" customHeight="1">
      <c r="A31" s="504"/>
      <c r="B31" s="114">
        <v>45681</v>
      </c>
      <c r="C31" s="49">
        <f t="shared" si="12"/>
        <v>2912013.38</v>
      </c>
      <c r="D31" s="116">
        <v>2916746.9</v>
      </c>
      <c r="E31" s="53">
        <f t="shared" si="5"/>
        <v>4733.5200000000204</v>
      </c>
      <c r="F31" s="125">
        <f t="shared" si="13"/>
        <v>983464.97</v>
      </c>
      <c r="G31" s="116">
        <v>983836.63</v>
      </c>
      <c r="H31" s="53">
        <f t="shared" si="0"/>
        <v>371.66000000003299</v>
      </c>
      <c r="I31" s="125">
        <f t="shared" si="14"/>
        <v>119276.23</v>
      </c>
      <c r="J31" s="120">
        <v>119366.9</v>
      </c>
      <c r="K31" s="53">
        <f t="shared" si="1"/>
        <v>90.669999999998296</v>
      </c>
      <c r="L31" s="82">
        <f t="shared" si="15"/>
        <v>65152.67</v>
      </c>
      <c r="M31" s="116">
        <v>65209.83</v>
      </c>
      <c r="N31" s="53">
        <f t="shared" si="6"/>
        <v>57.1600000000035</v>
      </c>
      <c r="O31" s="125">
        <f t="shared" si="16"/>
        <v>629723.43999999994</v>
      </c>
      <c r="P31" s="116">
        <v>630006.4</v>
      </c>
      <c r="Q31" s="53">
        <f t="shared" si="7"/>
        <v>282.96000000007899</v>
      </c>
      <c r="R31" s="125">
        <f t="shared" si="17"/>
        <v>231487.84</v>
      </c>
      <c r="S31" s="116">
        <v>231674.09</v>
      </c>
      <c r="T31" s="53">
        <f t="shared" si="8"/>
        <v>186.25</v>
      </c>
      <c r="U31" s="125">
        <f t="shared" si="18"/>
        <v>617009.6</v>
      </c>
      <c r="V31" s="120">
        <v>617656.31999999995</v>
      </c>
      <c r="W31" s="53">
        <f t="shared" si="2"/>
        <v>646.71999999997195</v>
      </c>
      <c r="X31" s="82">
        <f t="shared" si="19"/>
        <v>419726.64</v>
      </c>
      <c r="Y31" s="120">
        <v>420275.52</v>
      </c>
      <c r="Z31" s="53">
        <f t="shared" si="3"/>
        <v>548.880000000005</v>
      </c>
      <c r="AA31" s="82">
        <f t="shared" si="20"/>
        <v>127252.32</v>
      </c>
      <c r="AB31" s="120">
        <v>127284.09</v>
      </c>
      <c r="AC31" s="53">
        <f t="shared" si="4"/>
        <v>31.769999999989501</v>
      </c>
      <c r="AD31" s="134">
        <f t="shared" si="21"/>
        <v>132464</v>
      </c>
      <c r="AE31" s="135">
        <v>132618</v>
      </c>
      <c r="AF31" s="53">
        <f t="shared" si="9"/>
        <v>154</v>
      </c>
      <c r="AG31" s="53">
        <f t="shared" si="10"/>
        <v>7103.5900000001002</v>
      </c>
      <c r="AH31" s="116">
        <f t="shared" si="22"/>
        <v>6175530.9299999997</v>
      </c>
      <c r="AI31" s="116">
        <v>6182649.5</v>
      </c>
      <c r="AJ31" s="67">
        <f t="shared" si="11"/>
        <v>7118.5700000002998</v>
      </c>
      <c r="AK31" s="67">
        <f t="shared" si="23"/>
        <v>7086.8000000003103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ht="30" customHeight="1">
      <c r="A32" s="504"/>
      <c r="B32" s="114">
        <v>45682</v>
      </c>
      <c r="C32" s="49">
        <f t="shared" si="12"/>
        <v>2916746.9</v>
      </c>
      <c r="D32" s="150">
        <v>2921783.9</v>
      </c>
      <c r="E32" s="53">
        <f t="shared" si="5"/>
        <v>5037</v>
      </c>
      <c r="F32" s="125">
        <f t="shared" si="13"/>
        <v>983836.63</v>
      </c>
      <c r="G32" s="129">
        <v>984190.28</v>
      </c>
      <c r="H32" s="53">
        <f t="shared" ref="H32:H33" si="24">SUM(G32-F32)</f>
        <v>353.650000000023</v>
      </c>
      <c r="I32" s="125">
        <f t="shared" si="14"/>
        <v>119366.9</v>
      </c>
      <c r="J32" s="129">
        <v>119453.1</v>
      </c>
      <c r="K32" s="53">
        <f t="shared" ref="K32:K33" si="25">SUM(J32-I32)</f>
        <v>86.200000000011599</v>
      </c>
      <c r="L32" s="82">
        <f t="shared" si="15"/>
        <v>65209.83</v>
      </c>
      <c r="M32" s="129">
        <v>65274.9</v>
      </c>
      <c r="N32" s="53">
        <f t="shared" ref="N32:N33" si="26">SUM(M32-L32)</f>
        <v>65.069999999999695</v>
      </c>
      <c r="O32" s="125">
        <f t="shared" si="16"/>
        <v>630006.4</v>
      </c>
      <c r="P32" s="129">
        <v>630274.9</v>
      </c>
      <c r="Q32" s="53">
        <f t="shared" si="7"/>
        <v>268.5</v>
      </c>
      <c r="R32" s="125">
        <f t="shared" si="17"/>
        <v>231674.09</v>
      </c>
      <c r="S32" s="129">
        <v>231924.26</v>
      </c>
      <c r="T32" s="53">
        <f t="shared" si="8"/>
        <v>250.170000000013</v>
      </c>
      <c r="U32" s="125">
        <f t="shared" si="18"/>
        <v>617656.31999999995</v>
      </c>
      <c r="V32" s="129">
        <v>618276.6</v>
      </c>
      <c r="W32" s="53">
        <f t="shared" si="2"/>
        <v>620.28000000002805</v>
      </c>
      <c r="X32" s="82">
        <f t="shared" si="19"/>
        <v>420275.52</v>
      </c>
      <c r="Y32" s="129">
        <v>421000.48</v>
      </c>
      <c r="Z32" s="53">
        <f t="shared" ref="Z32:Z33" si="27">SUM(Y32-X32)</f>
        <v>724.95999999996297</v>
      </c>
      <c r="AA32" s="82">
        <f t="shared" si="20"/>
        <v>127284.09</v>
      </c>
      <c r="AB32" s="129">
        <v>127313.4</v>
      </c>
      <c r="AC32" s="53">
        <f t="shared" ref="AC32:AC33" si="28">SUM(AB32-AA32)</f>
        <v>29.3099999999977</v>
      </c>
      <c r="AD32" s="134">
        <f t="shared" si="21"/>
        <v>132618</v>
      </c>
      <c r="AE32" s="136">
        <v>132795</v>
      </c>
      <c r="AF32" s="53">
        <f t="shared" si="9"/>
        <v>177</v>
      </c>
      <c r="AG32" s="53">
        <f t="shared" si="10"/>
        <v>7612.1400000000403</v>
      </c>
      <c r="AH32" s="116">
        <f t="shared" si="22"/>
        <v>6182649.5</v>
      </c>
      <c r="AI32" s="129">
        <v>6190263.9000000004</v>
      </c>
      <c r="AJ32" s="67">
        <f t="shared" si="11"/>
        <v>7614.4000000003698</v>
      </c>
      <c r="AK32" s="67">
        <f t="shared" si="23"/>
        <v>7585.0900000003703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s="3" customFormat="1" ht="30" customHeight="1">
      <c r="A33" s="504"/>
      <c r="B33" s="114">
        <v>45683</v>
      </c>
      <c r="C33" s="125">
        <f t="shared" si="12"/>
        <v>2921783.9</v>
      </c>
      <c r="D33" s="123">
        <v>2926927.4</v>
      </c>
      <c r="E33" s="53">
        <f t="shared" si="5"/>
        <v>5143.5</v>
      </c>
      <c r="F33" s="125">
        <f t="shared" si="13"/>
        <v>984190.28</v>
      </c>
      <c r="G33" s="123">
        <v>984249.96</v>
      </c>
      <c r="H33" s="53">
        <f t="shared" si="24"/>
        <v>59.6799999999348</v>
      </c>
      <c r="I33" s="125">
        <f t="shared" si="14"/>
        <v>119453.1</v>
      </c>
      <c r="J33" s="82">
        <v>119523.8</v>
      </c>
      <c r="K33" s="53">
        <f t="shared" si="25"/>
        <v>70.699999999997104</v>
      </c>
      <c r="L33" s="82">
        <f t="shared" si="15"/>
        <v>65274.9</v>
      </c>
      <c r="M33" s="123">
        <v>65345.13</v>
      </c>
      <c r="N33" s="53">
        <f t="shared" si="26"/>
        <v>70.229999999995897</v>
      </c>
      <c r="O33" s="125">
        <f t="shared" si="16"/>
        <v>630274.9</v>
      </c>
      <c r="P33" s="123">
        <v>630548.6</v>
      </c>
      <c r="Q33" s="53">
        <f t="shared" si="7"/>
        <v>273.69999999995298</v>
      </c>
      <c r="R33" s="125">
        <f t="shared" si="17"/>
        <v>231924.26</v>
      </c>
      <c r="S33" s="123">
        <v>232139.4</v>
      </c>
      <c r="T33" s="53">
        <f t="shared" si="8"/>
        <v>215.13999999998501</v>
      </c>
      <c r="U33" s="125">
        <f t="shared" si="18"/>
        <v>618276.6</v>
      </c>
      <c r="V33" s="82">
        <v>618895.35999999999</v>
      </c>
      <c r="W33" s="53">
        <f t="shared" si="2"/>
        <v>618.76000000000897</v>
      </c>
      <c r="X33" s="82">
        <f t="shared" si="19"/>
        <v>421000.48</v>
      </c>
      <c r="Y33" s="82">
        <v>421624.32000000001</v>
      </c>
      <c r="Z33" s="53">
        <f t="shared" si="27"/>
        <v>623.84000000002595</v>
      </c>
      <c r="AA33" s="82">
        <f t="shared" si="20"/>
        <v>127313.4</v>
      </c>
      <c r="AB33" s="82">
        <v>127341.4</v>
      </c>
      <c r="AC33" s="53">
        <f t="shared" si="28"/>
        <v>28</v>
      </c>
      <c r="AD33" s="134">
        <f t="shared" si="21"/>
        <v>132795</v>
      </c>
      <c r="AE33" s="134">
        <v>132902</v>
      </c>
      <c r="AF33" s="53">
        <f t="shared" si="9"/>
        <v>107</v>
      </c>
      <c r="AG33" s="53">
        <f t="shared" si="10"/>
        <v>7210.5499999999001</v>
      </c>
      <c r="AH33" s="116">
        <f t="shared" si="22"/>
        <v>6190263.9000000004</v>
      </c>
      <c r="AI33" s="123">
        <v>6197494.9000000004</v>
      </c>
      <c r="AJ33" s="67">
        <f t="shared" si="11"/>
        <v>7231</v>
      </c>
      <c r="AK33" s="67">
        <f t="shared" si="23"/>
        <v>7203</v>
      </c>
    </row>
    <row r="34" spans="1:51" ht="30" customHeight="1">
      <c r="A34" s="504"/>
      <c r="B34" s="114">
        <v>45684</v>
      </c>
      <c r="C34" s="49">
        <f t="shared" si="12"/>
        <v>2926927.4</v>
      </c>
      <c r="D34" s="116">
        <v>2932178.69</v>
      </c>
      <c r="E34" s="53">
        <f t="shared" si="5"/>
        <v>5251.29000000004</v>
      </c>
      <c r="F34" s="125">
        <f t="shared" si="13"/>
        <v>984249.96</v>
      </c>
      <c r="G34" s="116">
        <v>984316.87</v>
      </c>
      <c r="H34" s="53">
        <f t="shared" si="0"/>
        <v>66.910000000032596</v>
      </c>
      <c r="I34" s="125">
        <f t="shared" si="14"/>
        <v>119523.8</v>
      </c>
      <c r="J34" s="120">
        <v>119593.68</v>
      </c>
      <c r="K34" s="53">
        <f t="shared" si="1"/>
        <v>69.879999999990105</v>
      </c>
      <c r="L34" s="82">
        <f t="shared" si="15"/>
        <v>65345.13</v>
      </c>
      <c r="M34" s="116">
        <v>65410.18</v>
      </c>
      <c r="N34" s="53">
        <f t="shared" si="6"/>
        <v>65.050000000002896</v>
      </c>
      <c r="O34" s="125">
        <f t="shared" si="16"/>
        <v>630548.6</v>
      </c>
      <c r="P34" s="116">
        <v>630833.52</v>
      </c>
      <c r="Q34" s="53">
        <f t="shared" si="7"/>
        <v>284.92000000004202</v>
      </c>
      <c r="R34" s="125">
        <f t="shared" si="17"/>
        <v>232139.4</v>
      </c>
      <c r="S34" s="116">
        <v>232369.2</v>
      </c>
      <c r="T34" s="53">
        <f t="shared" si="8"/>
        <v>229.80000000001701</v>
      </c>
      <c r="U34" s="125">
        <f t="shared" si="18"/>
        <v>618895.35999999999</v>
      </c>
      <c r="V34" s="120">
        <v>619547.84</v>
      </c>
      <c r="W34" s="53">
        <f t="shared" si="2"/>
        <v>652.47999999998103</v>
      </c>
      <c r="X34" s="82">
        <f t="shared" si="19"/>
        <v>421624.32000000001</v>
      </c>
      <c r="Y34" s="120">
        <v>422319.52</v>
      </c>
      <c r="Z34" s="53">
        <f t="shared" si="3"/>
        <v>695.20000000001198</v>
      </c>
      <c r="AA34" s="82">
        <f t="shared" si="20"/>
        <v>127341.4</v>
      </c>
      <c r="AB34" s="120">
        <v>127374.48</v>
      </c>
      <c r="AC34" s="53">
        <f t="shared" si="4"/>
        <v>33.080000000001696</v>
      </c>
      <c r="AD34" s="134">
        <f t="shared" si="21"/>
        <v>132902</v>
      </c>
      <c r="AE34" s="135">
        <v>133100</v>
      </c>
      <c r="AF34" s="53">
        <f t="shared" si="9"/>
        <v>198</v>
      </c>
      <c r="AG34" s="53">
        <f t="shared" si="10"/>
        <v>7546.6100000001197</v>
      </c>
      <c r="AH34" s="116">
        <f t="shared" si="22"/>
        <v>6197494.9000000004</v>
      </c>
      <c r="AI34" s="116">
        <v>6205048.2400000002</v>
      </c>
      <c r="AJ34" s="67">
        <f t="shared" si="11"/>
        <v>7553.3399999998501</v>
      </c>
      <c r="AK34" s="67">
        <f t="shared" si="23"/>
        <v>7520.2599999998502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s="3" customFormat="1" ht="30" customHeight="1">
      <c r="A35" s="504"/>
      <c r="B35" s="114">
        <v>45685</v>
      </c>
      <c r="C35" s="49">
        <f t="shared" si="12"/>
        <v>2932178.69</v>
      </c>
      <c r="D35" s="116">
        <v>2937221.19</v>
      </c>
      <c r="E35" s="53">
        <f t="shared" si="5"/>
        <v>5042.5</v>
      </c>
      <c r="F35" s="125">
        <f t="shared" si="13"/>
        <v>984316.87</v>
      </c>
      <c r="G35" s="116">
        <v>984344.91</v>
      </c>
      <c r="H35" s="53">
        <f t="shared" si="0"/>
        <v>28.040000000037299</v>
      </c>
      <c r="I35" s="125">
        <f t="shared" si="14"/>
        <v>119593.68</v>
      </c>
      <c r="J35" s="120">
        <v>119662.33</v>
      </c>
      <c r="K35" s="53">
        <f t="shared" si="1"/>
        <v>68.650000000008703</v>
      </c>
      <c r="L35" s="82">
        <f t="shared" si="15"/>
        <v>65410.18</v>
      </c>
      <c r="M35" s="116">
        <v>65466.96</v>
      </c>
      <c r="N35" s="53">
        <f t="shared" si="6"/>
        <v>56.7799999999988</v>
      </c>
      <c r="O35" s="125">
        <f t="shared" si="16"/>
        <v>630833.52</v>
      </c>
      <c r="P35" s="116">
        <v>631177.68000000005</v>
      </c>
      <c r="Q35" s="53">
        <f t="shared" si="7"/>
        <v>344.16000000003299</v>
      </c>
      <c r="R35" s="125">
        <f t="shared" si="17"/>
        <v>232369.2</v>
      </c>
      <c r="S35" s="116">
        <v>232559.09</v>
      </c>
      <c r="T35" s="53">
        <f t="shared" si="8"/>
        <v>189.88999999998501</v>
      </c>
      <c r="U35" s="125">
        <f t="shared" si="18"/>
        <v>619547.84</v>
      </c>
      <c r="V35" s="120">
        <v>620171.26</v>
      </c>
      <c r="W35" s="53">
        <f t="shared" si="2"/>
        <v>623.42000000004202</v>
      </c>
      <c r="X35" s="82">
        <f t="shared" si="19"/>
        <v>422319.52</v>
      </c>
      <c r="Y35" s="120">
        <v>422900.24</v>
      </c>
      <c r="Z35" s="53">
        <f t="shared" si="3"/>
        <v>580.71999999997195</v>
      </c>
      <c r="AA35" s="82">
        <f t="shared" si="20"/>
        <v>127374.48</v>
      </c>
      <c r="AB35" s="120">
        <v>127398.44</v>
      </c>
      <c r="AC35" s="53">
        <f t="shared" si="4"/>
        <v>23.960000000006399</v>
      </c>
      <c r="AD35" s="134">
        <f t="shared" si="21"/>
        <v>133100</v>
      </c>
      <c r="AE35" s="135">
        <v>133281</v>
      </c>
      <c r="AF35" s="53">
        <f t="shared" si="9"/>
        <v>181</v>
      </c>
      <c r="AG35" s="53">
        <f t="shared" si="10"/>
        <v>7139.1200000000799</v>
      </c>
      <c r="AH35" s="116">
        <f t="shared" si="22"/>
        <v>6205048.2400000002</v>
      </c>
      <c r="AI35" s="116">
        <v>6212234.8200000003</v>
      </c>
      <c r="AJ35" s="67">
        <f t="shared" si="11"/>
        <v>7186.58000000007</v>
      </c>
      <c r="AK35" s="67">
        <f t="shared" si="23"/>
        <v>7162.6200000000699</v>
      </c>
    </row>
    <row r="36" spans="1:51" ht="30" customHeight="1">
      <c r="A36" s="504"/>
      <c r="B36" s="114">
        <v>45686</v>
      </c>
      <c r="C36" s="49">
        <f t="shared" si="12"/>
        <v>2937221.19</v>
      </c>
      <c r="D36" s="116">
        <v>2940258.3</v>
      </c>
      <c r="E36" s="53">
        <f t="shared" si="5"/>
        <v>3037.1099999998701</v>
      </c>
      <c r="F36" s="125">
        <f t="shared" si="13"/>
        <v>984344.91</v>
      </c>
      <c r="G36" s="116">
        <v>984577.12</v>
      </c>
      <c r="H36" s="53">
        <f t="shared" si="0"/>
        <v>232.209999999963</v>
      </c>
      <c r="I36" s="125">
        <f t="shared" si="14"/>
        <v>119662.33</v>
      </c>
      <c r="J36" s="120">
        <v>119768.76</v>
      </c>
      <c r="K36" s="53">
        <f t="shared" si="1"/>
        <v>106.429999999993</v>
      </c>
      <c r="L36" s="82">
        <f t="shared" si="15"/>
        <v>65466.96</v>
      </c>
      <c r="M36" s="116">
        <v>65534.05</v>
      </c>
      <c r="N36" s="53">
        <f t="shared" si="6"/>
        <v>67.090000000003798</v>
      </c>
      <c r="O36" s="125">
        <f t="shared" si="16"/>
        <v>631177.68000000005</v>
      </c>
      <c r="P36" s="116">
        <v>631462.52</v>
      </c>
      <c r="Q36" s="53">
        <f t="shared" si="7"/>
        <v>284.83999999996701</v>
      </c>
      <c r="R36" s="125">
        <f t="shared" si="17"/>
        <v>232559.09</v>
      </c>
      <c r="S36" s="116">
        <v>232730.96</v>
      </c>
      <c r="T36" s="53">
        <f t="shared" si="8"/>
        <v>171.869999999995</v>
      </c>
      <c r="U36" s="125">
        <f t="shared" si="18"/>
        <v>620171.26</v>
      </c>
      <c r="V36" s="120">
        <v>620794.24</v>
      </c>
      <c r="W36" s="53">
        <f t="shared" si="2"/>
        <v>622.97999999998103</v>
      </c>
      <c r="X36" s="82">
        <f t="shared" si="19"/>
        <v>422900.24</v>
      </c>
      <c r="Y36" s="120">
        <v>423364.56</v>
      </c>
      <c r="Z36" s="53">
        <f t="shared" si="3"/>
        <v>464.32000000000698</v>
      </c>
      <c r="AA36" s="82">
        <f t="shared" si="20"/>
        <v>127398.44</v>
      </c>
      <c r="AB36" s="120">
        <v>127434.36</v>
      </c>
      <c r="AC36" s="53">
        <f t="shared" si="4"/>
        <v>35.919999999998304</v>
      </c>
      <c r="AD36" s="134">
        <f t="shared" si="21"/>
        <v>133281</v>
      </c>
      <c r="AE36" s="135">
        <v>133437</v>
      </c>
      <c r="AF36" s="53">
        <f t="shared" si="9"/>
        <v>156</v>
      </c>
      <c r="AG36" s="53">
        <f t="shared" si="10"/>
        <v>5178.7699999997803</v>
      </c>
      <c r="AH36" s="116">
        <f t="shared" si="22"/>
        <v>6212234.8200000003</v>
      </c>
      <c r="AI36" s="116">
        <v>6217383.8499999996</v>
      </c>
      <c r="AJ36" s="67">
        <f t="shared" si="11"/>
        <v>5149.0299999993304</v>
      </c>
      <c r="AK36" s="67">
        <f t="shared" si="23"/>
        <v>5113.1099999993303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s="3" customFormat="1" ht="30" customHeight="1">
      <c r="A37" s="504"/>
      <c r="B37" s="114">
        <v>45687</v>
      </c>
      <c r="C37" s="49">
        <f t="shared" si="12"/>
        <v>2940258.3</v>
      </c>
      <c r="D37" s="116">
        <v>2945641.08</v>
      </c>
      <c r="E37" s="53">
        <f t="shared" si="5"/>
        <v>5382.7800000002599</v>
      </c>
      <c r="F37" s="125">
        <f t="shared" si="13"/>
        <v>984577.12</v>
      </c>
      <c r="G37" s="116">
        <v>985003.9</v>
      </c>
      <c r="H37" s="53">
        <f t="shared" si="0"/>
        <v>426.780000000028</v>
      </c>
      <c r="I37" s="125">
        <f t="shared" si="14"/>
        <v>119768.76</v>
      </c>
      <c r="J37" s="120">
        <v>119849.24</v>
      </c>
      <c r="K37" s="53">
        <f t="shared" si="1"/>
        <v>80.480000000010506</v>
      </c>
      <c r="L37" s="82">
        <f t="shared" si="15"/>
        <v>65534.05</v>
      </c>
      <c r="M37" s="116">
        <v>65600.240000000005</v>
      </c>
      <c r="N37" s="53">
        <f t="shared" si="6"/>
        <v>66.1900000000023</v>
      </c>
      <c r="O37" s="125">
        <f t="shared" si="16"/>
        <v>631462.52</v>
      </c>
      <c r="P37" s="116">
        <v>631829.84</v>
      </c>
      <c r="Q37" s="53">
        <f t="shared" si="7"/>
        <v>367.319999999949</v>
      </c>
      <c r="R37" s="125">
        <f t="shared" si="17"/>
        <v>232730.96</v>
      </c>
      <c r="S37" s="116">
        <v>232980.32</v>
      </c>
      <c r="T37" s="53">
        <f t="shared" si="8"/>
        <v>249.36000000001499</v>
      </c>
      <c r="U37" s="125">
        <f t="shared" si="18"/>
        <v>620794.24</v>
      </c>
      <c r="V37" s="120">
        <v>621516.56000000006</v>
      </c>
      <c r="W37" s="53">
        <f t="shared" si="2"/>
        <v>722.32000000006497</v>
      </c>
      <c r="X37" s="82">
        <f t="shared" si="19"/>
        <v>423364.56</v>
      </c>
      <c r="Y37" s="120">
        <v>424017.04</v>
      </c>
      <c r="Z37" s="53">
        <f t="shared" si="3"/>
        <v>652.47999999998103</v>
      </c>
      <c r="AA37" s="82">
        <f t="shared" si="20"/>
        <v>127434.36</v>
      </c>
      <c r="AB37" s="120">
        <v>127466.6</v>
      </c>
      <c r="AC37" s="53">
        <f t="shared" si="4"/>
        <v>32.240000000005203</v>
      </c>
      <c r="AD37" s="134">
        <f t="shared" si="21"/>
        <v>133437</v>
      </c>
      <c r="AE37" s="135">
        <v>133614</v>
      </c>
      <c r="AF37" s="53">
        <f t="shared" si="9"/>
        <v>177</v>
      </c>
      <c r="AG37" s="53">
        <f t="shared" si="10"/>
        <v>8156.95000000032</v>
      </c>
      <c r="AH37" s="116">
        <f t="shared" si="22"/>
        <v>6217383.8499999996</v>
      </c>
      <c r="AI37" s="116">
        <v>6225538.7599999998</v>
      </c>
      <c r="AJ37" s="67">
        <f t="shared" si="11"/>
        <v>8154.9100000001499</v>
      </c>
      <c r="AK37" s="67">
        <f t="shared" si="23"/>
        <v>8122.6700000001401</v>
      </c>
    </row>
    <row r="38" spans="1:51" ht="30" customHeight="1">
      <c r="A38" s="504"/>
      <c r="B38" s="151">
        <v>45688</v>
      </c>
      <c r="C38" s="49">
        <f t="shared" si="12"/>
        <v>2945641.08</v>
      </c>
      <c r="D38" s="116">
        <v>2950552.9</v>
      </c>
      <c r="E38" s="152">
        <f t="shared" si="5"/>
        <v>4911.8199999998296</v>
      </c>
      <c r="F38" s="125">
        <f t="shared" si="13"/>
        <v>985003.9</v>
      </c>
      <c r="G38" s="116">
        <v>985771.99</v>
      </c>
      <c r="H38" s="152">
        <f t="shared" si="0"/>
        <v>768.08999999996695</v>
      </c>
      <c r="I38" s="125">
        <f t="shared" si="14"/>
        <v>119849.24</v>
      </c>
      <c r="J38" s="120">
        <v>119931.4</v>
      </c>
      <c r="K38" s="152">
        <f t="shared" si="1"/>
        <v>82.159999999988898</v>
      </c>
      <c r="L38" s="82">
        <f t="shared" si="15"/>
        <v>65600.240000000005</v>
      </c>
      <c r="M38" s="116">
        <v>65675.37</v>
      </c>
      <c r="N38" s="152">
        <f t="shared" si="6"/>
        <v>75.129999999990105</v>
      </c>
      <c r="O38" s="125">
        <f t="shared" si="16"/>
        <v>631829.84</v>
      </c>
      <c r="P38" s="116">
        <v>632216.80000000005</v>
      </c>
      <c r="Q38" s="152">
        <f t="shared" si="7"/>
        <v>386.96000000007899</v>
      </c>
      <c r="R38" s="125">
        <f t="shared" si="17"/>
        <v>232980.32</v>
      </c>
      <c r="S38" s="116">
        <v>233207.01</v>
      </c>
      <c r="T38" s="152">
        <f t="shared" si="8"/>
        <v>226.69000000000199</v>
      </c>
      <c r="U38" s="125">
        <f t="shared" si="18"/>
        <v>621516.56000000006</v>
      </c>
      <c r="V38" s="120">
        <v>622179.31999999995</v>
      </c>
      <c r="W38" s="152">
        <f t="shared" si="2"/>
        <v>662.75999999989301</v>
      </c>
      <c r="X38" s="82">
        <f t="shared" si="19"/>
        <v>424017.04</v>
      </c>
      <c r="Y38" s="120">
        <v>424628.96</v>
      </c>
      <c r="Z38" s="152">
        <f t="shared" si="3"/>
        <v>611.92000000004202</v>
      </c>
      <c r="AA38" s="82">
        <f t="shared" si="20"/>
        <v>127466.6</v>
      </c>
      <c r="AB38" s="120">
        <v>127496.16</v>
      </c>
      <c r="AC38" s="152">
        <f t="shared" si="4"/>
        <v>29.5599999999977</v>
      </c>
      <c r="AD38" s="134">
        <f t="shared" si="21"/>
        <v>133614</v>
      </c>
      <c r="AE38" s="135">
        <v>133785</v>
      </c>
      <c r="AF38" s="152">
        <f t="shared" si="9"/>
        <v>171</v>
      </c>
      <c r="AG38" s="152">
        <f t="shared" si="10"/>
        <v>7926.0899999997901</v>
      </c>
      <c r="AH38" s="116">
        <f t="shared" si="22"/>
        <v>6225538.7599999998</v>
      </c>
      <c r="AI38" s="116">
        <v>6233487.4000000004</v>
      </c>
      <c r="AJ38" s="67">
        <f t="shared" si="11"/>
        <v>7948.6400000005997</v>
      </c>
      <c r="AK38" s="67">
        <f t="shared" si="23"/>
        <v>7919.0800000006002</v>
      </c>
      <c r="AL38" s="97"/>
      <c r="AM38" s="97"/>
      <c r="AN38" s="97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54" customHeight="1">
      <c r="A39" s="504"/>
      <c r="B39" s="540" t="s">
        <v>39</v>
      </c>
      <c r="C39" s="541"/>
      <c r="D39" s="541"/>
      <c r="E39" s="57">
        <f>SUM(E8:E38)</f>
        <v>158769.45000000001</v>
      </c>
      <c r="F39" s="20"/>
      <c r="G39" s="20"/>
      <c r="H39" s="20">
        <f>SUM(H8:H38)</f>
        <v>12150.059999999899</v>
      </c>
      <c r="I39" s="20"/>
      <c r="J39" s="20"/>
      <c r="K39" s="20">
        <f>SUM(K8:K38)</f>
        <v>2590.34</v>
      </c>
      <c r="L39" s="20"/>
      <c r="M39" s="20"/>
      <c r="N39" s="20">
        <f>SUM(N8:N38)</f>
        <v>2137.3999999999901</v>
      </c>
      <c r="O39" s="20"/>
      <c r="P39" s="20"/>
      <c r="Q39" s="20">
        <f>SUM(Q8:Q38)</f>
        <v>11044.4</v>
      </c>
      <c r="R39" s="20"/>
      <c r="S39" s="20"/>
      <c r="T39" s="20">
        <f>SUM(T8:T38)</f>
        <v>6866.69</v>
      </c>
      <c r="U39" s="20"/>
      <c r="V39" s="20"/>
      <c r="W39" s="20">
        <f>SUM(W8:W38)</f>
        <v>20071.3999999999</v>
      </c>
      <c r="X39" s="20"/>
      <c r="Y39" s="20"/>
      <c r="Z39" s="20">
        <f>SUM(Z8:Z38)</f>
        <v>18782.16</v>
      </c>
      <c r="AA39" s="20"/>
      <c r="AB39" s="20"/>
      <c r="AC39" s="20">
        <f>SUM(AC8:AC38)</f>
        <v>1166.6000000000099</v>
      </c>
      <c r="AD39" s="20"/>
      <c r="AE39" s="28"/>
      <c r="AF39" s="20">
        <f>SUM(AF8:AF38)</f>
        <v>5229</v>
      </c>
      <c r="AG39" s="92">
        <f>SUM(AG8:AG38)</f>
        <v>238807.5</v>
      </c>
      <c r="AH39" s="92"/>
      <c r="AI39" s="92"/>
      <c r="AJ39" s="20">
        <f>SUM(AJ8:AJ38)</f>
        <v>238963.07</v>
      </c>
      <c r="AK39" s="20">
        <f>SUM(AK8:AK38)</f>
        <v>237878.59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60" customHeight="1">
      <c r="A40" s="504"/>
      <c r="B40" s="504"/>
      <c r="C40" s="504"/>
      <c r="D40" s="504"/>
      <c r="E40" s="504"/>
      <c r="F40" s="504"/>
      <c r="G40" s="504"/>
      <c r="H40" s="504"/>
      <c r="I40" s="504"/>
      <c r="J40" s="504"/>
      <c r="K40" s="504"/>
      <c r="L40" s="504"/>
      <c r="M40" s="504"/>
      <c r="N40" s="504"/>
      <c r="O40" s="504"/>
      <c r="P40" s="504"/>
      <c r="Q40" s="504"/>
      <c r="R40" s="504"/>
      <c r="S40" s="504"/>
      <c r="T40" s="504"/>
      <c r="U40" s="504"/>
      <c r="V40" s="504"/>
      <c r="W40" s="504"/>
      <c r="X40" s="504"/>
      <c r="Y40" s="504"/>
      <c r="Z40" s="504"/>
      <c r="AA40" s="504"/>
      <c r="AB40" s="504"/>
      <c r="AC40" s="504"/>
      <c r="AD40" s="504"/>
      <c r="AE40" s="504"/>
      <c r="AF40" s="504"/>
      <c r="AG40" s="504"/>
      <c r="AH40" s="504"/>
      <c r="AI40" s="504"/>
      <c r="AJ40" s="504"/>
      <c r="AK40" s="504"/>
      <c r="AL40" s="504"/>
      <c r="AM40" s="504"/>
      <c r="AN40" s="504"/>
      <c r="AO40" s="504"/>
      <c r="AP40" s="504"/>
      <c r="AQ40" s="504"/>
      <c r="AR40" s="1"/>
      <c r="AS40" s="1"/>
      <c r="AT40" s="1"/>
      <c r="AU40" s="1"/>
      <c r="AV40" s="1"/>
      <c r="AW40" s="1"/>
      <c r="AX40" s="1"/>
      <c r="AY40" s="1"/>
    </row>
    <row r="41" spans="1:51" ht="27.75">
      <c r="B41" s="91"/>
      <c r="C41" s="43"/>
      <c r="D41" s="43"/>
      <c r="E41" s="43"/>
      <c r="F41" s="22"/>
      <c r="G41" s="43"/>
      <c r="H41" s="43"/>
      <c r="J41" s="1"/>
      <c r="K41" s="1"/>
      <c r="L41" s="1"/>
      <c r="N41" s="1"/>
      <c r="Q41" s="1"/>
      <c r="R41" s="1"/>
      <c r="T41" s="1"/>
      <c r="U41" s="1"/>
      <c r="W41" s="1"/>
      <c r="X41" s="1"/>
      <c r="Z41" s="1"/>
      <c r="AA41" s="1"/>
      <c r="AC41" s="1"/>
      <c r="AD41" s="1"/>
      <c r="AF41" s="1"/>
      <c r="AG41" s="1"/>
      <c r="AH41" s="1"/>
      <c r="AI41" s="1"/>
      <c r="AJ41" s="1"/>
      <c r="AK41" s="1"/>
      <c r="AL41" s="1"/>
      <c r="AM41" s="93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>
      <c r="B42" s="4"/>
      <c r="H42" s="7"/>
      <c r="L42" s="7"/>
      <c r="P42" s="4"/>
      <c r="Q42" s="23"/>
      <c r="R42" s="24"/>
      <c r="S42" s="24"/>
      <c r="T42" s="24"/>
      <c r="U42" s="1"/>
      <c r="V42" s="1"/>
      <c r="W42" s="1"/>
      <c r="X42" s="1"/>
      <c r="Y42" s="1"/>
      <c r="Z42" s="1"/>
      <c r="AA42" s="23"/>
      <c r="AB42" s="24"/>
      <c r="AC42" s="1"/>
      <c r="AD42" s="23"/>
      <c r="AE42" s="2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29:51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29:51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29:51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29:51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29:51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29:51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29:51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9:51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9:51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9:51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9:51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9:51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9:51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9:51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9:51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9:51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29:51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29:51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29:51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29:51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29:51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29:51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29:51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29:51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29:51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29:51">
      <c r="AC74" s="7"/>
      <c r="AF74" s="7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29:51">
      <c r="AC75" s="7"/>
      <c r="AF75" s="7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29:51">
      <c r="AC76" s="7"/>
      <c r="AF76" s="7"/>
      <c r="AG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29:51"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</sheetData>
  <mergeCells count="31">
    <mergeCell ref="AH6:AK6"/>
    <mergeCell ref="B7:AF7"/>
    <mergeCell ref="B39:D39"/>
    <mergeCell ref="A40:AQ40"/>
    <mergeCell ref="A1:A39"/>
    <mergeCell ref="B5:B6"/>
    <mergeCell ref="G2:G4"/>
    <mergeCell ref="AG6:AG7"/>
    <mergeCell ref="B2:F4"/>
    <mergeCell ref="AG2:AJ4"/>
    <mergeCell ref="I4:N4"/>
    <mergeCell ref="O4:X4"/>
    <mergeCell ref="Z4:AF4"/>
    <mergeCell ref="C5:E5"/>
    <mergeCell ref="F5:H5"/>
    <mergeCell ref="X5:Z5"/>
    <mergeCell ref="AA5:AC5"/>
    <mergeCell ref="AD5:AF5"/>
    <mergeCell ref="B1:AK1"/>
    <mergeCell ref="H2:O2"/>
    <mergeCell ref="Q2:X2"/>
    <mergeCell ref="Z2:AF2"/>
    <mergeCell ref="I3:N3"/>
    <mergeCell ref="P3:Y3"/>
    <mergeCell ref="Z3:AF3"/>
    <mergeCell ref="I5:K5"/>
    <mergeCell ref="L5:N5"/>
    <mergeCell ref="O5:Q5"/>
    <mergeCell ref="R5:T5"/>
    <mergeCell ref="U5:W5"/>
    <mergeCell ref="AG5:AK5"/>
  </mergeCell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5"/>
  <sheetViews>
    <sheetView zoomScale="68" zoomScaleNormal="68" zoomScaleSheetLayoutView="75" workbookViewId="0">
      <selection activeCell="G10" sqref="G10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8" width="15.7109375" style="4" customWidth="1"/>
    <col min="39" max="39" width="20.85546875" style="4" customWidth="1"/>
    <col min="40" max="40" width="24.42578125" style="4" customWidth="1"/>
    <col min="41" max="41" width="18.42578125" style="4" customWidth="1"/>
    <col min="42" max="42" width="17.42578125" style="4" customWidth="1"/>
    <col min="43" max="43" width="12.85546875" style="4" customWidth="1"/>
    <col min="44" max="44" width="9.5703125" style="4" customWidth="1"/>
    <col min="45" max="45" width="12" style="4" customWidth="1"/>
    <col min="46" max="46" width="9.7109375" style="4" customWidth="1"/>
    <col min="47" max="47" width="11.140625" style="4" customWidth="1"/>
    <col min="48" max="48" width="10" style="4" customWidth="1"/>
    <col min="49" max="49" width="10.42578125" style="7" customWidth="1"/>
    <col min="50" max="50" width="11.140625" style="1" customWidth="1"/>
    <col min="51" max="16384" width="9.140625" style="1"/>
  </cols>
  <sheetData>
    <row r="1" spans="1:49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49" ht="24" customHeight="1">
      <c r="A2" s="504"/>
      <c r="C2" s="504"/>
      <c r="D2" s="504"/>
      <c r="E2" s="504"/>
      <c r="F2" s="1"/>
      <c r="G2" s="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9"/>
      <c r="AH2" s="489"/>
      <c r="AI2" s="489"/>
      <c r="AJ2" s="489"/>
    </row>
    <row r="3" spans="1:49" ht="24" customHeight="1">
      <c r="A3" s="504"/>
      <c r="C3" s="504"/>
      <c r="D3" s="504"/>
      <c r="E3" s="504"/>
      <c r="F3" s="1"/>
      <c r="G3" s="9"/>
      <c r="H3" s="110"/>
      <c r="I3" s="489" t="s">
        <v>110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110</v>
      </c>
      <c r="AA3" s="489"/>
      <c r="AB3" s="489"/>
      <c r="AC3" s="489"/>
      <c r="AD3" s="489"/>
      <c r="AE3" s="489"/>
      <c r="AF3" s="489"/>
      <c r="AG3" s="9"/>
      <c r="AH3" s="489"/>
      <c r="AI3" s="489"/>
      <c r="AJ3" s="489"/>
    </row>
    <row r="4" spans="1:49" ht="24" customHeight="1">
      <c r="A4" s="504"/>
      <c r="C4" s="511"/>
      <c r="D4" s="511"/>
      <c r="E4" s="511"/>
      <c r="F4" s="1"/>
      <c r="G4" s="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31"/>
      <c r="AH4" s="551"/>
      <c r="AI4" s="551"/>
      <c r="AJ4" s="551"/>
    </row>
    <row r="5" spans="1:49" s="2" customFormat="1" ht="103.5" customHeight="1">
      <c r="A5" s="504"/>
      <c r="B5" s="488" t="s">
        <v>22</v>
      </c>
      <c r="C5" s="490" t="s">
        <v>95</v>
      </c>
      <c r="D5" s="490"/>
      <c r="E5" s="490"/>
      <c r="F5" s="490" t="s">
        <v>96</v>
      </c>
      <c r="G5" s="490"/>
      <c r="H5" s="490"/>
      <c r="I5" s="512" t="s">
        <v>97</v>
      </c>
      <c r="J5" s="513"/>
      <c r="K5" s="514"/>
      <c r="L5" s="512" t="s">
        <v>98</v>
      </c>
      <c r="M5" s="513"/>
      <c r="N5" s="514"/>
      <c r="O5" s="490" t="s">
        <v>99</v>
      </c>
      <c r="P5" s="490"/>
      <c r="Q5" s="490"/>
      <c r="R5" s="490" t="s">
        <v>100</v>
      </c>
      <c r="S5" s="490"/>
      <c r="T5" s="490"/>
      <c r="U5" s="490" t="s">
        <v>101</v>
      </c>
      <c r="V5" s="490"/>
      <c r="W5" s="490"/>
      <c r="X5" s="490" t="s">
        <v>102</v>
      </c>
      <c r="Y5" s="490"/>
      <c r="Z5" s="490"/>
      <c r="AA5" s="491" t="s">
        <v>103</v>
      </c>
      <c r="AB5" s="491"/>
      <c r="AC5" s="491"/>
      <c r="AD5" s="490" t="s">
        <v>20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</row>
    <row r="6" spans="1:49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52"/>
      <c r="AO6" s="552"/>
      <c r="AP6" s="1"/>
      <c r="AQ6" s="1"/>
      <c r="AR6" s="1"/>
      <c r="AS6" s="1"/>
      <c r="AT6" s="1"/>
      <c r="AU6" s="1"/>
      <c r="AV6" s="1"/>
      <c r="AW6" s="1"/>
    </row>
    <row r="7" spans="1:49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43"/>
      <c r="AH7" s="87" t="s">
        <v>12</v>
      </c>
      <c r="AI7" s="87" t="s">
        <v>13</v>
      </c>
      <c r="AJ7" s="12" t="s">
        <v>113</v>
      </c>
      <c r="AK7" s="87" t="s">
        <v>12</v>
      </c>
      <c r="AL7" s="87" t="s">
        <v>13</v>
      </c>
      <c r="AM7" s="12" t="s">
        <v>114</v>
      </c>
      <c r="AN7" s="117" t="s">
        <v>90</v>
      </c>
      <c r="AO7" s="138" t="s">
        <v>115</v>
      </c>
      <c r="AP7" s="1"/>
      <c r="AQ7" s="1"/>
      <c r="AR7" s="1"/>
      <c r="AS7" s="1"/>
      <c r="AT7" s="1"/>
      <c r="AU7" s="1"/>
      <c r="AV7" s="1"/>
      <c r="AW7" s="1"/>
    </row>
    <row r="8" spans="1:49" ht="26.1" customHeight="1">
      <c r="A8" s="504"/>
      <c r="B8" s="145">
        <v>45689</v>
      </c>
      <c r="C8" s="120">
        <v>2950552.9</v>
      </c>
      <c r="D8" s="119">
        <v>2956063.41</v>
      </c>
      <c r="E8" s="113">
        <f>+D8-C8</f>
        <v>5510.5100000002403</v>
      </c>
      <c r="F8" s="126">
        <v>985771.9</v>
      </c>
      <c r="G8" s="49">
        <v>985979.24</v>
      </c>
      <c r="H8" s="113">
        <f t="shared" ref="H8:H35" si="0">SUM(G8-F8)</f>
        <v>207.33999999996701</v>
      </c>
      <c r="I8" s="49">
        <v>119931</v>
      </c>
      <c r="J8" s="49">
        <v>120000.75</v>
      </c>
      <c r="K8" s="113">
        <f t="shared" ref="K8:K35" si="1">SUM(J8-I8)</f>
        <v>69.75</v>
      </c>
      <c r="L8" s="49">
        <v>65675.37</v>
      </c>
      <c r="M8" s="49">
        <v>65747.88</v>
      </c>
      <c r="N8" s="113">
        <f t="shared" ref="N8:N35" si="2">SUM(M8-L8)</f>
        <v>72.510000000009299</v>
      </c>
      <c r="O8" s="49">
        <v>632216.80000000005</v>
      </c>
      <c r="P8" s="49">
        <v>632567.56000000006</v>
      </c>
      <c r="Q8" s="113">
        <f>+P8-O8</f>
        <v>350.76000000000897</v>
      </c>
      <c r="R8" s="49">
        <v>233207.04000000001</v>
      </c>
      <c r="S8" s="132">
        <v>233459.20000000001</v>
      </c>
      <c r="T8" s="113">
        <f>+S8-R8</f>
        <v>252.16000000000301</v>
      </c>
      <c r="U8" s="49">
        <v>622179.31999999995</v>
      </c>
      <c r="V8" s="49">
        <v>622836.4</v>
      </c>
      <c r="W8" s="113">
        <f t="shared" ref="W8:W35" si="3">+V8-U8</f>
        <v>657.08000000007496</v>
      </c>
      <c r="X8" s="49">
        <v>424628.96</v>
      </c>
      <c r="Y8" s="49">
        <v>425263.2</v>
      </c>
      <c r="Z8" s="113">
        <f t="shared" ref="Z8:Z35" si="4">SUM(Y8-X8)</f>
        <v>634.23999999999103</v>
      </c>
      <c r="AA8" s="49">
        <v>127496.16</v>
      </c>
      <c r="AB8" s="49">
        <v>127526.48</v>
      </c>
      <c r="AC8" s="113">
        <f t="shared" ref="AC8:AC35" si="5">SUM(AB8-AA8)</f>
        <v>30.319999999992401</v>
      </c>
      <c r="AD8" s="148">
        <v>133785</v>
      </c>
      <c r="AE8" s="148">
        <v>133948</v>
      </c>
      <c r="AF8" s="113">
        <f>SUM(AE8-AD8)</f>
        <v>163</v>
      </c>
      <c r="AG8" s="149">
        <f>+E8+H8+K8+N8+Q8+T8+W8+Z8+AC8+AF8</f>
        <v>7947.6700000002902</v>
      </c>
      <c r="AH8" s="116">
        <v>6233487.4000000004</v>
      </c>
      <c r="AI8" s="120">
        <v>6241453.1799999997</v>
      </c>
      <c r="AJ8" s="104">
        <f>+AI8-AH8</f>
        <v>7965.7799999993304</v>
      </c>
      <c r="AK8" s="116">
        <v>6435302.8300000001</v>
      </c>
      <c r="AL8" s="120">
        <v>6443432.5999999996</v>
      </c>
      <c r="AM8" s="104">
        <f>+AL8-AK8</f>
        <v>8129.7699999995502</v>
      </c>
      <c r="AN8" s="107">
        <f>+AM8-AC8</f>
        <v>8099.4499999995596</v>
      </c>
      <c r="AO8" s="95">
        <f>+AN8-AJ8</f>
        <v>133.670000000231</v>
      </c>
      <c r="AP8" s="1"/>
      <c r="AQ8" s="1"/>
      <c r="AR8" s="1"/>
      <c r="AS8" s="1"/>
      <c r="AT8" s="1"/>
      <c r="AU8" s="1"/>
      <c r="AV8" s="1"/>
      <c r="AW8" s="1"/>
    </row>
    <row r="9" spans="1:49" s="3" customFormat="1" ht="30" customHeight="1">
      <c r="A9" s="504"/>
      <c r="B9" s="101">
        <v>45690</v>
      </c>
      <c r="C9" s="82">
        <v>2956063.41</v>
      </c>
      <c r="D9" s="121">
        <v>2961498.9</v>
      </c>
      <c r="E9" s="53">
        <f t="shared" ref="E9:E35" si="6">+D9-C9</f>
        <v>5435.4899999997597</v>
      </c>
      <c r="F9" s="49">
        <v>985979.24</v>
      </c>
      <c r="G9" s="123">
        <v>986138.73</v>
      </c>
      <c r="H9" s="53">
        <f t="shared" si="0"/>
        <v>159.489999999991</v>
      </c>
      <c r="I9" s="49">
        <v>120000.75</v>
      </c>
      <c r="J9" s="82">
        <v>120068.16</v>
      </c>
      <c r="K9" s="53">
        <f t="shared" si="1"/>
        <v>67.410000000003507</v>
      </c>
      <c r="L9" s="49">
        <v>65747.88</v>
      </c>
      <c r="M9" s="123">
        <v>65798.539999999994</v>
      </c>
      <c r="N9" s="53">
        <f t="shared" si="2"/>
        <v>50.659999999988898</v>
      </c>
      <c r="O9" s="49">
        <v>632567.56000000006</v>
      </c>
      <c r="P9" s="123">
        <v>632920.24</v>
      </c>
      <c r="Q9" s="53">
        <f t="shared" ref="Q9:Q35" si="7">+P9-O9</f>
        <v>352.67999999993498</v>
      </c>
      <c r="R9" s="132">
        <v>233459.20000000001</v>
      </c>
      <c r="S9" s="123">
        <v>233706.14</v>
      </c>
      <c r="T9" s="53">
        <f t="shared" ref="T9:T35" si="8">+S9-R9</f>
        <v>246.94000000000199</v>
      </c>
      <c r="U9" s="49">
        <v>622836.4</v>
      </c>
      <c r="V9" s="82">
        <v>623429.76</v>
      </c>
      <c r="W9" s="53">
        <f t="shared" si="3"/>
        <v>593.35999999998603</v>
      </c>
      <c r="X9" s="49">
        <v>425263.2</v>
      </c>
      <c r="Y9" s="82">
        <v>425911.6</v>
      </c>
      <c r="Z9" s="53">
        <f t="shared" si="4"/>
        <v>648.39999999996496</v>
      </c>
      <c r="AA9" s="49">
        <v>127526.48</v>
      </c>
      <c r="AB9" s="82">
        <v>127554.76</v>
      </c>
      <c r="AC9" s="53">
        <f t="shared" si="5"/>
        <v>28.2799999999988</v>
      </c>
      <c r="AD9" s="148">
        <v>133948</v>
      </c>
      <c r="AE9" s="134">
        <v>134058</v>
      </c>
      <c r="AF9" s="53">
        <f t="shared" ref="AF9:AF35" si="9">SUM(AE9-AD9)</f>
        <v>110</v>
      </c>
      <c r="AG9" s="62">
        <f t="shared" ref="AG9:AG35" si="10">+E9+H9+K9+N9+Q9+T9+W9+Z9+AC9+AF9</f>
        <v>7692.7099999996299</v>
      </c>
      <c r="AH9" s="123">
        <f>+AI8</f>
        <v>6241453.1799999997</v>
      </c>
      <c r="AI9" s="82">
        <v>6249126.8899999997</v>
      </c>
      <c r="AJ9" s="104">
        <f t="shared" ref="AJ9:AJ35" si="11">+AI9-AH9</f>
        <v>7673.70999999996</v>
      </c>
      <c r="AK9" s="123">
        <f>+AL8</f>
        <v>6443432.5999999996</v>
      </c>
      <c r="AL9" s="82">
        <v>6451390.6500000004</v>
      </c>
      <c r="AM9" s="104">
        <f t="shared" ref="AM9:AM11" si="12">+AL9-AK9</f>
        <v>7958.0500000007496</v>
      </c>
      <c r="AN9" s="107">
        <f t="shared" ref="AN9:AN35" si="13">+AM9-AC9</f>
        <v>7929.7700000007499</v>
      </c>
      <c r="AO9" s="95">
        <f t="shared" ref="AO9:AO35" si="14">+AN9-AJ9</f>
        <v>256.06000000078302</v>
      </c>
      <c r="AP9" s="40"/>
    </row>
    <row r="10" spans="1:49" s="3" customFormat="1" ht="30" customHeight="1">
      <c r="A10" s="504"/>
      <c r="B10" s="101">
        <v>45691</v>
      </c>
      <c r="C10" s="82">
        <f>+D9</f>
        <v>2961498.9</v>
      </c>
      <c r="D10" s="124">
        <v>2966803.42</v>
      </c>
      <c r="E10" s="53">
        <f t="shared" si="6"/>
        <v>5304.5200000000204</v>
      </c>
      <c r="F10" s="125">
        <f>+G9</f>
        <v>986138.73</v>
      </c>
      <c r="G10" s="116">
        <v>987133.17</v>
      </c>
      <c r="H10" s="53">
        <f t="shared" si="0"/>
        <v>994.44000000006099</v>
      </c>
      <c r="I10" s="49">
        <f>+J9</f>
        <v>120068.16</v>
      </c>
      <c r="J10" s="120">
        <v>120165.51</v>
      </c>
      <c r="K10" s="53">
        <f t="shared" si="1"/>
        <v>97.349999999991297</v>
      </c>
      <c r="L10" s="82">
        <f>+M9</f>
        <v>65798.539999999994</v>
      </c>
      <c r="M10" s="116">
        <v>65890.23</v>
      </c>
      <c r="N10" s="53">
        <f t="shared" si="2"/>
        <v>91.6900000000023</v>
      </c>
      <c r="O10" s="125">
        <f>+P9</f>
        <v>632920.24</v>
      </c>
      <c r="P10" s="116">
        <v>633270.28</v>
      </c>
      <c r="Q10" s="53">
        <f t="shared" si="7"/>
        <v>350.04000000003703</v>
      </c>
      <c r="R10" s="125">
        <f>+S9</f>
        <v>233706.14</v>
      </c>
      <c r="S10" s="132">
        <v>233969.4</v>
      </c>
      <c r="T10" s="53">
        <f t="shared" si="8"/>
        <v>263.25999999997998</v>
      </c>
      <c r="U10" s="125">
        <f>+V9</f>
        <v>623429.76</v>
      </c>
      <c r="V10" s="120">
        <v>624086.16</v>
      </c>
      <c r="W10" s="53">
        <f t="shared" si="3"/>
        <v>656.40000000002306</v>
      </c>
      <c r="X10" s="82">
        <f>+Y9</f>
        <v>425911.6</v>
      </c>
      <c r="Y10" s="120">
        <v>426603.04</v>
      </c>
      <c r="Z10" s="53">
        <f t="shared" si="4"/>
        <v>691.44000000000199</v>
      </c>
      <c r="AA10" s="82">
        <f>+AB9</f>
        <v>127554.76</v>
      </c>
      <c r="AB10" s="120">
        <v>127587.88</v>
      </c>
      <c r="AC10" s="53">
        <f t="shared" si="5"/>
        <v>33.120000000009902</v>
      </c>
      <c r="AD10" s="134">
        <f>+AE9</f>
        <v>134058</v>
      </c>
      <c r="AE10" s="135">
        <v>134234</v>
      </c>
      <c r="AF10" s="53">
        <f t="shared" si="9"/>
        <v>176</v>
      </c>
      <c r="AG10" s="62">
        <f t="shared" si="10"/>
        <v>8658.2600000001294</v>
      </c>
      <c r="AH10" s="123">
        <f>+AI9</f>
        <v>6249126.8899999997</v>
      </c>
      <c r="AI10" s="82">
        <v>6257776.1699999999</v>
      </c>
      <c r="AJ10" s="104">
        <f t="shared" si="11"/>
        <v>8649.2800000002608</v>
      </c>
      <c r="AK10" s="123">
        <f t="shared" ref="AK10:AK35" si="15">+AL9</f>
        <v>6451390.6500000004</v>
      </c>
      <c r="AL10" s="82">
        <v>6460296.7800000003</v>
      </c>
      <c r="AM10" s="104">
        <f t="shared" si="12"/>
        <v>8906.1299999998901</v>
      </c>
      <c r="AN10" s="107">
        <f t="shared" si="13"/>
        <v>8873.0099999998802</v>
      </c>
      <c r="AO10" s="95">
        <f t="shared" si="14"/>
        <v>223.729999999618</v>
      </c>
    </row>
    <row r="11" spans="1:49" ht="30" customHeight="1">
      <c r="A11" s="504"/>
      <c r="B11" s="101">
        <v>45692</v>
      </c>
      <c r="C11" s="82">
        <f t="shared" ref="C11:C35" si="16">+D10</f>
        <v>2966803.42</v>
      </c>
      <c r="D11" s="124">
        <v>2972189.95</v>
      </c>
      <c r="E11" s="53">
        <f t="shared" si="6"/>
        <v>5386.5300000002599</v>
      </c>
      <c r="F11" s="125">
        <f t="shared" ref="F11:F35" si="17">+G10</f>
        <v>987133.17</v>
      </c>
      <c r="G11" s="116">
        <v>989076.66</v>
      </c>
      <c r="H11" s="53">
        <f t="shared" si="0"/>
        <v>1943.48999999999</v>
      </c>
      <c r="I11" s="125">
        <f t="shared" ref="I11:I35" si="18">+J10</f>
        <v>120165.51</v>
      </c>
      <c r="J11" s="120">
        <v>120263.25</v>
      </c>
      <c r="K11" s="53">
        <f t="shared" si="1"/>
        <v>97.740000000005196</v>
      </c>
      <c r="L11" s="82">
        <f t="shared" ref="L11:L35" si="19">+M10</f>
        <v>65890.23</v>
      </c>
      <c r="M11" s="116">
        <v>65933.83</v>
      </c>
      <c r="N11" s="53">
        <f t="shared" si="2"/>
        <v>43.600000000005799</v>
      </c>
      <c r="O11" s="125">
        <f t="shared" ref="O11:O35" si="20">+P10</f>
        <v>633270.28</v>
      </c>
      <c r="P11" s="116">
        <v>633710.80000000005</v>
      </c>
      <c r="Q11" s="53">
        <f t="shared" si="7"/>
        <v>440.52000000001902</v>
      </c>
      <c r="R11" s="125">
        <f t="shared" ref="R11:R35" si="21">+S10</f>
        <v>233969.4</v>
      </c>
      <c r="S11" s="116">
        <v>234216.36</v>
      </c>
      <c r="T11" s="53">
        <f t="shared" si="8"/>
        <v>246.95999999999199</v>
      </c>
      <c r="U11" s="125">
        <f t="shared" ref="U11:U35" si="22">+V10</f>
        <v>624086.16</v>
      </c>
      <c r="V11" s="120">
        <v>624778.48</v>
      </c>
      <c r="W11" s="53">
        <f t="shared" si="3"/>
        <v>692.319999999949</v>
      </c>
      <c r="X11" s="82">
        <f t="shared" ref="X11:X35" si="23">+Y10</f>
        <v>426603.04</v>
      </c>
      <c r="Y11" s="120">
        <v>427401.4</v>
      </c>
      <c r="Z11" s="53">
        <f t="shared" si="4"/>
        <v>798.36000000004401</v>
      </c>
      <c r="AA11" s="82">
        <f t="shared" ref="AA11:AA35" si="24">+AB10</f>
        <v>127587.88</v>
      </c>
      <c r="AB11" s="120">
        <v>127615.92</v>
      </c>
      <c r="AC11" s="53">
        <f t="shared" si="5"/>
        <v>28.039999999993601</v>
      </c>
      <c r="AD11" s="134">
        <f t="shared" ref="AD11:AD35" si="25">+AE10</f>
        <v>134234</v>
      </c>
      <c r="AE11" s="135">
        <v>134423</v>
      </c>
      <c r="AF11" s="53">
        <f t="shared" si="9"/>
        <v>189</v>
      </c>
      <c r="AG11" s="62">
        <f t="shared" si="10"/>
        <v>9866.5600000002596</v>
      </c>
      <c r="AH11" s="123">
        <f t="shared" ref="AH11:AH35" si="26">+AI10</f>
        <v>6257776.1699999999</v>
      </c>
      <c r="AI11" s="82">
        <v>6267796.4699999997</v>
      </c>
      <c r="AJ11" s="104">
        <f t="shared" si="11"/>
        <v>10020.299999999799</v>
      </c>
      <c r="AK11" s="123">
        <f t="shared" si="15"/>
        <v>6460296.7800000003</v>
      </c>
      <c r="AL11" s="82">
        <v>6470611.2199999997</v>
      </c>
      <c r="AM11" s="104">
        <f t="shared" si="12"/>
        <v>10314.4399999995</v>
      </c>
      <c r="AN11" s="107">
        <f t="shared" si="13"/>
        <v>10286.399999999499</v>
      </c>
      <c r="AO11" s="95">
        <f t="shared" si="14"/>
        <v>266.09999999967101</v>
      </c>
      <c r="AP11" s="1"/>
      <c r="AQ11" s="1"/>
      <c r="AR11" s="1"/>
      <c r="AS11" s="1"/>
      <c r="AT11" s="1"/>
      <c r="AU11" s="1"/>
      <c r="AV11" s="1"/>
      <c r="AW11" s="1"/>
    </row>
    <row r="12" spans="1:49" ht="30" customHeight="1">
      <c r="A12" s="504"/>
      <c r="B12" s="101">
        <v>45693</v>
      </c>
      <c r="C12" s="550" t="s">
        <v>116</v>
      </c>
      <c r="D12" s="542"/>
      <c r="E12" s="542"/>
      <c r="F12" s="542"/>
      <c r="G12" s="542"/>
      <c r="H12" s="542"/>
      <c r="I12" s="542"/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  <c r="AA12" s="542"/>
      <c r="AB12" s="542"/>
      <c r="AC12" s="542"/>
      <c r="AD12" s="542"/>
      <c r="AE12" s="542"/>
      <c r="AF12" s="542"/>
      <c r="AG12" s="542"/>
      <c r="AH12" s="542"/>
      <c r="AI12" s="542"/>
      <c r="AJ12" s="542"/>
      <c r="AK12" s="542"/>
      <c r="AL12" s="542"/>
      <c r="AM12" s="542"/>
      <c r="AN12" s="542"/>
      <c r="AO12" s="539"/>
      <c r="AP12" s="1"/>
      <c r="AQ12" s="1"/>
      <c r="AR12" s="1"/>
      <c r="AS12" s="1"/>
      <c r="AT12" s="1"/>
      <c r="AU12" s="1"/>
      <c r="AV12" s="1"/>
      <c r="AW12" s="1"/>
    </row>
    <row r="13" spans="1:49" s="3" customFormat="1" ht="30" customHeight="1">
      <c r="A13" s="504"/>
      <c r="B13" s="101">
        <v>45694</v>
      </c>
      <c r="C13" s="82">
        <f>+D11</f>
        <v>2972189.95</v>
      </c>
      <c r="D13" s="121">
        <v>2977327.59</v>
      </c>
      <c r="E13" s="53">
        <f t="shared" si="6"/>
        <v>5137.6399999996602</v>
      </c>
      <c r="F13" s="125">
        <f>+G11</f>
        <v>989076.66</v>
      </c>
      <c r="G13" s="123">
        <v>991225.78</v>
      </c>
      <c r="H13" s="53">
        <f t="shared" si="0"/>
        <v>2149.12</v>
      </c>
      <c r="I13" s="125">
        <f>+J11</f>
        <v>120263.25</v>
      </c>
      <c r="J13" s="82">
        <v>120368.08</v>
      </c>
      <c r="K13" s="53">
        <f t="shared" si="1"/>
        <v>104.830000000002</v>
      </c>
      <c r="L13" s="82">
        <f>+M11</f>
        <v>65933.83</v>
      </c>
      <c r="M13" s="123">
        <v>66018.5</v>
      </c>
      <c r="N13" s="53">
        <f t="shared" si="2"/>
        <v>84.669999999998296</v>
      </c>
      <c r="O13" s="125">
        <f>+P11</f>
        <v>633710.80000000005</v>
      </c>
      <c r="P13" s="123">
        <v>634158.96</v>
      </c>
      <c r="Q13" s="53">
        <f t="shared" si="7"/>
        <v>448.15999999991601</v>
      </c>
      <c r="R13" s="125">
        <f>+S11</f>
        <v>234216.36</v>
      </c>
      <c r="S13" s="123">
        <v>234721.36</v>
      </c>
      <c r="T13" s="53">
        <f t="shared" si="8"/>
        <v>505</v>
      </c>
      <c r="U13" s="125">
        <f>+V11</f>
        <v>624778.48</v>
      </c>
      <c r="V13" s="82">
        <v>625535.92000000004</v>
      </c>
      <c r="W13" s="53">
        <f t="shared" si="3"/>
        <v>757.44000000006099</v>
      </c>
      <c r="X13" s="82">
        <f>+Y11</f>
        <v>427401.4</v>
      </c>
      <c r="Y13" s="82">
        <v>428241.36</v>
      </c>
      <c r="Z13" s="53">
        <f t="shared" si="4"/>
        <v>839.95999999996297</v>
      </c>
      <c r="AA13" s="82">
        <f>+AB11</f>
        <v>127615.92</v>
      </c>
      <c r="AB13" s="82">
        <v>127669.88</v>
      </c>
      <c r="AC13" s="53">
        <f>SUM(AB13-AA13)</f>
        <v>53.960000000006403</v>
      </c>
      <c r="AD13" s="134">
        <f>+AE11</f>
        <v>134423</v>
      </c>
      <c r="AE13" s="134">
        <v>134712</v>
      </c>
      <c r="AF13" s="53">
        <f>SUM(AE13-AD13)</f>
        <v>289</v>
      </c>
      <c r="AG13" s="62">
        <f t="shared" si="10"/>
        <v>10369.7799999996</v>
      </c>
      <c r="AH13" s="123">
        <f>+AI11</f>
        <v>6267796.4699999997</v>
      </c>
      <c r="AI13" s="82">
        <v>6278070.4000000004</v>
      </c>
      <c r="AJ13" s="104">
        <f>+AI13-AH13</f>
        <v>10273.930000000601</v>
      </c>
      <c r="AK13" s="123">
        <f>+AL11</f>
        <v>6470611.2199999997</v>
      </c>
      <c r="AL13" s="82">
        <v>6481300.2400000002</v>
      </c>
      <c r="AM13" s="104">
        <f>+AL13-AK13</f>
        <v>10689.020000000501</v>
      </c>
      <c r="AN13" s="107">
        <f>+AM13-AC13</f>
        <v>10635.0600000005</v>
      </c>
      <c r="AO13" s="96">
        <f>+AN13-AJ13</f>
        <v>361.12999999984498</v>
      </c>
      <c r="AP13" s="40"/>
      <c r="AT13" s="1"/>
    </row>
    <row r="14" spans="1:49" ht="30" customHeight="1">
      <c r="A14" s="504"/>
      <c r="B14" s="101">
        <v>45695</v>
      </c>
      <c r="C14" s="82">
        <f t="shared" si="16"/>
        <v>2977327.59</v>
      </c>
      <c r="D14" s="124">
        <v>2982933.73</v>
      </c>
      <c r="E14" s="53">
        <f t="shared" si="6"/>
        <v>5606.1400000001304</v>
      </c>
      <c r="F14" s="125">
        <f t="shared" si="17"/>
        <v>991225.78</v>
      </c>
      <c r="G14" s="116">
        <v>993477.16</v>
      </c>
      <c r="H14" s="53">
        <f t="shared" si="0"/>
        <v>2251.38</v>
      </c>
      <c r="I14" s="125">
        <f t="shared" si="18"/>
        <v>120368.08</v>
      </c>
      <c r="J14" s="120">
        <v>120473.21</v>
      </c>
      <c r="K14" s="53">
        <f t="shared" si="1"/>
        <v>105.130000000005</v>
      </c>
      <c r="L14" s="82">
        <f t="shared" si="19"/>
        <v>66018.5</v>
      </c>
      <c r="M14" s="116">
        <v>66098.22</v>
      </c>
      <c r="N14" s="53">
        <f t="shared" si="2"/>
        <v>79.720000000001207</v>
      </c>
      <c r="O14" s="125">
        <f t="shared" si="20"/>
        <v>634158.96</v>
      </c>
      <c r="P14" s="116">
        <v>634710.80000000005</v>
      </c>
      <c r="Q14" s="53">
        <f t="shared" si="7"/>
        <v>551.84000000008405</v>
      </c>
      <c r="R14" s="125">
        <f t="shared" si="21"/>
        <v>234721.36</v>
      </c>
      <c r="S14" s="116">
        <v>235089.4</v>
      </c>
      <c r="T14" s="53">
        <f t="shared" si="8"/>
        <v>368.04000000000798</v>
      </c>
      <c r="U14" s="125">
        <f t="shared" si="22"/>
        <v>625535.92000000004</v>
      </c>
      <c r="V14" s="120">
        <v>626278.80000000005</v>
      </c>
      <c r="W14" s="53">
        <f t="shared" si="3"/>
        <v>742.880000000005</v>
      </c>
      <c r="X14" s="82">
        <f t="shared" si="23"/>
        <v>428241.36</v>
      </c>
      <c r="Y14" s="120">
        <v>429086.24</v>
      </c>
      <c r="Z14" s="53">
        <f t="shared" si="4"/>
        <v>844.880000000005</v>
      </c>
      <c r="AA14" s="82">
        <f t="shared" si="24"/>
        <v>127669.88</v>
      </c>
      <c r="AB14" s="120">
        <v>127698.4</v>
      </c>
      <c r="AC14" s="53">
        <f t="shared" si="5"/>
        <v>28.519999999989501</v>
      </c>
      <c r="AD14" s="134">
        <f t="shared" si="25"/>
        <v>134712</v>
      </c>
      <c r="AE14" s="135">
        <v>134876</v>
      </c>
      <c r="AF14" s="53">
        <f t="shared" si="9"/>
        <v>164</v>
      </c>
      <c r="AG14" s="62">
        <f t="shared" si="10"/>
        <v>10742.530000000201</v>
      </c>
      <c r="AH14" s="123">
        <f t="shared" si="26"/>
        <v>6278070.4000000004</v>
      </c>
      <c r="AI14" s="82">
        <v>6288838.0800000001</v>
      </c>
      <c r="AJ14" s="104">
        <f t="shared" si="11"/>
        <v>10767.6799999997</v>
      </c>
      <c r="AK14" s="123">
        <f t="shared" si="15"/>
        <v>6481300.2400000002</v>
      </c>
      <c r="AL14" s="82">
        <v>6492355.29</v>
      </c>
      <c r="AM14" s="104">
        <f t="shared" ref="AM14:AM33" si="27">+AL14-AK14</f>
        <v>11055.049999999799</v>
      </c>
      <c r="AN14" s="107">
        <f t="shared" si="13"/>
        <v>11026.529999999801</v>
      </c>
      <c r="AO14" s="95">
        <f>+AN14-AJ14</f>
        <v>258.85000000012201</v>
      </c>
      <c r="AP14" s="1"/>
      <c r="AQ14" s="1"/>
      <c r="AR14" s="1"/>
      <c r="AS14" s="1"/>
      <c r="AT14" s="1"/>
      <c r="AU14" s="1"/>
      <c r="AV14" s="1"/>
      <c r="AW14" s="1"/>
    </row>
    <row r="15" spans="1:49" s="3" customFormat="1" ht="30" customHeight="1">
      <c r="A15" s="504"/>
      <c r="B15" s="101">
        <v>45696</v>
      </c>
      <c r="C15" s="82">
        <f t="shared" si="16"/>
        <v>2982933.73</v>
      </c>
      <c r="D15" s="124">
        <v>2985790.95</v>
      </c>
      <c r="E15" s="53">
        <f t="shared" si="6"/>
        <v>2857.2200000001999</v>
      </c>
      <c r="F15" s="125">
        <f t="shared" si="17"/>
        <v>993477.16</v>
      </c>
      <c r="G15" s="116">
        <v>996103.28</v>
      </c>
      <c r="H15" s="53">
        <f t="shared" si="0"/>
        <v>2626.12</v>
      </c>
      <c r="I15" s="125">
        <f t="shared" si="18"/>
        <v>120473.21</v>
      </c>
      <c r="J15" s="120">
        <v>120593.96</v>
      </c>
      <c r="K15" s="53">
        <f t="shared" si="1"/>
        <v>120.75</v>
      </c>
      <c r="L15" s="82">
        <f t="shared" si="19"/>
        <v>66098.22</v>
      </c>
      <c r="M15" s="116">
        <v>66166.42</v>
      </c>
      <c r="N15" s="53">
        <f t="shared" si="2"/>
        <v>68.199999999997104</v>
      </c>
      <c r="O15" s="125">
        <f t="shared" si="20"/>
        <v>634710.80000000005</v>
      </c>
      <c r="P15" s="116">
        <v>635082.31999999995</v>
      </c>
      <c r="Q15" s="53">
        <f t="shared" si="7"/>
        <v>371.51999999990198</v>
      </c>
      <c r="R15" s="125">
        <f t="shared" si="21"/>
        <v>235089.4</v>
      </c>
      <c r="S15" s="116">
        <v>235330.72</v>
      </c>
      <c r="T15" s="53">
        <f t="shared" si="8"/>
        <v>241.32000000000701</v>
      </c>
      <c r="U15" s="125">
        <f t="shared" si="22"/>
        <v>626278.80000000005</v>
      </c>
      <c r="V15" s="120">
        <v>626862.84</v>
      </c>
      <c r="W15" s="53">
        <f t="shared" si="3"/>
        <v>584.03999999992095</v>
      </c>
      <c r="X15" s="82">
        <f t="shared" si="23"/>
        <v>429086.24</v>
      </c>
      <c r="Y15" s="120">
        <v>429700.64</v>
      </c>
      <c r="Z15" s="53">
        <f t="shared" si="4"/>
        <v>614.40000000002306</v>
      </c>
      <c r="AA15" s="82">
        <f t="shared" si="24"/>
        <v>127698.4</v>
      </c>
      <c r="AB15" s="120">
        <v>127726.6</v>
      </c>
      <c r="AC15" s="53">
        <f t="shared" si="5"/>
        <v>28.200000000011599</v>
      </c>
      <c r="AD15" s="134">
        <f t="shared" si="25"/>
        <v>134876</v>
      </c>
      <c r="AE15" s="135">
        <v>135054</v>
      </c>
      <c r="AF15" s="53">
        <f t="shared" si="9"/>
        <v>178</v>
      </c>
      <c r="AG15" s="62">
        <f t="shared" si="10"/>
        <v>7689.7700000000596</v>
      </c>
      <c r="AH15" s="123">
        <f t="shared" si="26"/>
        <v>6288838.0800000001</v>
      </c>
      <c r="AI15" s="82">
        <v>6296543.1900000004</v>
      </c>
      <c r="AJ15" s="104">
        <f t="shared" si="11"/>
        <v>7705.1100000003398</v>
      </c>
      <c r="AK15" s="123">
        <f t="shared" si="15"/>
        <v>6492355.29</v>
      </c>
      <c r="AL15" s="82">
        <v>6500298.6500000004</v>
      </c>
      <c r="AM15" s="104">
        <f t="shared" si="27"/>
        <v>7943.3600000003398</v>
      </c>
      <c r="AN15" s="107">
        <f t="shared" si="13"/>
        <v>7915.16000000032</v>
      </c>
      <c r="AO15" s="95">
        <f t="shared" si="14"/>
        <v>210.04999999998799</v>
      </c>
      <c r="AP15" s="40">
        <f>+AP13-AP14</f>
        <v>0</v>
      </c>
    </row>
    <row r="16" spans="1:49" ht="30" customHeight="1">
      <c r="A16" s="504"/>
      <c r="B16" s="101">
        <v>45697</v>
      </c>
      <c r="C16" s="82">
        <f t="shared" si="16"/>
        <v>2985790.95</v>
      </c>
      <c r="D16" s="124">
        <v>2990905.46</v>
      </c>
      <c r="E16" s="53">
        <f t="shared" si="6"/>
        <v>5114.5099999997801</v>
      </c>
      <c r="F16" s="125">
        <v>996103.28</v>
      </c>
      <c r="G16" s="116">
        <v>996403.05</v>
      </c>
      <c r="H16" s="53">
        <f t="shared" si="0"/>
        <v>299.77000000001902</v>
      </c>
      <c r="I16" s="125">
        <f t="shared" si="18"/>
        <v>120593.96</v>
      </c>
      <c r="J16" s="120">
        <v>120666.52</v>
      </c>
      <c r="K16" s="53">
        <f t="shared" si="1"/>
        <v>72.5599999999977</v>
      </c>
      <c r="L16" s="82">
        <f t="shared" si="19"/>
        <v>66166.42</v>
      </c>
      <c r="M16" s="116">
        <v>66230.23</v>
      </c>
      <c r="N16" s="53">
        <f t="shared" si="2"/>
        <v>63.8099999999977</v>
      </c>
      <c r="O16" s="125">
        <f t="shared" si="20"/>
        <v>635082.31999999995</v>
      </c>
      <c r="P16" s="116">
        <v>635386.31999999995</v>
      </c>
      <c r="Q16" s="53">
        <f t="shared" si="7"/>
        <v>304</v>
      </c>
      <c r="R16" s="125">
        <f t="shared" si="21"/>
        <v>235330.72</v>
      </c>
      <c r="S16" s="116">
        <v>235529.16</v>
      </c>
      <c r="T16" s="53">
        <f t="shared" si="8"/>
        <v>198.44000000000199</v>
      </c>
      <c r="U16" s="125">
        <f t="shared" si="22"/>
        <v>626862.84</v>
      </c>
      <c r="V16" s="120">
        <v>627439.6</v>
      </c>
      <c r="W16" s="53">
        <f t="shared" si="3"/>
        <v>576.76000000000897</v>
      </c>
      <c r="X16" s="82">
        <f t="shared" si="23"/>
        <v>429700.64</v>
      </c>
      <c r="Y16" s="120">
        <v>430279.76</v>
      </c>
      <c r="Z16" s="53">
        <f t="shared" si="4"/>
        <v>579.119999999995</v>
      </c>
      <c r="AA16" s="82">
        <f t="shared" si="24"/>
        <v>127726.6</v>
      </c>
      <c r="AB16" s="120">
        <v>127748.16</v>
      </c>
      <c r="AC16" s="53">
        <f t="shared" si="5"/>
        <v>21.5599999999977</v>
      </c>
      <c r="AD16" s="134">
        <f t="shared" si="25"/>
        <v>135054</v>
      </c>
      <c r="AE16" s="135">
        <v>135193</v>
      </c>
      <c r="AF16" s="53">
        <f t="shared" si="9"/>
        <v>139</v>
      </c>
      <c r="AG16" s="62">
        <f t="shared" si="10"/>
        <v>7369.5299999997997</v>
      </c>
      <c r="AH16" s="123">
        <f t="shared" si="26"/>
        <v>6296543.1900000004</v>
      </c>
      <c r="AI16" s="82">
        <v>6303930.2800000003</v>
      </c>
      <c r="AJ16" s="104">
        <f t="shared" si="11"/>
        <v>7387.0899999998501</v>
      </c>
      <c r="AK16" s="123">
        <f t="shared" si="15"/>
        <v>6500298.6500000004</v>
      </c>
      <c r="AL16" s="82">
        <v>6507914.8499999996</v>
      </c>
      <c r="AM16" s="104">
        <f t="shared" si="27"/>
        <v>7616.1999999992504</v>
      </c>
      <c r="AN16" s="107">
        <f t="shared" si="13"/>
        <v>7594.63999999926</v>
      </c>
      <c r="AO16" s="95">
        <f t="shared" si="14"/>
        <v>207.549999999406</v>
      </c>
      <c r="AP16" s="1"/>
      <c r="AQ16" s="1"/>
      <c r="AR16" s="1"/>
      <c r="AS16" s="1"/>
      <c r="AT16" s="1"/>
      <c r="AU16" s="1"/>
      <c r="AV16" s="1"/>
      <c r="AW16" s="1"/>
    </row>
    <row r="17" spans="1:49" ht="30" customHeight="1">
      <c r="A17" s="504"/>
      <c r="B17" s="101">
        <v>45698</v>
      </c>
      <c r="C17" s="82">
        <f t="shared" si="16"/>
        <v>2990905.46</v>
      </c>
      <c r="D17" s="124">
        <v>2996050.65</v>
      </c>
      <c r="E17" s="53">
        <f t="shared" si="6"/>
        <v>5145.1899999999396</v>
      </c>
      <c r="F17" s="125">
        <f t="shared" si="17"/>
        <v>996403.05</v>
      </c>
      <c r="G17" s="116">
        <v>996439.07</v>
      </c>
      <c r="H17" s="53">
        <f t="shared" si="0"/>
        <v>36.019999999902197</v>
      </c>
      <c r="I17" s="125">
        <f t="shared" si="18"/>
        <v>120666.52</v>
      </c>
      <c r="J17" s="120">
        <v>120744.22</v>
      </c>
      <c r="K17" s="53">
        <f t="shared" si="1"/>
        <v>77.699999999997104</v>
      </c>
      <c r="L17" s="82">
        <f t="shared" si="19"/>
        <v>66230.23</v>
      </c>
      <c r="M17" s="116">
        <v>66308.429999999993</v>
      </c>
      <c r="N17" s="53">
        <f t="shared" si="2"/>
        <v>78.199999999997104</v>
      </c>
      <c r="O17" s="125">
        <f t="shared" si="20"/>
        <v>635386.31999999995</v>
      </c>
      <c r="P17" s="116">
        <v>635701.88</v>
      </c>
      <c r="Q17" s="53">
        <f t="shared" si="7"/>
        <v>315.56000000005599</v>
      </c>
      <c r="R17" s="125">
        <f t="shared" si="21"/>
        <v>235529.16</v>
      </c>
      <c r="S17" s="116">
        <v>235720.92</v>
      </c>
      <c r="T17" s="53">
        <f t="shared" si="8"/>
        <v>191.760000000009</v>
      </c>
      <c r="U17" s="125">
        <f t="shared" si="22"/>
        <v>627439.6</v>
      </c>
      <c r="V17" s="120">
        <v>628088.72</v>
      </c>
      <c r="W17" s="53">
        <f t="shared" si="3"/>
        <v>649.119999999995</v>
      </c>
      <c r="X17" s="82">
        <f t="shared" si="23"/>
        <v>430279.76</v>
      </c>
      <c r="Y17" s="120">
        <v>430845.2</v>
      </c>
      <c r="Z17" s="53">
        <f t="shared" si="4"/>
        <v>565.44000000000199</v>
      </c>
      <c r="AA17" s="82">
        <f t="shared" si="24"/>
        <v>127748.16</v>
      </c>
      <c r="AB17" s="120">
        <v>127770.2</v>
      </c>
      <c r="AC17" s="53">
        <f t="shared" si="5"/>
        <v>22.039999999993601</v>
      </c>
      <c r="AD17" s="134">
        <f t="shared" si="25"/>
        <v>135193</v>
      </c>
      <c r="AE17" s="135">
        <v>135407</v>
      </c>
      <c r="AF17" s="53">
        <f t="shared" si="9"/>
        <v>214</v>
      </c>
      <c r="AG17" s="62">
        <f t="shared" si="10"/>
        <v>7295.0299999998997</v>
      </c>
      <c r="AH17" s="123">
        <f t="shared" si="26"/>
        <v>6303930.2800000003</v>
      </c>
      <c r="AI17" s="82">
        <v>6311244.1200000001</v>
      </c>
      <c r="AJ17" s="104">
        <f t="shared" si="11"/>
        <v>7313.8399999998501</v>
      </c>
      <c r="AK17" s="123">
        <f t="shared" si="15"/>
        <v>6507914.8499999996</v>
      </c>
      <c r="AL17" s="82">
        <v>6515450.5800000001</v>
      </c>
      <c r="AM17" s="104">
        <f t="shared" si="27"/>
        <v>7535.7300000004498</v>
      </c>
      <c r="AN17" s="107">
        <f t="shared" si="13"/>
        <v>7513.6900000004498</v>
      </c>
      <c r="AO17" s="95">
        <f t="shared" si="14"/>
        <v>199.85000000060199</v>
      </c>
      <c r="AP17" s="1"/>
      <c r="AQ17" s="1"/>
      <c r="AR17" s="1"/>
      <c r="AS17" s="1"/>
      <c r="AT17" s="3"/>
      <c r="AU17" s="1"/>
      <c r="AV17" s="1"/>
      <c r="AW17" s="1"/>
    </row>
    <row r="18" spans="1:49" ht="30" customHeight="1">
      <c r="A18" s="504"/>
      <c r="B18" s="101">
        <v>45699</v>
      </c>
      <c r="C18" s="82">
        <f t="shared" si="16"/>
        <v>2996050.65</v>
      </c>
      <c r="D18" s="124">
        <v>3001298.41</v>
      </c>
      <c r="E18" s="53">
        <f t="shared" si="6"/>
        <v>5247.7600000002403</v>
      </c>
      <c r="F18" s="125">
        <f t="shared" si="17"/>
        <v>996439.07</v>
      </c>
      <c r="G18" s="116">
        <v>996471.51</v>
      </c>
      <c r="H18" s="53">
        <f t="shared" si="0"/>
        <v>32.4400000000605</v>
      </c>
      <c r="I18" s="125">
        <f t="shared" si="18"/>
        <v>120744.22</v>
      </c>
      <c r="J18" s="120">
        <v>120847.07</v>
      </c>
      <c r="K18" s="53">
        <f t="shared" si="1"/>
        <v>102.85000000000601</v>
      </c>
      <c r="L18" s="82">
        <f t="shared" si="19"/>
        <v>66308.429999999993</v>
      </c>
      <c r="M18" s="116">
        <v>66407</v>
      </c>
      <c r="N18" s="53">
        <f t="shared" si="2"/>
        <v>98.570000000006999</v>
      </c>
      <c r="O18" s="125">
        <f t="shared" si="20"/>
        <v>635701.88</v>
      </c>
      <c r="P18" s="116">
        <v>636035.56000000006</v>
      </c>
      <c r="Q18" s="53">
        <f t="shared" si="7"/>
        <v>333.680000000051</v>
      </c>
      <c r="R18" s="125">
        <f t="shared" si="21"/>
        <v>235720.92</v>
      </c>
      <c r="S18" s="116">
        <v>235917.96</v>
      </c>
      <c r="T18" s="53">
        <f t="shared" si="8"/>
        <v>197.03999999997899</v>
      </c>
      <c r="U18" s="125">
        <f t="shared" si="22"/>
        <v>628088.72</v>
      </c>
      <c r="V18" s="120">
        <v>628700.16000000003</v>
      </c>
      <c r="W18" s="53">
        <f t="shared" si="3"/>
        <v>611.44000000006099</v>
      </c>
      <c r="X18" s="82">
        <f t="shared" si="23"/>
        <v>430845.2</v>
      </c>
      <c r="Y18" s="120">
        <v>431435.6</v>
      </c>
      <c r="Z18" s="53">
        <f t="shared" si="4"/>
        <v>590.39999999996496</v>
      </c>
      <c r="AA18" s="82">
        <f t="shared" si="24"/>
        <v>127770.2</v>
      </c>
      <c r="AB18" s="120">
        <v>127794.21</v>
      </c>
      <c r="AC18" s="53">
        <f t="shared" si="5"/>
        <v>24.010000000009299</v>
      </c>
      <c r="AD18" s="134">
        <f t="shared" si="25"/>
        <v>135407</v>
      </c>
      <c r="AE18" s="135">
        <v>135660</v>
      </c>
      <c r="AF18" s="53">
        <f t="shared" si="9"/>
        <v>253</v>
      </c>
      <c r="AG18" s="62">
        <f t="shared" si="10"/>
        <v>7491.1900000003798</v>
      </c>
      <c r="AH18" s="123">
        <f t="shared" si="26"/>
        <v>6311244.1200000001</v>
      </c>
      <c r="AI18" s="82">
        <v>6318751.6100000003</v>
      </c>
      <c r="AJ18" s="104">
        <f t="shared" si="11"/>
        <v>7507.4900000002199</v>
      </c>
      <c r="AK18" s="123">
        <f t="shared" si="15"/>
        <v>6515450.5800000001</v>
      </c>
      <c r="AL18" s="82">
        <v>6523202.2800000003</v>
      </c>
      <c r="AM18" s="104">
        <f t="shared" si="27"/>
        <v>7751.7000000001899</v>
      </c>
      <c r="AN18" s="107">
        <f t="shared" si="13"/>
        <v>7727.6900000001797</v>
      </c>
      <c r="AO18" s="95">
        <f t="shared" si="14"/>
        <v>220.19999999995301</v>
      </c>
      <c r="AP18" s="1"/>
      <c r="AQ18" s="1"/>
      <c r="AR18" s="1"/>
      <c r="AS18" s="1"/>
      <c r="AT18" s="1"/>
      <c r="AU18" s="1"/>
      <c r="AV18" s="1"/>
      <c r="AW18" s="1"/>
    </row>
    <row r="19" spans="1:49" s="3" customFormat="1" ht="30" customHeight="1">
      <c r="A19" s="504"/>
      <c r="B19" s="101">
        <v>45700</v>
      </c>
      <c r="C19" s="82">
        <f t="shared" si="16"/>
        <v>3001298.41</v>
      </c>
      <c r="D19" s="124">
        <v>3006532.56</v>
      </c>
      <c r="E19" s="53">
        <f t="shared" si="6"/>
        <v>5234.1499999999096</v>
      </c>
      <c r="F19" s="125">
        <f t="shared" si="17"/>
        <v>996471.51</v>
      </c>
      <c r="G19" s="116">
        <v>996503.18</v>
      </c>
      <c r="H19" s="53">
        <f t="shared" si="0"/>
        <v>31.670000000041899</v>
      </c>
      <c r="I19" s="125">
        <f t="shared" si="18"/>
        <v>120847.07</v>
      </c>
      <c r="J19" s="120">
        <v>120915.77</v>
      </c>
      <c r="K19" s="53">
        <f t="shared" si="1"/>
        <v>68.699999999997104</v>
      </c>
      <c r="L19" s="82">
        <f t="shared" si="19"/>
        <v>66407</v>
      </c>
      <c r="M19" s="116">
        <v>66488.789999999994</v>
      </c>
      <c r="N19" s="53">
        <f t="shared" si="2"/>
        <v>81.789999999993597</v>
      </c>
      <c r="O19" s="125">
        <f t="shared" si="20"/>
        <v>636035.56000000006</v>
      </c>
      <c r="P19" s="116">
        <v>636438.98</v>
      </c>
      <c r="Q19" s="53">
        <f t="shared" si="7"/>
        <v>403.41999999992498</v>
      </c>
      <c r="R19" s="125">
        <f t="shared" si="21"/>
        <v>235917.96</v>
      </c>
      <c r="S19" s="116">
        <v>236190.8</v>
      </c>
      <c r="T19" s="53">
        <f t="shared" si="8"/>
        <v>272.83999999999702</v>
      </c>
      <c r="U19" s="125">
        <f t="shared" si="22"/>
        <v>628700.16000000003</v>
      </c>
      <c r="V19" s="120">
        <v>629316.80000000005</v>
      </c>
      <c r="W19" s="53">
        <f t="shared" si="3"/>
        <v>616.64000000001397</v>
      </c>
      <c r="X19" s="82">
        <f t="shared" si="23"/>
        <v>431435.6</v>
      </c>
      <c r="Y19" s="120">
        <v>432019.8</v>
      </c>
      <c r="Z19" s="53">
        <f t="shared" si="4"/>
        <v>584.20000000001198</v>
      </c>
      <c r="AA19" s="82">
        <f t="shared" si="24"/>
        <v>127794.21</v>
      </c>
      <c r="AB19" s="120">
        <v>127794.23</v>
      </c>
      <c r="AC19" s="53">
        <f t="shared" si="5"/>
        <v>1.99999999895226E-2</v>
      </c>
      <c r="AD19" s="134">
        <f t="shared" si="25"/>
        <v>135660</v>
      </c>
      <c r="AE19" s="135">
        <v>135778</v>
      </c>
      <c r="AF19" s="53">
        <f t="shared" si="9"/>
        <v>118</v>
      </c>
      <c r="AG19" s="62">
        <f t="shared" si="10"/>
        <v>7411.4299999998802</v>
      </c>
      <c r="AH19" s="123">
        <f t="shared" si="26"/>
        <v>6318751.6100000003</v>
      </c>
      <c r="AI19" s="82">
        <v>6326235.5099999998</v>
      </c>
      <c r="AJ19" s="104">
        <f t="shared" si="11"/>
        <v>7483.8999999994403</v>
      </c>
      <c r="AK19" s="123">
        <f t="shared" si="15"/>
        <v>6523202.2800000003</v>
      </c>
      <c r="AL19" s="82">
        <v>6530988.6500000004</v>
      </c>
      <c r="AM19" s="104">
        <f t="shared" si="27"/>
        <v>7786.3700000001099</v>
      </c>
      <c r="AN19" s="107">
        <f t="shared" si="13"/>
        <v>7786.3500000001204</v>
      </c>
      <c r="AO19" s="95">
        <f t="shared" si="14"/>
        <v>302.45000000068097</v>
      </c>
      <c r="AT19" s="1"/>
    </row>
    <row r="20" spans="1:49" ht="30" customHeight="1">
      <c r="A20" s="504"/>
      <c r="B20" s="101">
        <v>45701</v>
      </c>
      <c r="C20" s="82">
        <f t="shared" si="16"/>
        <v>3006532.56</v>
      </c>
      <c r="D20" s="124">
        <v>3011944.71</v>
      </c>
      <c r="E20" s="53">
        <f t="shared" si="6"/>
        <v>5412.1499999999096</v>
      </c>
      <c r="F20" s="125">
        <f t="shared" si="17"/>
        <v>996503.18</v>
      </c>
      <c r="G20" s="116">
        <v>996535.99</v>
      </c>
      <c r="H20" s="53">
        <f t="shared" si="0"/>
        <v>32.8099999999395</v>
      </c>
      <c r="I20" s="125">
        <f t="shared" si="18"/>
        <v>120915.77</v>
      </c>
      <c r="J20" s="120">
        <v>121003.94</v>
      </c>
      <c r="K20" s="53">
        <f t="shared" si="1"/>
        <v>88.169999999998296</v>
      </c>
      <c r="L20" s="82">
        <f t="shared" si="19"/>
        <v>66488.789999999994</v>
      </c>
      <c r="M20" s="116">
        <v>66570.880000000005</v>
      </c>
      <c r="N20" s="53">
        <f t="shared" si="2"/>
        <v>82.090000000011102</v>
      </c>
      <c r="O20" s="125">
        <f t="shared" si="20"/>
        <v>636438.98</v>
      </c>
      <c r="P20" s="116">
        <v>636791.76</v>
      </c>
      <c r="Q20" s="53">
        <f t="shared" si="7"/>
        <v>352.780000000028</v>
      </c>
      <c r="R20" s="125">
        <f t="shared" si="21"/>
        <v>236190.8</v>
      </c>
      <c r="S20" s="116">
        <v>236350.56</v>
      </c>
      <c r="T20" s="53">
        <f t="shared" si="8"/>
        <v>159.760000000009</v>
      </c>
      <c r="U20" s="125">
        <f t="shared" si="22"/>
        <v>629316.80000000005</v>
      </c>
      <c r="V20" s="120">
        <v>630077.80000000005</v>
      </c>
      <c r="W20" s="53">
        <f t="shared" si="3"/>
        <v>761</v>
      </c>
      <c r="X20" s="82">
        <f t="shared" si="23"/>
        <v>432019.8</v>
      </c>
      <c r="Y20" s="120">
        <v>432656</v>
      </c>
      <c r="Z20" s="53">
        <f t="shared" si="4"/>
        <v>636.20000000001198</v>
      </c>
      <c r="AA20" s="82">
        <f t="shared" si="24"/>
        <v>127794.23</v>
      </c>
      <c r="AB20" s="120">
        <v>127796</v>
      </c>
      <c r="AC20" s="53">
        <f t="shared" si="5"/>
        <v>1.7700000000040701</v>
      </c>
      <c r="AD20" s="134">
        <f t="shared" si="25"/>
        <v>135778</v>
      </c>
      <c r="AE20" s="135">
        <v>136074</v>
      </c>
      <c r="AF20" s="53">
        <f t="shared" si="9"/>
        <v>296</v>
      </c>
      <c r="AG20" s="62">
        <f t="shared" si="10"/>
        <v>7822.7299999999104</v>
      </c>
      <c r="AH20" s="123">
        <f t="shared" si="26"/>
        <v>6326235.5099999998</v>
      </c>
      <c r="AI20" s="82">
        <v>6333988.9000000004</v>
      </c>
      <c r="AJ20" s="104">
        <f t="shared" si="11"/>
        <v>7753.3900000005997</v>
      </c>
      <c r="AK20" s="123">
        <f t="shared" si="15"/>
        <v>6530988.6500000004</v>
      </c>
      <c r="AL20" s="82">
        <v>6538921.0599999996</v>
      </c>
      <c r="AM20" s="104">
        <f t="shared" si="27"/>
        <v>7932.4099999992204</v>
      </c>
      <c r="AN20" s="107">
        <f t="shared" si="13"/>
        <v>7930.63999999921</v>
      </c>
      <c r="AO20" s="95">
        <f t="shared" si="14"/>
        <v>177.24999999861799</v>
      </c>
      <c r="AP20" s="1"/>
      <c r="AQ20" s="1"/>
      <c r="AR20" s="1"/>
      <c r="AS20" s="1"/>
      <c r="AT20" s="1"/>
      <c r="AU20" s="1"/>
      <c r="AV20" s="1"/>
      <c r="AW20" s="1"/>
    </row>
    <row r="21" spans="1:49" s="3" customFormat="1" ht="30" customHeight="1">
      <c r="A21" s="504"/>
      <c r="B21" s="101">
        <v>45702</v>
      </c>
      <c r="C21" s="82">
        <f t="shared" si="16"/>
        <v>3011944.71</v>
      </c>
      <c r="D21" s="124">
        <v>3017583.82</v>
      </c>
      <c r="E21" s="53">
        <f t="shared" si="6"/>
        <v>5639.1099999998696</v>
      </c>
      <c r="F21" s="125">
        <f t="shared" si="17"/>
        <v>996535.99</v>
      </c>
      <c r="G21" s="116">
        <v>996571.76</v>
      </c>
      <c r="H21" s="53">
        <f t="shared" si="0"/>
        <v>35.770000000018598</v>
      </c>
      <c r="I21" s="125">
        <f t="shared" si="18"/>
        <v>121003.94</v>
      </c>
      <c r="J21" s="120">
        <v>121112.38</v>
      </c>
      <c r="K21" s="53">
        <f t="shared" si="1"/>
        <v>108.440000000002</v>
      </c>
      <c r="L21" s="82">
        <f t="shared" si="19"/>
        <v>66570.880000000005</v>
      </c>
      <c r="M21" s="116">
        <v>66662.100000000006</v>
      </c>
      <c r="N21" s="53">
        <f t="shared" si="2"/>
        <v>91.220000000001207</v>
      </c>
      <c r="O21" s="125">
        <f t="shared" si="20"/>
        <v>636791.76</v>
      </c>
      <c r="P21" s="116">
        <v>637145.68000000005</v>
      </c>
      <c r="Q21" s="53">
        <f t="shared" si="7"/>
        <v>353.92000000004202</v>
      </c>
      <c r="R21" s="125">
        <f t="shared" si="21"/>
        <v>236350.56</v>
      </c>
      <c r="S21" s="116">
        <v>236595.84</v>
      </c>
      <c r="T21" s="53">
        <f t="shared" si="8"/>
        <v>245.27999999999901</v>
      </c>
      <c r="U21" s="125">
        <f t="shared" si="22"/>
        <v>630077.80000000005</v>
      </c>
      <c r="V21" s="120">
        <v>630754.9</v>
      </c>
      <c r="W21" s="53">
        <f t="shared" si="3"/>
        <v>677.09999999997694</v>
      </c>
      <c r="X21" s="82">
        <f t="shared" si="23"/>
        <v>432656</v>
      </c>
      <c r="Y21" s="120">
        <v>433365.12</v>
      </c>
      <c r="Z21" s="53">
        <f t="shared" si="4"/>
        <v>709.119999999995</v>
      </c>
      <c r="AA21" s="82">
        <f t="shared" si="24"/>
        <v>127796</v>
      </c>
      <c r="AB21" s="120">
        <v>127798</v>
      </c>
      <c r="AC21" s="53">
        <f t="shared" si="5"/>
        <v>2</v>
      </c>
      <c r="AD21" s="134">
        <f t="shared" si="25"/>
        <v>136074</v>
      </c>
      <c r="AE21" s="135">
        <v>136287</v>
      </c>
      <c r="AF21" s="53">
        <f t="shared" si="9"/>
        <v>213</v>
      </c>
      <c r="AG21" s="62">
        <f t="shared" si="10"/>
        <v>8074.9599999999</v>
      </c>
      <c r="AH21" s="123">
        <f t="shared" si="26"/>
        <v>6333988.9000000004</v>
      </c>
      <c r="AI21" s="82">
        <v>6342179.8399999999</v>
      </c>
      <c r="AJ21" s="104">
        <f t="shared" si="11"/>
        <v>8190.9399999994803</v>
      </c>
      <c r="AK21" s="123">
        <f t="shared" si="15"/>
        <v>6538921.0599999996</v>
      </c>
      <c r="AL21" s="82">
        <v>6547332.9900000002</v>
      </c>
      <c r="AM21" s="104">
        <f t="shared" si="27"/>
        <v>8411.9300000006297</v>
      </c>
      <c r="AN21" s="107">
        <f t="shared" si="13"/>
        <v>8409.9300000006297</v>
      </c>
      <c r="AO21" s="95">
        <f t="shared" si="14"/>
        <v>218.99000000115501</v>
      </c>
    </row>
    <row r="22" spans="1:49" ht="30" customHeight="1">
      <c r="A22" s="504"/>
      <c r="B22" s="101">
        <v>45703</v>
      </c>
      <c r="C22" s="82">
        <f t="shared" si="16"/>
        <v>3017583.82</v>
      </c>
      <c r="D22" s="124">
        <v>3022978.15</v>
      </c>
      <c r="E22" s="53">
        <f t="shared" si="6"/>
        <v>5394.33000000007</v>
      </c>
      <c r="F22" s="125">
        <f t="shared" si="17"/>
        <v>996571.76</v>
      </c>
      <c r="G22" s="116">
        <v>996614.45</v>
      </c>
      <c r="H22" s="53">
        <f t="shared" si="0"/>
        <v>42.689999999944099</v>
      </c>
      <c r="I22" s="125">
        <f t="shared" si="18"/>
        <v>121112.38</v>
      </c>
      <c r="J22" s="120">
        <v>121191.69</v>
      </c>
      <c r="K22" s="53">
        <f t="shared" si="1"/>
        <v>79.3099999999977</v>
      </c>
      <c r="L22" s="82">
        <f t="shared" si="19"/>
        <v>66662.100000000006</v>
      </c>
      <c r="M22" s="116">
        <v>66754.02</v>
      </c>
      <c r="N22" s="53">
        <f t="shared" si="2"/>
        <v>91.919999999998296</v>
      </c>
      <c r="O22" s="125">
        <f t="shared" si="20"/>
        <v>637145.68000000005</v>
      </c>
      <c r="P22" s="116">
        <v>637506.56000000006</v>
      </c>
      <c r="Q22" s="53">
        <f t="shared" si="7"/>
        <v>360.880000000005</v>
      </c>
      <c r="R22" s="125">
        <f t="shared" si="21"/>
        <v>236595.84</v>
      </c>
      <c r="S22" s="116">
        <v>236844.16</v>
      </c>
      <c r="T22" s="53">
        <f t="shared" si="8"/>
        <v>248.32000000000701</v>
      </c>
      <c r="U22" s="125">
        <f t="shared" si="22"/>
        <v>630754.9</v>
      </c>
      <c r="V22" s="120">
        <v>631522.68000000005</v>
      </c>
      <c r="W22" s="53">
        <f t="shared" si="3"/>
        <v>767.78000000002805</v>
      </c>
      <c r="X22" s="82">
        <f t="shared" si="23"/>
        <v>433365.12</v>
      </c>
      <c r="Y22" s="120">
        <v>433994.16</v>
      </c>
      <c r="Z22" s="53">
        <f t="shared" si="4"/>
        <v>629.03999999997905</v>
      </c>
      <c r="AA22" s="82">
        <f t="shared" si="24"/>
        <v>127798</v>
      </c>
      <c r="AB22" s="120">
        <v>127810.12</v>
      </c>
      <c r="AC22" s="53">
        <f t="shared" si="5"/>
        <v>12.119999999995301</v>
      </c>
      <c r="AD22" s="134">
        <f t="shared" si="25"/>
        <v>136287</v>
      </c>
      <c r="AE22" s="135">
        <v>136514</v>
      </c>
      <c r="AF22" s="53">
        <f t="shared" si="9"/>
        <v>227</v>
      </c>
      <c r="AG22" s="62">
        <f t="shared" si="10"/>
        <v>7853.3900000000303</v>
      </c>
      <c r="AH22" s="123">
        <f t="shared" si="26"/>
        <v>6342179.8399999999</v>
      </c>
      <c r="AI22" s="82">
        <v>6350072.4000000004</v>
      </c>
      <c r="AJ22" s="104">
        <f t="shared" si="11"/>
        <v>7892.5600000005197</v>
      </c>
      <c r="AK22" s="123">
        <f t="shared" si="15"/>
        <v>6547332.9900000002</v>
      </c>
      <c r="AL22" s="82">
        <v>6555329.2400000002</v>
      </c>
      <c r="AM22" s="104">
        <f t="shared" si="27"/>
        <v>7996.25</v>
      </c>
      <c r="AN22" s="107">
        <f t="shared" si="13"/>
        <v>7984.13</v>
      </c>
      <c r="AO22" s="95">
        <f t="shared" si="14"/>
        <v>91.569999999483102</v>
      </c>
      <c r="AP22" s="1"/>
      <c r="AQ22" s="1"/>
      <c r="AR22" s="1"/>
      <c r="AS22" s="1"/>
      <c r="AT22" s="1"/>
      <c r="AU22" s="1"/>
      <c r="AV22" s="1"/>
      <c r="AW22" s="1"/>
    </row>
    <row r="23" spans="1:49" s="3" customFormat="1" ht="30" customHeight="1">
      <c r="A23" s="504"/>
      <c r="B23" s="101">
        <v>45704</v>
      </c>
      <c r="C23" s="82">
        <f t="shared" si="16"/>
        <v>3022978.15</v>
      </c>
      <c r="D23" s="124">
        <v>3028287.86</v>
      </c>
      <c r="E23" s="53">
        <f t="shared" si="6"/>
        <v>5309.70999999996</v>
      </c>
      <c r="F23" s="125">
        <f t="shared" si="17"/>
        <v>996614.45</v>
      </c>
      <c r="G23" s="116">
        <v>996649.72</v>
      </c>
      <c r="H23" s="53">
        <f t="shared" si="0"/>
        <v>35.270000000018598</v>
      </c>
      <c r="I23" s="125">
        <f t="shared" si="18"/>
        <v>121191.69</v>
      </c>
      <c r="J23" s="120">
        <v>121262</v>
      </c>
      <c r="K23" s="53">
        <f t="shared" si="1"/>
        <v>70.3099999999977</v>
      </c>
      <c r="L23" s="82">
        <f t="shared" si="19"/>
        <v>66754.02</v>
      </c>
      <c r="M23" s="116">
        <v>66824.37</v>
      </c>
      <c r="N23" s="53">
        <f t="shared" si="2"/>
        <v>70.349999999991297</v>
      </c>
      <c r="O23" s="125">
        <f t="shared" si="20"/>
        <v>637506.56000000006</v>
      </c>
      <c r="P23" s="116">
        <v>637979.64</v>
      </c>
      <c r="Q23" s="53">
        <f t="shared" si="7"/>
        <v>473.07999999995798</v>
      </c>
      <c r="R23" s="125">
        <f t="shared" si="21"/>
        <v>236844.16</v>
      </c>
      <c r="S23" s="116">
        <v>237110.24</v>
      </c>
      <c r="T23" s="53">
        <f t="shared" si="8"/>
        <v>266.07999999998702</v>
      </c>
      <c r="U23" s="125">
        <f t="shared" si="22"/>
        <v>631522.68000000005</v>
      </c>
      <c r="V23" s="120">
        <v>632293.12</v>
      </c>
      <c r="W23" s="53">
        <f t="shared" si="3"/>
        <v>770.43999999994401</v>
      </c>
      <c r="X23" s="82">
        <f t="shared" si="23"/>
        <v>433994.16</v>
      </c>
      <c r="Y23" s="120">
        <v>434630.08</v>
      </c>
      <c r="Z23" s="53">
        <f t="shared" si="4"/>
        <v>635.92000000004202</v>
      </c>
      <c r="AA23" s="82">
        <f t="shared" si="24"/>
        <v>127810.12</v>
      </c>
      <c r="AB23" s="120">
        <v>127812.1</v>
      </c>
      <c r="AC23" s="53">
        <f t="shared" si="5"/>
        <v>1.98000000001048</v>
      </c>
      <c r="AD23" s="134">
        <f t="shared" si="25"/>
        <v>136514</v>
      </c>
      <c r="AE23" s="135">
        <v>136660</v>
      </c>
      <c r="AF23" s="53">
        <f t="shared" si="9"/>
        <v>146</v>
      </c>
      <c r="AG23" s="62">
        <f t="shared" si="10"/>
        <v>7779.1399999999103</v>
      </c>
      <c r="AH23" s="123">
        <f t="shared" si="26"/>
        <v>6350072.4000000004</v>
      </c>
      <c r="AI23" s="82">
        <v>6357885.3099999996</v>
      </c>
      <c r="AJ23" s="104">
        <f t="shared" si="11"/>
        <v>7812.9099999992204</v>
      </c>
      <c r="AK23" s="123">
        <f t="shared" si="15"/>
        <v>6555329.2400000002</v>
      </c>
      <c r="AL23" s="82">
        <v>6563528.2400000002</v>
      </c>
      <c r="AM23" s="104">
        <f t="shared" si="27"/>
        <v>8199</v>
      </c>
      <c r="AN23" s="107">
        <f t="shared" si="13"/>
        <v>8197.0199999999895</v>
      </c>
      <c r="AO23" s="95">
        <f t="shared" si="14"/>
        <v>384.110000000772</v>
      </c>
    </row>
    <row r="24" spans="1:49" ht="30" customHeight="1">
      <c r="A24" s="504"/>
      <c r="B24" s="101">
        <v>45705</v>
      </c>
      <c r="C24" s="82">
        <f t="shared" si="16"/>
        <v>3028287.86</v>
      </c>
      <c r="D24" s="124">
        <v>3033597.19</v>
      </c>
      <c r="E24" s="53">
        <f t="shared" si="6"/>
        <v>5309.33000000007</v>
      </c>
      <c r="F24" s="125">
        <f t="shared" si="17"/>
        <v>996649.72</v>
      </c>
      <c r="G24" s="116">
        <v>996697.34</v>
      </c>
      <c r="H24" s="53">
        <f t="shared" si="0"/>
        <v>47.619999999995301</v>
      </c>
      <c r="I24" s="125">
        <f t="shared" si="18"/>
        <v>121262</v>
      </c>
      <c r="J24" s="120">
        <v>121372.63</v>
      </c>
      <c r="K24" s="53">
        <f t="shared" si="1"/>
        <v>110.630000000005</v>
      </c>
      <c r="L24" s="82">
        <f t="shared" si="19"/>
        <v>66824.37</v>
      </c>
      <c r="M24" s="116">
        <v>66903.97</v>
      </c>
      <c r="N24" s="53">
        <f t="shared" si="2"/>
        <v>79.600000000005807</v>
      </c>
      <c r="O24" s="125">
        <f t="shared" si="20"/>
        <v>637979.64</v>
      </c>
      <c r="P24" s="116">
        <v>638489.48</v>
      </c>
      <c r="Q24" s="53">
        <f t="shared" si="7"/>
        <v>509.83999999996701</v>
      </c>
      <c r="R24" s="125">
        <f t="shared" si="21"/>
        <v>237110.24</v>
      </c>
      <c r="S24" s="116">
        <v>237356.88</v>
      </c>
      <c r="T24" s="53">
        <f t="shared" si="8"/>
        <v>246.640000000014</v>
      </c>
      <c r="U24" s="125">
        <f t="shared" si="22"/>
        <v>632293.12</v>
      </c>
      <c r="V24" s="120">
        <v>633040.96</v>
      </c>
      <c r="W24" s="53">
        <f t="shared" si="3"/>
        <v>747.83999999996695</v>
      </c>
      <c r="X24" s="82">
        <f t="shared" si="23"/>
        <v>434630.08</v>
      </c>
      <c r="Y24" s="120">
        <v>435254.56</v>
      </c>
      <c r="Z24" s="53">
        <f t="shared" si="4"/>
        <v>624.47999999998103</v>
      </c>
      <c r="AA24" s="82">
        <f t="shared" si="24"/>
        <v>127812.1</v>
      </c>
      <c r="AB24" s="120">
        <v>127816</v>
      </c>
      <c r="AC24" s="53">
        <f t="shared" si="5"/>
        <v>3.8999999999941801</v>
      </c>
      <c r="AD24" s="134">
        <f t="shared" si="25"/>
        <v>136660</v>
      </c>
      <c r="AE24" s="135">
        <v>136892</v>
      </c>
      <c r="AF24" s="53">
        <f t="shared" si="9"/>
        <v>232</v>
      </c>
      <c r="AG24" s="62">
        <f t="shared" si="10"/>
        <v>7911.88</v>
      </c>
      <c r="AH24" s="123">
        <f t="shared" si="26"/>
        <v>6357885.3099999996</v>
      </c>
      <c r="AI24" s="82">
        <v>6365811.5499999998</v>
      </c>
      <c r="AJ24" s="104">
        <f t="shared" si="11"/>
        <v>7926.2400000002199</v>
      </c>
      <c r="AK24" s="123">
        <f t="shared" si="15"/>
        <v>6563528.2400000002</v>
      </c>
      <c r="AL24" s="82">
        <v>6571725.8300000001</v>
      </c>
      <c r="AM24" s="104">
        <f t="shared" si="27"/>
        <v>8197.5899999998492</v>
      </c>
      <c r="AN24" s="107">
        <f t="shared" si="13"/>
        <v>8193.6899999998604</v>
      </c>
      <c r="AO24" s="95">
        <f t="shared" si="14"/>
        <v>267.44999999963301</v>
      </c>
      <c r="AP24" s="1"/>
      <c r="AQ24" s="1"/>
      <c r="AR24" s="1"/>
      <c r="AS24" s="1"/>
      <c r="AT24" s="1"/>
      <c r="AU24" s="1"/>
      <c r="AV24" s="1"/>
      <c r="AW24" s="1"/>
    </row>
    <row r="25" spans="1:49" ht="30" customHeight="1">
      <c r="A25" s="504"/>
      <c r="B25" s="101">
        <v>45706</v>
      </c>
      <c r="C25" s="82">
        <f t="shared" si="16"/>
        <v>3033597.19</v>
      </c>
      <c r="D25" s="124">
        <v>3038706.76</v>
      </c>
      <c r="E25" s="53">
        <f t="shared" si="6"/>
        <v>5109.5699999998296</v>
      </c>
      <c r="F25" s="125">
        <f t="shared" si="17"/>
        <v>996697.34</v>
      </c>
      <c r="G25" s="116">
        <v>996742.48</v>
      </c>
      <c r="H25" s="53">
        <f t="shared" si="0"/>
        <v>45.140000000013998</v>
      </c>
      <c r="I25" s="125">
        <f t="shared" si="18"/>
        <v>121372.63</v>
      </c>
      <c r="J25" s="120">
        <v>121465.96</v>
      </c>
      <c r="K25" s="53">
        <f t="shared" si="1"/>
        <v>93.330000000001704</v>
      </c>
      <c r="L25" s="82">
        <f t="shared" si="19"/>
        <v>66903.97</v>
      </c>
      <c r="M25" s="116">
        <v>66980.72</v>
      </c>
      <c r="N25" s="53">
        <f t="shared" si="2"/>
        <v>76.75</v>
      </c>
      <c r="O25" s="125">
        <f t="shared" si="20"/>
        <v>638489.48</v>
      </c>
      <c r="P25" s="116">
        <v>639061.88</v>
      </c>
      <c r="Q25" s="53">
        <f t="shared" si="7"/>
        <v>572.40000000002306</v>
      </c>
      <c r="R25" s="125">
        <f t="shared" si="21"/>
        <v>237356.88</v>
      </c>
      <c r="S25" s="116">
        <v>237530.2</v>
      </c>
      <c r="T25" s="53">
        <f t="shared" si="8"/>
        <v>173.32000000000701</v>
      </c>
      <c r="U25" s="125">
        <f t="shared" si="22"/>
        <v>633040.96</v>
      </c>
      <c r="V25" s="120">
        <v>633738.76</v>
      </c>
      <c r="W25" s="53">
        <f t="shared" si="3"/>
        <v>697.80000000004702</v>
      </c>
      <c r="X25" s="82">
        <f t="shared" si="23"/>
        <v>435254.56</v>
      </c>
      <c r="Y25" s="120">
        <v>435870.05</v>
      </c>
      <c r="Z25" s="53">
        <f t="shared" si="4"/>
        <v>615.48999999999103</v>
      </c>
      <c r="AA25" s="82">
        <f t="shared" si="24"/>
        <v>127816</v>
      </c>
      <c r="AB25" s="120">
        <v>127818</v>
      </c>
      <c r="AC25" s="53">
        <f t="shared" si="5"/>
        <v>2</v>
      </c>
      <c r="AD25" s="134">
        <f t="shared" si="25"/>
        <v>136892</v>
      </c>
      <c r="AE25" s="135">
        <v>137144</v>
      </c>
      <c r="AF25" s="53">
        <f t="shared" si="9"/>
        <v>252</v>
      </c>
      <c r="AG25" s="62">
        <f t="shared" si="10"/>
        <v>7637.7999999999201</v>
      </c>
      <c r="AH25" s="123">
        <f t="shared" si="26"/>
        <v>6365811.5499999998</v>
      </c>
      <c r="AI25" s="82">
        <v>6373477.9000000004</v>
      </c>
      <c r="AJ25" s="104">
        <f t="shared" si="11"/>
        <v>7666.3500000005597</v>
      </c>
      <c r="AK25" s="123">
        <f t="shared" si="15"/>
        <v>6571725.8300000001</v>
      </c>
      <c r="AL25" s="82">
        <v>6579643.4000000004</v>
      </c>
      <c r="AM25" s="104">
        <f t="shared" si="27"/>
        <v>7917.5700000002998</v>
      </c>
      <c r="AN25" s="107">
        <f t="shared" si="13"/>
        <v>7915.5700000002998</v>
      </c>
      <c r="AO25" s="95">
        <f t="shared" si="14"/>
        <v>249.219999999739</v>
      </c>
      <c r="AP25" s="1"/>
      <c r="AQ25" s="1"/>
      <c r="AR25" s="1"/>
      <c r="AS25" s="1"/>
      <c r="AT25" s="3"/>
      <c r="AU25" s="1"/>
      <c r="AV25" s="1"/>
      <c r="AW25" s="1"/>
    </row>
    <row r="26" spans="1:49" s="3" customFormat="1" ht="30" customHeight="1">
      <c r="A26" s="504"/>
      <c r="B26" s="101">
        <v>45707</v>
      </c>
      <c r="C26" s="82">
        <f t="shared" si="16"/>
        <v>3038706.76</v>
      </c>
      <c r="D26" s="126">
        <v>3043997.25</v>
      </c>
      <c r="E26" s="53">
        <f t="shared" si="6"/>
        <v>5290.4900000002199</v>
      </c>
      <c r="F26" s="125">
        <f t="shared" si="17"/>
        <v>996742.48</v>
      </c>
      <c r="G26" s="116">
        <v>996844.66</v>
      </c>
      <c r="H26" s="53">
        <f t="shared" si="0"/>
        <v>102.180000000051</v>
      </c>
      <c r="I26" s="125">
        <f t="shared" si="18"/>
        <v>121465.96</v>
      </c>
      <c r="J26" s="120">
        <v>121578.52</v>
      </c>
      <c r="K26" s="53">
        <f t="shared" si="1"/>
        <v>112.559999999998</v>
      </c>
      <c r="L26" s="82">
        <f t="shared" si="19"/>
        <v>66980.72</v>
      </c>
      <c r="M26" s="116">
        <v>67079.47</v>
      </c>
      <c r="N26" s="53">
        <f t="shared" si="2"/>
        <v>98.75</v>
      </c>
      <c r="O26" s="125">
        <f t="shared" si="20"/>
        <v>639061.88</v>
      </c>
      <c r="P26" s="116">
        <v>639832.72</v>
      </c>
      <c r="Q26" s="53">
        <f t="shared" si="7"/>
        <v>770.83999999996695</v>
      </c>
      <c r="R26" s="125">
        <f t="shared" si="21"/>
        <v>237530.2</v>
      </c>
      <c r="S26" s="116">
        <v>237709.44</v>
      </c>
      <c r="T26" s="53">
        <f t="shared" si="8"/>
        <v>179.239999999991</v>
      </c>
      <c r="U26" s="125">
        <f t="shared" si="22"/>
        <v>633738.76</v>
      </c>
      <c r="V26" s="120">
        <v>634445.36</v>
      </c>
      <c r="W26" s="53">
        <f t="shared" si="3"/>
        <v>706.59999999997694</v>
      </c>
      <c r="X26" s="82">
        <f t="shared" si="23"/>
        <v>435870.05</v>
      </c>
      <c r="Y26" s="120">
        <v>436499.04</v>
      </c>
      <c r="Z26" s="53">
        <f t="shared" si="4"/>
        <v>628.98999999999103</v>
      </c>
      <c r="AA26" s="82">
        <f t="shared" si="24"/>
        <v>127818</v>
      </c>
      <c r="AB26" s="120">
        <v>127820</v>
      </c>
      <c r="AC26" s="53">
        <f t="shared" si="5"/>
        <v>2</v>
      </c>
      <c r="AD26" s="134">
        <f t="shared" si="25"/>
        <v>137144</v>
      </c>
      <c r="AE26" s="135">
        <v>137384</v>
      </c>
      <c r="AF26" s="53">
        <f t="shared" si="9"/>
        <v>240</v>
      </c>
      <c r="AG26" s="62">
        <f t="shared" si="10"/>
        <v>8131.6500000001997</v>
      </c>
      <c r="AH26" s="123">
        <f t="shared" si="26"/>
        <v>6373477.9000000004</v>
      </c>
      <c r="AI26" s="82">
        <v>6381658.8700000001</v>
      </c>
      <c r="AJ26" s="104">
        <f t="shared" si="11"/>
        <v>8180.9699999997401</v>
      </c>
      <c r="AK26" s="123">
        <f t="shared" si="15"/>
        <v>6579643.4000000004</v>
      </c>
      <c r="AL26" s="82">
        <v>6588073.7400000002</v>
      </c>
      <c r="AM26" s="104">
        <f t="shared" si="27"/>
        <v>8430.3399999998492</v>
      </c>
      <c r="AN26" s="107">
        <f t="shared" si="13"/>
        <v>8428.3399999998492</v>
      </c>
      <c r="AO26" s="95">
        <f t="shared" si="14"/>
        <v>247.37000000011199</v>
      </c>
      <c r="AT26" s="1"/>
    </row>
    <row r="27" spans="1:49" ht="30" customHeight="1">
      <c r="A27" s="504"/>
      <c r="B27" s="101">
        <v>45708</v>
      </c>
      <c r="C27" s="82">
        <f t="shared" si="16"/>
        <v>3043997.25</v>
      </c>
      <c r="D27" s="124">
        <v>3049264.7</v>
      </c>
      <c r="E27" s="53">
        <f t="shared" si="6"/>
        <v>5267.4500000001899</v>
      </c>
      <c r="F27" s="125">
        <f t="shared" si="17"/>
        <v>996844.66</v>
      </c>
      <c r="G27" s="127">
        <v>996975.77</v>
      </c>
      <c r="H27" s="53">
        <f t="shared" si="0"/>
        <v>131.109999999986</v>
      </c>
      <c r="I27" s="125">
        <f t="shared" si="18"/>
        <v>121578.52</v>
      </c>
      <c r="J27" s="127">
        <v>121663.34</v>
      </c>
      <c r="K27" s="53">
        <f t="shared" si="1"/>
        <v>84.819999999992405</v>
      </c>
      <c r="L27" s="82">
        <f t="shared" si="19"/>
        <v>67079.47</v>
      </c>
      <c r="M27" s="120">
        <v>67147.12</v>
      </c>
      <c r="N27" s="53">
        <f t="shared" si="2"/>
        <v>67.649999999994193</v>
      </c>
      <c r="O27" s="125">
        <f t="shared" si="20"/>
        <v>639832.72</v>
      </c>
      <c r="P27" s="127">
        <v>640606.96</v>
      </c>
      <c r="Q27" s="53">
        <f t="shared" si="7"/>
        <v>774.23999999999103</v>
      </c>
      <c r="R27" s="125">
        <f t="shared" si="21"/>
        <v>237709.44</v>
      </c>
      <c r="S27" s="127">
        <v>237905.56</v>
      </c>
      <c r="T27" s="53">
        <f t="shared" si="8"/>
        <v>196.119999999995</v>
      </c>
      <c r="U27" s="125">
        <f t="shared" si="22"/>
        <v>634445.36</v>
      </c>
      <c r="V27" s="127">
        <v>635157</v>
      </c>
      <c r="W27" s="53">
        <f t="shared" si="3"/>
        <v>711.64000000001397</v>
      </c>
      <c r="X27" s="82">
        <f t="shared" si="23"/>
        <v>436499.04</v>
      </c>
      <c r="Y27" s="120">
        <v>437166.64</v>
      </c>
      <c r="Z27" s="53">
        <f t="shared" si="4"/>
        <v>667.60000000003504</v>
      </c>
      <c r="AA27" s="82">
        <f t="shared" si="24"/>
        <v>127820</v>
      </c>
      <c r="AB27" s="120">
        <v>128076.24</v>
      </c>
      <c r="AC27" s="53">
        <f t="shared" si="5"/>
        <v>256.24000000000501</v>
      </c>
      <c r="AD27" s="134">
        <f t="shared" si="25"/>
        <v>137384</v>
      </c>
      <c r="AE27" s="135">
        <v>137629</v>
      </c>
      <c r="AF27" s="53">
        <f t="shared" si="9"/>
        <v>245</v>
      </c>
      <c r="AG27" s="62">
        <f t="shared" si="10"/>
        <v>8401.8700000002009</v>
      </c>
      <c r="AH27" s="123">
        <f t="shared" si="26"/>
        <v>6381658.8700000001</v>
      </c>
      <c r="AI27" s="82">
        <v>6389823.8799999999</v>
      </c>
      <c r="AJ27" s="104">
        <f t="shared" si="11"/>
        <v>8165.0099999997801</v>
      </c>
      <c r="AK27" s="123">
        <f t="shared" si="15"/>
        <v>6588073.7400000002</v>
      </c>
      <c r="AL27" s="82">
        <v>6596488.5499999998</v>
      </c>
      <c r="AM27" s="104">
        <f t="shared" si="27"/>
        <v>8414.8099999995902</v>
      </c>
      <c r="AN27" s="107">
        <f t="shared" si="13"/>
        <v>8158.5699999995804</v>
      </c>
      <c r="AO27" s="95">
        <f t="shared" si="14"/>
        <v>-6.4400000001914997</v>
      </c>
      <c r="AP27" s="1"/>
      <c r="AQ27" s="1"/>
      <c r="AR27" s="1"/>
      <c r="AS27" s="1"/>
      <c r="AT27" s="1"/>
      <c r="AU27" s="1"/>
      <c r="AV27" s="1"/>
      <c r="AW27" s="1"/>
    </row>
    <row r="28" spans="1:49" s="3" customFormat="1" ht="30" customHeight="1">
      <c r="A28" s="504"/>
      <c r="B28" s="101">
        <v>45709</v>
      </c>
      <c r="C28" s="82">
        <f t="shared" si="16"/>
        <v>3049264.7</v>
      </c>
      <c r="D28" s="124">
        <v>3054406.05</v>
      </c>
      <c r="E28" s="53">
        <f t="shared" si="6"/>
        <v>5141.3499999996302</v>
      </c>
      <c r="F28" s="125">
        <f t="shared" si="17"/>
        <v>996975.77</v>
      </c>
      <c r="G28" s="116">
        <v>997781.41</v>
      </c>
      <c r="H28" s="53">
        <f t="shared" si="0"/>
        <v>805.64000000001397</v>
      </c>
      <c r="I28" s="125">
        <f t="shared" si="18"/>
        <v>121663.34</v>
      </c>
      <c r="J28" s="120">
        <v>121770.54</v>
      </c>
      <c r="K28" s="53">
        <f t="shared" si="1"/>
        <v>107.199999999997</v>
      </c>
      <c r="L28" s="82">
        <f t="shared" si="19"/>
        <v>67147.12</v>
      </c>
      <c r="M28" s="116">
        <v>67241.84</v>
      </c>
      <c r="N28" s="53">
        <f t="shared" si="2"/>
        <v>94.720000000001207</v>
      </c>
      <c r="O28" s="125">
        <f t="shared" si="20"/>
        <v>640606.96</v>
      </c>
      <c r="P28" s="116">
        <v>641373.84</v>
      </c>
      <c r="Q28" s="53">
        <f t="shared" si="7"/>
        <v>766.880000000005</v>
      </c>
      <c r="R28" s="125">
        <f t="shared" si="21"/>
        <v>237905.56</v>
      </c>
      <c r="S28" s="116">
        <v>238133.68</v>
      </c>
      <c r="T28" s="53">
        <f t="shared" si="8"/>
        <v>228.119999999995</v>
      </c>
      <c r="U28" s="125">
        <f t="shared" si="22"/>
        <v>635157</v>
      </c>
      <c r="V28" s="120">
        <v>635817.36</v>
      </c>
      <c r="W28" s="53">
        <f t="shared" si="3"/>
        <v>660.35999999998603</v>
      </c>
      <c r="X28" s="82">
        <f t="shared" si="23"/>
        <v>437166.64</v>
      </c>
      <c r="Y28" s="120">
        <v>437881.28</v>
      </c>
      <c r="Z28" s="53">
        <f t="shared" si="4"/>
        <v>714.64000000001397</v>
      </c>
      <c r="AA28" s="82">
        <f t="shared" si="24"/>
        <v>128076.24</v>
      </c>
      <c r="AB28" s="120">
        <v>128107.32</v>
      </c>
      <c r="AC28" s="53">
        <f t="shared" si="5"/>
        <v>31.0800000000017</v>
      </c>
      <c r="AD28" s="134">
        <f t="shared" si="25"/>
        <v>137629</v>
      </c>
      <c r="AE28" s="135">
        <v>137886</v>
      </c>
      <c r="AF28" s="53">
        <f t="shared" si="9"/>
        <v>257</v>
      </c>
      <c r="AG28" s="62">
        <f t="shared" si="10"/>
        <v>8806.9899999996396</v>
      </c>
      <c r="AH28" s="123">
        <f t="shared" si="26"/>
        <v>6389823.8799999999</v>
      </c>
      <c r="AI28" s="82">
        <v>6398639.9800000004</v>
      </c>
      <c r="AJ28" s="104">
        <f t="shared" si="11"/>
        <v>8816.1000000005606</v>
      </c>
      <c r="AK28" s="123">
        <f t="shared" si="15"/>
        <v>6596488.5499999998</v>
      </c>
      <c r="AL28" s="82">
        <v>6605528.4699999997</v>
      </c>
      <c r="AM28" s="104">
        <f t="shared" si="27"/>
        <v>9039.9199999999291</v>
      </c>
      <c r="AN28" s="107">
        <f t="shared" si="13"/>
        <v>9008.8399999999201</v>
      </c>
      <c r="AO28" s="95">
        <f t="shared" si="14"/>
        <v>192.73999999936501</v>
      </c>
    </row>
    <row r="29" spans="1:49" ht="30" customHeight="1">
      <c r="A29" s="504"/>
      <c r="B29" s="101">
        <v>45710</v>
      </c>
      <c r="C29" s="82">
        <f t="shared" si="16"/>
        <v>3054406.05</v>
      </c>
      <c r="D29" s="124">
        <v>3059907.11</v>
      </c>
      <c r="E29" s="53">
        <f t="shared" si="6"/>
        <v>5501.0600000000604</v>
      </c>
      <c r="F29" s="125">
        <f t="shared" si="17"/>
        <v>997781.41</v>
      </c>
      <c r="G29" s="116">
        <v>999902.37</v>
      </c>
      <c r="H29" s="53">
        <f t="shared" si="0"/>
        <v>2120.95999999996</v>
      </c>
      <c r="I29" s="125">
        <f t="shared" si="18"/>
        <v>121770.54</v>
      </c>
      <c r="J29" s="120">
        <v>121885.01</v>
      </c>
      <c r="K29" s="53">
        <f t="shared" si="1"/>
        <v>114.47000000000099</v>
      </c>
      <c r="L29" s="82">
        <f t="shared" si="19"/>
        <v>67241.84</v>
      </c>
      <c r="M29" s="116">
        <v>67329.67</v>
      </c>
      <c r="N29" s="53">
        <f t="shared" si="2"/>
        <v>87.830000000001704</v>
      </c>
      <c r="O29" s="125">
        <f t="shared" si="20"/>
        <v>641373.84</v>
      </c>
      <c r="P29" s="116">
        <v>642257.68000000005</v>
      </c>
      <c r="Q29" s="53">
        <f t="shared" si="7"/>
        <v>883.84000000008405</v>
      </c>
      <c r="R29" s="125">
        <f t="shared" si="21"/>
        <v>238133.68</v>
      </c>
      <c r="S29" s="116">
        <v>238538.12</v>
      </c>
      <c r="T29" s="53">
        <f t="shared" si="8"/>
        <v>404.44000000000199</v>
      </c>
      <c r="U29" s="125">
        <f t="shared" si="22"/>
        <v>635817.36</v>
      </c>
      <c r="V29" s="120">
        <v>636553.07999999996</v>
      </c>
      <c r="W29" s="53">
        <f t="shared" si="3"/>
        <v>735.71999999997195</v>
      </c>
      <c r="X29" s="82">
        <f t="shared" si="23"/>
        <v>437881.28</v>
      </c>
      <c r="Y29" s="120">
        <v>438588.72</v>
      </c>
      <c r="Z29" s="53">
        <f t="shared" si="4"/>
        <v>707.43999999994401</v>
      </c>
      <c r="AA29" s="82">
        <f t="shared" si="24"/>
        <v>128107.32</v>
      </c>
      <c r="AB29" s="120">
        <v>128109.35</v>
      </c>
      <c r="AC29" s="53">
        <f t="shared" si="5"/>
        <v>2.0299999999988398</v>
      </c>
      <c r="AD29" s="134">
        <f t="shared" si="25"/>
        <v>137886</v>
      </c>
      <c r="AE29" s="135">
        <v>138103</v>
      </c>
      <c r="AF29" s="53">
        <f t="shared" si="9"/>
        <v>217</v>
      </c>
      <c r="AG29" s="62">
        <f t="shared" si="10"/>
        <v>10774.79</v>
      </c>
      <c r="AH29" s="123">
        <f t="shared" si="26"/>
        <v>6398639.9800000004</v>
      </c>
      <c r="AI29" s="82">
        <v>6409375.75</v>
      </c>
      <c r="AJ29" s="104">
        <f t="shared" si="11"/>
        <v>10735.7699999996</v>
      </c>
      <c r="AK29" s="123">
        <f t="shared" si="15"/>
        <v>6605528.4699999997</v>
      </c>
      <c r="AL29" s="82">
        <v>6615607.9699999997</v>
      </c>
      <c r="AM29" s="104">
        <f t="shared" si="27"/>
        <v>10079.5</v>
      </c>
      <c r="AN29" s="107">
        <f t="shared" si="13"/>
        <v>10077.469999999999</v>
      </c>
      <c r="AO29" s="95">
        <f t="shared" si="14"/>
        <v>-658.29999999955203</v>
      </c>
      <c r="AP29" s="1"/>
      <c r="AQ29" s="1"/>
      <c r="AR29" s="1"/>
      <c r="AS29" s="1"/>
      <c r="AT29" s="1"/>
      <c r="AU29" s="1"/>
      <c r="AV29" s="1"/>
      <c r="AW29" s="1"/>
    </row>
    <row r="30" spans="1:49" s="3" customFormat="1" ht="30" customHeight="1">
      <c r="A30" s="504"/>
      <c r="B30" s="101">
        <v>45711</v>
      </c>
      <c r="C30" s="82">
        <f t="shared" si="16"/>
        <v>3059907.11</v>
      </c>
      <c r="D30" s="124">
        <v>3061711.9</v>
      </c>
      <c r="E30" s="53">
        <f t="shared" si="6"/>
        <v>1804.79000000004</v>
      </c>
      <c r="F30" s="125">
        <f t="shared" si="17"/>
        <v>999902.37</v>
      </c>
      <c r="G30" s="116">
        <v>1000246.75</v>
      </c>
      <c r="H30" s="53">
        <f t="shared" si="0"/>
        <v>344.380000000005</v>
      </c>
      <c r="I30" s="125">
        <f t="shared" si="18"/>
        <v>121885.01</v>
      </c>
      <c r="J30" s="120">
        <v>121939.8</v>
      </c>
      <c r="K30" s="53">
        <f t="shared" si="1"/>
        <v>54.790000000008099</v>
      </c>
      <c r="L30" s="82">
        <f t="shared" si="19"/>
        <v>67329.67</v>
      </c>
      <c r="M30" s="116">
        <v>67372.53</v>
      </c>
      <c r="N30" s="53">
        <f t="shared" si="2"/>
        <v>42.860000000000603</v>
      </c>
      <c r="O30" s="125">
        <f t="shared" si="20"/>
        <v>642257.68000000005</v>
      </c>
      <c r="P30" s="116">
        <v>642545.80000000005</v>
      </c>
      <c r="Q30" s="53">
        <f t="shared" si="7"/>
        <v>288.119999999995</v>
      </c>
      <c r="R30" s="125">
        <f t="shared" si="21"/>
        <v>238538.12</v>
      </c>
      <c r="S30" s="116">
        <v>238568.12</v>
      </c>
      <c r="T30" s="53">
        <f t="shared" si="8"/>
        <v>30</v>
      </c>
      <c r="U30" s="125">
        <f t="shared" si="22"/>
        <v>636553.07999999996</v>
      </c>
      <c r="V30" s="120">
        <v>636919.12</v>
      </c>
      <c r="W30" s="53">
        <f t="shared" si="3"/>
        <v>366.04000000003703</v>
      </c>
      <c r="X30" s="82">
        <f t="shared" si="23"/>
        <v>438588.72</v>
      </c>
      <c r="Y30" s="120">
        <v>438796.13</v>
      </c>
      <c r="Z30" s="53">
        <f t="shared" si="4"/>
        <v>207.41000000003299</v>
      </c>
      <c r="AA30" s="82">
        <f t="shared" si="24"/>
        <v>128109.35</v>
      </c>
      <c r="AB30" s="120">
        <v>128112.2</v>
      </c>
      <c r="AC30" s="53">
        <f t="shared" si="5"/>
        <v>2.8499999999912702</v>
      </c>
      <c r="AD30" s="134">
        <f t="shared" si="25"/>
        <v>138103</v>
      </c>
      <c r="AE30" s="135">
        <v>138265</v>
      </c>
      <c r="AF30" s="53">
        <f t="shared" si="9"/>
        <v>162</v>
      </c>
      <c r="AG30" s="62">
        <f t="shared" si="10"/>
        <v>3303.2400000001098</v>
      </c>
      <c r="AH30" s="123">
        <f t="shared" si="26"/>
        <v>6409375.75</v>
      </c>
      <c r="AI30" s="82">
        <v>6412768.1100000003</v>
      </c>
      <c r="AJ30" s="104">
        <f t="shared" si="11"/>
        <v>3392.3600000003398</v>
      </c>
      <c r="AK30" s="123">
        <f t="shared" si="15"/>
        <v>6615607.9699999997</v>
      </c>
      <c r="AL30" s="82">
        <v>6620186.4199999999</v>
      </c>
      <c r="AM30" s="104">
        <f t="shared" si="27"/>
        <v>4578.4500000001899</v>
      </c>
      <c r="AN30" s="107">
        <f t="shared" si="13"/>
        <v>4575.6000000001904</v>
      </c>
      <c r="AO30" s="95">
        <f t="shared" si="14"/>
        <v>1183.2399999998599</v>
      </c>
    </row>
    <row r="31" spans="1:49" ht="30" customHeight="1">
      <c r="A31" s="504"/>
      <c r="B31" s="101">
        <v>45712</v>
      </c>
      <c r="C31" s="82">
        <f t="shared" si="16"/>
        <v>3061711.9</v>
      </c>
      <c r="D31" s="124">
        <v>3065183.7</v>
      </c>
      <c r="E31" s="53">
        <f t="shared" si="6"/>
        <v>3471.8000000002799</v>
      </c>
      <c r="F31" s="125">
        <f t="shared" si="17"/>
        <v>1000246.75</v>
      </c>
      <c r="G31" s="116">
        <v>1000511.5</v>
      </c>
      <c r="H31" s="53">
        <f t="shared" si="0"/>
        <v>264.75</v>
      </c>
      <c r="I31" s="125">
        <f t="shared" si="18"/>
        <v>121939.8</v>
      </c>
      <c r="J31" s="120">
        <v>121998.2</v>
      </c>
      <c r="K31" s="53">
        <f t="shared" si="1"/>
        <v>58.399999999994201</v>
      </c>
      <c r="L31" s="82">
        <f t="shared" si="19"/>
        <v>67372.53</v>
      </c>
      <c r="M31" s="116">
        <v>67437.399999999994</v>
      </c>
      <c r="N31" s="53">
        <f t="shared" si="2"/>
        <v>64.869999999995301</v>
      </c>
      <c r="O31" s="125">
        <f t="shared" si="20"/>
        <v>642545.80000000005</v>
      </c>
      <c r="P31" s="116">
        <v>642741.6</v>
      </c>
      <c r="Q31" s="53">
        <f t="shared" si="7"/>
        <v>195.79999999993001</v>
      </c>
      <c r="R31" s="125">
        <f t="shared" si="21"/>
        <v>238568.12</v>
      </c>
      <c r="S31" s="116">
        <v>238739.20000000001</v>
      </c>
      <c r="T31" s="53">
        <f t="shared" si="8"/>
        <v>171.08000000001601</v>
      </c>
      <c r="U31" s="125">
        <f t="shared" si="22"/>
        <v>636919.12</v>
      </c>
      <c r="V31" s="120">
        <v>637373.19999999995</v>
      </c>
      <c r="W31" s="53">
        <f t="shared" si="3"/>
        <v>454.07999999995798</v>
      </c>
      <c r="X31" s="82">
        <f t="shared" si="23"/>
        <v>438796.13</v>
      </c>
      <c r="Y31" s="120">
        <v>439264.8</v>
      </c>
      <c r="Z31" s="53">
        <f t="shared" si="4"/>
        <v>468.66999999998399</v>
      </c>
      <c r="AA31" s="82">
        <f t="shared" si="24"/>
        <v>128112.2</v>
      </c>
      <c r="AB31" s="120">
        <v>128115</v>
      </c>
      <c r="AC31" s="53">
        <f t="shared" si="5"/>
        <v>2.8000000000029099</v>
      </c>
      <c r="AD31" s="134">
        <f t="shared" si="25"/>
        <v>138265</v>
      </c>
      <c r="AE31" s="135">
        <v>138439</v>
      </c>
      <c r="AF31" s="53">
        <f t="shared" si="9"/>
        <v>174</v>
      </c>
      <c r="AG31" s="62">
        <f t="shared" si="10"/>
        <v>5326.2500000001601</v>
      </c>
      <c r="AH31" s="123">
        <f t="shared" si="26"/>
        <v>6412768.1100000003</v>
      </c>
      <c r="AI31" s="82">
        <v>6418120.0999999996</v>
      </c>
      <c r="AJ31" s="104">
        <f t="shared" si="11"/>
        <v>5351.9899999992904</v>
      </c>
      <c r="AK31" s="123">
        <f t="shared" si="15"/>
        <v>6620186.4199999999</v>
      </c>
      <c r="AL31" s="82">
        <v>6625290.7999999998</v>
      </c>
      <c r="AM31" s="104">
        <f t="shared" si="27"/>
        <v>5104.3799999998901</v>
      </c>
      <c r="AN31" s="107">
        <f t="shared" si="13"/>
        <v>5101.5799999998899</v>
      </c>
      <c r="AO31" s="95">
        <f t="shared" si="14"/>
        <v>-250.40999999940701</v>
      </c>
      <c r="AP31" s="1"/>
      <c r="AQ31" s="1"/>
      <c r="AR31" s="1"/>
      <c r="AS31" s="1"/>
      <c r="AT31" s="1"/>
      <c r="AU31" s="1"/>
      <c r="AV31" s="1"/>
      <c r="AW31" s="1"/>
    </row>
    <row r="32" spans="1:49" ht="30" customHeight="1">
      <c r="A32" s="504"/>
      <c r="B32" s="101">
        <v>45713</v>
      </c>
      <c r="C32" s="82">
        <f t="shared" si="16"/>
        <v>3065183.7</v>
      </c>
      <c r="D32" s="124">
        <v>3070485.3</v>
      </c>
      <c r="E32" s="53">
        <f t="shared" si="6"/>
        <v>5301.5999999996302</v>
      </c>
      <c r="F32" s="125">
        <f t="shared" si="17"/>
        <v>1000511.5</v>
      </c>
      <c r="G32" s="116">
        <v>1002497.41</v>
      </c>
      <c r="H32" s="53">
        <f t="shared" si="0"/>
        <v>1985.9100000000301</v>
      </c>
      <c r="I32" s="125">
        <f t="shared" si="18"/>
        <v>121998.2</v>
      </c>
      <c r="J32" s="120">
        <v>122091.58</v>
      </c>
      <c r="K32" s="53">
        <f t="shared" si="1"/>
        <v>93.380000000004699</v>
      </c>
      <c r="L32" s="82">
        <f t="shared" si="19"/>
        <v>67437.399999999994</v>
      </c>
      <c r="M32" s="116">
        <v>67500.899999999994</v>
      </c>
      <c r="N32" s="53">
        <f t="shared" si="2"/>
        <v>63.5</v>
      </c>
      <c r="O32" s="125">
        <f t="shared" si="20"/>
        <v>642741.6</v>
      </c>
      <c r="P32" s="116">
        <v>643358.31999999995</v>
      </c>
      <c r="Q32" s="53">
        <f t="shared" si="7"/>
        <v>616.71999999997195</v>
      </c>
      <c r="R32" s="125">
        <f t="shared" si="21"/>
        <v>238739.20000000001</v>
      </c>
      <c r="S32" s="116">
        <v>239114.96</v>
      </c>
      <c r="T32" s="53">
        <f t="shared" si="8"/>
        <v>375.75999999997998</v>
      </c>
      <c r="U32" s="125">
        <f t="shared" si="22"/>
        <v>637373.19999999995</v>
      </c>
      <c r="V32" s="120">
        <v>638033</v>
      </c>
      <c r="W32" s="53">
        <f t="shared" si="3"/>
        <v>659.80000000004702</v>
      </c>
      <c r="X32" s="82">
        <f t="shared" si="23"/>
        <v>439264.8</v>
      </c>
      <c r="Y32" s="120">
        <v>440024.72</v>
      </c>
      <c r="Z32" s="53">
        <f t="shared" si="4"/>
        <v>759.91999999998404</v>
      </c>
      <c r="AA32" s="82">
        <f t="shared" si="24"/>
        <v>128115</v>
      </c>
      <c r="AB32" s="120">
        <v>128119</v>
      </c>
      <c r="AC32" s="53">
        <f t="shared" si="5"/>
        <v>4</v>
      </c>
      <c r="AD32" s="134">
        <f t="shared" si="25"/>
        <v>138439</v>
      </c>
      <c r="AE32" s="135">
        <v>138658</v>
      </c>
      <c r="AF32" s="53">
        <f t="shared" si="9"/>
        <v>219</v>
      </c>
      <c r="AG32" s="62">
        <f t="shared" si="10"/>
        <v>10079.5899999996</v>
      </c>
      <c r="AH32" s="123">
        <f t="shared" si="26"/>
        <v>6418120.0999999996</v>
      </c>
      <c r="AI32" s="82">
        <v>6428256.0300000003</v>
      </c>
      <c r="AJ32" s="104">
        <f t="shared" si="11"/>
        <v>10135.930000000601</v>
      </c>
      <c r="AK32" s="123">
        <f t="shared" si="15"/>
        <v>6625290.7999999998</v>
      </c>
      <c r="AL32" s="82">
        <v>6636127.5</v>
      </c>
      <c r="AM32" s="104">
        <f t="shared" si="27"/>
        <v>10836.700000000201</v>
      </c>
      <c r="AN32" s="107">
        <f t="shared" si="13"/>
        <v>10832.700000000201</v>
      </c>
      <c r="AO32" s="95">
        <f t="shared" si="14"/>
        <v>696.76999999955297</v>
      </c>
      <c r="AP32" s="1"/>
      <c r="AQ32" s="1"/>
      <c r="AR32" s="1"/>
      <c r="AS32" s="1"/>
      <c r="AT32" s="3"/>
      <c r="AU32" s="1"/>
      <c r="AV32" s="1"/>
      <c r="AW32" s="1"/>
    </row>
    <row r="33" spans="1:49" ht="30" customHeight="1">
      <c r="A33" s="504"/>
      <c r="B33" s="101">
        <v>45714</v>
      </c>
      <c r="C33" s="82">
        <f t="shared" si="16"/>
        <v>3070485.3</v>
      </c>
      <c r="D33" s="147">
        <v>3075972.11</v>
      </c>
      <c r="E33" s="53">
        <f t="shared" si="6"/>
        <v>5486.8100000000604</v>
      </c>
      <c r="F33" s="125">
        <f t="shared" si="17"/>
        <v>1002497.41</v>
      </c>
      <c r="G33" s="129">
        <v>1004811.33</v>
      </c>
      <c r="H33" s="53">
        <f t="shared" ref="H33:H34" si="28">SUM(G33-F33)</f>
        <v>2313.91999999993</v>
      </c>
      <c r="I33" s="125">
        <f t="shared" si="18"/>
        <v>122091.58</v>
      </c>
      <c r="J33" s="129">
        <v>122194.56</v>
      </c>
      <c r="K33" s="53">
        <f t="shared" ref="K33:K34" si="29">SUM(J33-I33)</f>
        <v>102.979999999996</v>
      </c>
      <c r="L33" s="82">
        <f t="shared" si="19"/>
        <v>67500.899999999994</v>
      </c>
      <c r="M33" s="129">
        <v>67587.789999999994</v>
      </c>
      <c r="N33" s="53">
        <f t="shared" si="2"/>
        <v>86.889999999999404</v>
      </c>
      <c r="O33" s="125">
        <f t="shared" si="20"/>
        <v>643358.31999999995</v>
      </c>
      <c r="P33" s="129">
        <v>644028.72</v>
      </c>
      <c r="Q33" s="53">
        <f t="shared" si="7"/>
        <v>670.40000000002306</v>
      </c>
      <c r="R33" s="125">
        <f t="shared" si="21"/>
        <v>239114.96</v>
      </c>
      <c r="S33" s="129">
        <v>239525.08</v>
      </c>
      <c r="T33" s="53">
        <f t="shared" si="8"/>
        <v>410.119999999995</v>
      </c>
      <c r="U33" s="125">
        <f t="shared" si="22"/>
        <v>638033</v>
      </c>
      <c r="V33" s="129">
        <v>638787.12</v>
      </c>
      <c r="W33" s="53">
        <f t="shared" si="3"/>
        <v>754.119999999995</v>
      </c>
      <c r="X33" s="82">
        <f t="shared" si="23"/>
        <v>440024.72</v>
      </c>
      <c r="Y33" s="129">
        <v>440419.44</v>
      </c>
      <c r="Z33" s="53">
        <f t="shared" ref="Z33:Z34" si="30">SUM(Y33-X33)</f>
        <v>394.72000000002998</v>
      </c>
      <c r="AA33" s="82">
        <f t="shared" si="24"/>
        <v>128119</v>
      </c>
      <c r="AB33" s="129">
        <v>128295</v>
      </c>
      <c r="AC33" s="53">
        <f t="shared" ref="AC33:AC34" si="31">SUM(AB33-AA33)</f>
        <v>176</v>
      </c>
      <c r="AD33" s="134">
        <f t="shared" si="25"/>
        <v>138658</v>
      </c>
      <c r="AE33" s="136">
        <v>138932</v>
      </c>
      <c r="AF33" s="53">
        <f t="shared" si="9"/>
        <v>274</v>
      </c>
      <c r="AG33" s="62">
        <f t="shared" si="10"/>
        <v>10669.96</v>
      </c>
      <c r="AH33" s="123">
        <f t="shared" si="26"/>
        <v>6428256.0300000003</v>
      </c>
      <c r="AI33" s="137">
        <v>6439086.4900000002</v>
      </c>
      <c r="AJ33" s="104">
        <f t="shared" si="11"/>
        <v>10830.46</v>
      </c>
      <c r="AK33" s="123">
        <f t="shared" si="15"/>
        <v>6636127.5</v>
      </c>
      <c r="AL33" s="137">
        <v>6647307.54</v>
      </c>
      <c r="AM33" s="104">
        <f t="shared" si="27"/>
        <v>11180.04</v>
      </c>
      <c r="AN33" s="107">
        <f t="shared" si="13"/>
        <v>11004.04</v>
      </c>
      <c r="AO33" s="95">
        <f t="shared" si="14"/>
        <v>173.58000000007499</v>
      </c>
      <c r="AP33" s="1"/>
      <c r="AQ33" s="1"/>
      <c r="AR33" s="1"/>
      <c r="AS33" s="1"/>
      <c r="AT33" s="1"/>
      <c r="AU33" s="1"/>
      <c r="AV33" s="1"/>
      <c r="AW33" s="1"/>
    </row>
    <row r="34" spans="1:49" s="3" customFormat="1" ht="30" customHeight="1">
      <c r="A34" s="504"/>
      <c r="B34" s="101">
        <v>45715</v>
      </c>
      <c r="C34" s="82">
        <f t="shared" si="16"/>
        <v>3075972.11</v>
      </c>
      <c r="D34" s="121">
        <v>3081583.91</v>
      </c>
      <c r="E34" s="53">
        <f t="shared" si="6"/>
        <v>5611.8000000002803</v>
      </c>
      <c r="F34" s="125">
        <f t="shared" si="17"/>
        <v>1004811.33</v>
      </c>
      <c r="G34" s="123">
        <v>1006258.06</v>
      </c>
      <c r="H34" s="53">
        <f t="shared" si="28"/>
        <v>1446.7300000001001</v>
      </c>
      <c r="I34" s="125">
        <f t="shared" si="18"/>
        <v>122194.56</v>
      </c>
      <c r="J34" s="82">
        <v>122306.88</v>
      </c>
      <c r="K34" s="53">
        <f t="shared" si="29"/>
        <v>112.320000000007</v>
      </c>
      <c r="L34" s="82">
        <f t="shared" si="19"/>
        <v>67587.789999999994</v>
      </c>
      <c r="M34" s="123">
        <v>67687.399999999994</v>
      </c>
      <c r="N34" s="53">
        <f t="shared" si="2"/>
        <v>99.610000000000596</v>
      </c>
      <c r="O34" s="125">
        <f t="shared" si="20"/>
        <v>644028.72</v>
      </c>
      <c r="P34" s="123">
        <v>644860.80000000005</v>
      </c>
      <c r="Q34" s="53">
        <f t="shared" si="7"/>
        <v>832.08000000007496</v>
      </c>
      <c r="R34" s="125">
        <f t="shared" si="21"/>
        <v>239525.08</v>
      </c>
      <c r="S34" s="123">
        <v>239848.84</v>
      </c>
      <c r="T34" s="53">
        <f t="shared" si="8"/>
        <v>323.76000000000897</v>
      </c>
      <c r="U34" s="125">
        <f t="shared" si="22"/>
        <v>638787.12</v>
      </c>
      <c r="V34" s="82">
        <v>639600.52</v>
      </c>
      <c r="W34" s="53">
        <f t="shared" si="3"/>
        <v>813.40000000002306</v>
      </c>
      <c r="X34" s="82">
        <f t="shared" si="23"/>
        <v>440419.44</v>
      </c>
      <c r="Y34" s="82">
        <v>441470.71999999997</v>
      </c>
      <c r="Z34" s="53">
        <f t="shared" si="30"/>
        <v>1051.27999999997</v>
      </c>
      <c r="AA34" s="82">
        <f t="shared" si="24"/>
        <v>128295</v>
      </c>
      <c r="AB34" s="82">
        <v>128298</v>
      </c>
      <c r="AC34" s="53">
        <f t="shared" si="31"/>
        <v>3</v>
      </c>
      <c r="AD34" s="134">
        <f t="shared" si="25"/>
        <v>138932</v>
      </c>
      <c r="AE34" s="134">
        <v>139184</v>
      </c>
      <c r="AF34" s="53">
        <f t="shared" si="9"/>
        <v>252</v>
      </c>
      <c r="AG34" s="62">
        <f t="shared" si="10"/>
        <v>10545.9800000005</v>
      </c>
      <c r="AH34" s="123">
        <f t="shared" si="26"/>
        <v>6439086.4900000002</v>
      </c>
      <c r="AI34" s="82">
        <v>6449370.9699999997</v>
      </c>
      <c r="AJ34" s="104">
        <f t="shared" si="11"/>
        <v>10284.479999999499</v>
      </c>
      <c r="AK34" s="123">
        <f t="shared" si="15"/>
        <v>6647307.54</v>
      </c>
      <c r="AL34" s="82">
        <v>6657875.46</v>
      </c>
      <c r="AM34" s="104">
        <f t="shared" ref="AM34:AM35" si="32">+AL34-AK34</f>
        <v>10567.9199999999</v>
      </c>
      <c r="AN34" s="107">
        <f t="shared" si="13"/>
        <v>10564.9199999999</v>
      </c>
      <c r="AO34" s="95">
        <f t="shared" si="14"/>
        <v>280.44000000041001</v>
      </c>
      <c r="AT34" s="1"/>
    </row>
    <row r="35" spans="1:49" ht="30" customHeight="1">
      <c r="A35" s="504"/>
      <c r="B35" s="101">
        <v>45716</v>
      </c>
      <c r="C35" s="82">
        <f t="shared" si="16"/>
        <v>3081583.91</v>
      </c>
      <c r="D35" s="124">
        <v>3085625.04</v>
      </c>
      <c r="E35" s="53">
        <f t="shared" si="6"/>
        <v>4041.1299999998901</v>
      </c>
      <c r="F35" s="125">
        <f t="shared" si="17"/>
        <v>1006258.06</v>
      </c>
      <c r="G35" s="116">
        <v>1009533.75</v>
      </c>
      <c r="H35" s="53">
        <f t="shared" si="0"/>
        <v>3275.68999999994</v>
      </c>
      <c r="I35" s="125">
        <f t="shared" si="18"/>
        <v>122306.88</v>
      </c>
      <c r="J35" s="120">
        <v>122429.07</v>
      </c>
      <c r="K35" s="53">
        <f t="shared" si="1"/>
        <v>122.190000000002</v>
      </c>
      <c r="L35" s="82">
        <f t="shared" si="19"/>
        <v>67687.399999999994</v>
      </c>
      <c r="M35" s="116">
        <v>67801.7</v>
      </c>
      <c r="N35" s="53">
        <f t="shared" si="2"/>
        <v>114.300000000003</v>
      </c>
      <c r="O35" s="125">
        <f t="shared" si="20"/>
        <v>644860.80000000005</v>
      </c>
      <c r="P35" s="116">
        <v>645987.12</v>
      </c>
      <c r="Q35" s="53">
        <f t="shared" si="7"/>
        <v>1126.3199999999499</v>
      </c>
      <c r="R35" s="125">
        <f t="shared" si="21"/>
        <v>239848.84</v>
      </c>
      <c r="S35" s="116">
        <v>240217</v>
      </c>
      <c r="T35" s="53">
        <f t="shared" si="8"/>
        <v>368.16000000000298</v>
      </c>
      <c r="U35" s="125">
        <f t="shared" si="22"/>
        <v>639600.52</v>
      </c>
      <c r="V35" s="120">
        <v>640472.24</v>
      </c>
      <c r="W35" s="53">
        <f t="shared" si="3"/>
        <v>871.71999999997195</v>
      </c>
      <c r="X35" s="82">
        <f t="shared" si="23"/>
        <v>441470.71999999997</v>
      </c>
      <c r="Y35" s="120">
        <v>442213.6</v>
      </c>
      <c r="Z35" s="53">
        <f t="shared" si="4"/>
        <v>742.880000000005</v>
      </c>
      <c r="AA35" s="82">
        <f t="shared" si="24"/>
        <v>128298</v>
      </c>
      <c r="AB35" s="120">
        <v>128300</v>
      </c>
      <c r="AC35" s="53">
        <f t="shared" si="5"/>
        <v>2</v>
      </c>
      <c r="AD35" s="134">
        <f t="shared" si="25"/>
        <v>139184</v>
      </c>
      <c r="AE35" s="135">
        <v>139465</v>
      </c>
      <c r="AF35" s="53">
        <f t="shared" si="9"/>
        <v>281</v>
      </c>
      <c r="AG35" s="62">
        <f t="shared" si="10"/>
        <v>10945.389999999799</v>
      </c>
      <c r="AH35" s="123">
        <f t="shared" si="26"/>
        <v>6449370.9699999997</v>
      </c>
      <c r="AI35" s="82">
        <v>6460374.9500000002</v>
      </c>
      <c r="AJ35" s="104">
        <f t="shared" si="11"/>
        <v>11003.9800000004</v>
      </c>
      <c r="AK35" s="123">
        <f t="shared" si="15"/>
        <v>6657875.46</v>
      </c>
      <c r="AL35" s="82">
        <v>6669175.3899999997</v>
      </c>
      <c r="AM35" s="104">
        <f t="shared" si="32"/>
        <v>11299.9299999997</v>
      </c>
      <c r="AN35" s="107">
        <f t="shared" si="13"/>
        <v>11297.9299999997</v>
      </c>
      <c r="AO35" s="95">
        <f t="shared" si="14"/>
        <v>293.949999999255</v>
      </c>
      <c r="AP35" s="1"/>
      <c r="AQ35" s="1"/>
      <c r="AR35" s="1"/>
      <c r="AS35" s="1"/>
      <c r="AT35" s="1"/>
      <c r="AU35" s="1"/>
      <c r="AV35" s="1"/>
      <c r="AW35" s="1"/>
    </row>
    <row r="36" spans="1:49" ht="48" customHeight="1">
      <c r="A36" s="504"/>
      <c r="B36" s="541" t="s">
        <v>39</v>
      </c>
      <c r="C36" s="541"/>
      <c r="D36" s="541"/>
      <c r="E36" s="20">
        <f>SUM(E8:E35)</f>
        <v>135072.14000000001</v>
      </c>
      <c r="F36" s="20"/>
      <c r="G36" s="20"/>
      <c r="H36" s="20">
        <f>SUM(H8:H35)</f>
        <v>23761.85</v>
      </c>
      <c r="I36" s="20"/>
      <c r="J36" s="20"/>
      <c r="K36" s="20">
        <f>SUM(K8:K35)</f>
        <v>2498.0700000000102</v>
      </c>
      <c r="L36" s="20"/>
      <c r="M36" s="20"/>
      <c r="N36" s="20">
        <f>SUM(N8:N35)</f>
        <v>2126.33</v>
      </c>
      <c r="O36" s="20"/>
      <c r="P36" s="20"/>
      <c r="Q36" s="20">
        <f>SUM(Q8:Q35)</f>
        <v>13770.3199999999</v>
      </c>
      <c r="R36" s="20"/>
      <c r="S36" s="20"/>
      <c r="T36" s="20">
        <f>SUM(T8:T35)</f>
        <v>7009.95999999999</v>
      </c>
      <c r="U36" s="20"/>
      <c r="V36" s="20"/>
      <c r="W36" s="20">
        <f>SUM(W8:W35)</f>
        <v>18292.919999999998</v>
      </c>
      <c r="X36" s="20"/>
      <c r="Y36" s="20"/>
      <c r="Z36" s="20">
        <f>SUM(Z8:Z35)</f>
        <v>17584.64</v>
      </c>
      <c r="AA36" s="20"/>
      <c r="AB36" s="20"/>
      <c r="AC36" s="20">
        <f>SUM(AC8:AC35)</f>
        <v>803.83999999999696</v>
      </c>
      <c r="AD36" s="20"/>
      <c r="AE36" s="28"/>
      <c r="AF36" s="20">
        <f>SUM(AF8:AF35)</f>
        <v>5680</v>
      </c>
      <c r="AG36" s="92">
        <f>SUM(AG8:AG35)</f>
        <v>226600.07</v>
      </c>
      <c r="AH36" s="92"/>
      <c r="AI36" s="92"/>
      <c r="AJ36" s="20">
        <f>SUM(AJ8:AJ35)</f>
        <v>226887.55</v>
      </c>
      <c r="AK36" s="92"/>
      <c r="AL36" s="92"/>
      <c r="AM36" s="20">
        <f>SUM(AM8:AM35)</f>
        <v>233872.56</v>
      </c>
      <c r="AN36" s="109">
        <f>+SUM(AN8:AN11,AN13:AN35)</f>
        <v>233068.72</v>
      </c>
      <c r="AO36" s="109">
        <f>+SUM(AO8:AO11,AO13:AO35)</f>
        <v>6181.16999999978</v>
      </c>
      <c r="AP36" s="1"/>
      <c r="AQ36" s="1"/>
      <c r="AR36" s="1"/>
      <c r="AS36" s="1"/>
      <c r="AT36" s="3"/>
      <c r="AU36" s="1"/>
      <c r="AV36" s="1"/>
      <c r="AW36" s="1"/>
    </row>
    <row r="37" spans="1:49" ht="27.75">
      <c r="B37" s="91"/>
      <c r="C37" s="43"/>
      <c r="D37" s="43"/>
      <c r="E37" s="43"/>
      <c r="F37" s="22"/>
      <c r="G37" s="43"/>
      <c r="H37" s="43"/>
      <c r="J37" s="1"/>
      <c r="K37" s="1"/>
      <c r="L37" s="1"/>
      <c r="N37" s="1"/>
      <c r="Q37" s="1"/>
      <c r="R37" s="1"/>
      <c r="T37" s="1"/>
      <c r="U37" s="1"/>
      <c r="W37" s="1"/>
      <c r="X37" s="1"/>
      <c r="Z37" s="1"/>
      <c r="AA37" s="1"/>
      <c r="AC37" s="1"/>
      <c r="AD37" s="1"/>
      <c r="AF37" s="1"/>
      <c r="AG37" s="1"/>
      <c r="AH37" s="1"/>
      <c r="AI37" s="1"/>
      <c r="AJ37" s="1"/>
      <c r="AK37" s="1"/>
      <c r="AL37" s="93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9"/>
      <c r="AF38" s="1"/>
      <c r="AG38" s="1"/>
      <c r="AH38" s="1"/>
      <c r="AI38" s="1"/>
      <c r="AJ38" s="1"/>
      <c r="AK38" s="1"/>
      <c r="AL38" s="1"/>
      <c r="AM38" s="1"/>
      <c r="AN38" s="5"/>
      <c r="AO38" s="1"/>
      <c r="AP38" s="1"/>
      <c r="AQ38" s="1"/>
      <c r="AR38" s="1"/>
      <c r="AS38" s="1"/>
      <c r="AT38" s="1"/>
      <c r="AU38" s="1"/>
      <c r="AV38" s="1"/>
      <c r="AW38" s="1"/>
    </row>
    <row r="39" spans="1:49">
      <c r="AC39" s="7"/>
      <c r="AF39" s="7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9:49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29:49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9:49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29:49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9:49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9:49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29:49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29:49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29:49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29:49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9:49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29:49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9:49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29:49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9:49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9:49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29:49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29:49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9:49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29:49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9:49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29:49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9:49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29:49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9:49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29:49">
      <c r="AT74" s="1"/>
    </row>
    <row r="75" spans="29:49">
      <c r="AT75" s="1"/>
    </row>
  </sheetData>
  <mergeCells count="32">
    <mergeCell ref="C12:AO12"/>
    <mergeCell ref="B36:D36"/>
    <mergeCell ref="A1:A36"/>
    <mergeCell ref="B5:B6"/>
    <mergeCell ref="AG6:AG7"/>
    <mergeCell ref="AH2:AJ4"/>
    <mergeCell ref="C2:E4"/>
    <mergeCell ref="AG5:AO5"/>
    <mergeCell ref="AH6:AJ6"/>
    <mergeCell ref="AK6:AM6"/>
    <mergeCell ref="AN6:AO6"/>
    <mergeCell ref="C7:AF7"/>
    <mergeCell ref="I4:N4"/>
    <mergeCell ref="O4:X4"/>
    <mergeCell ref="Z4:AF4"/>
    <mergeCell ref="C5:E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  <mergeCell ref="F5:H5"/>
    <mergeCell ref="I5:K5"/>
    <mergeCell ref="L5:N5"/>
    <mergeCell ref="O5:Q5"/>
    <mergeCell ref="R5:T5"/>
  </mergeCells>
  <pageMargins left="0.7" right="0.7" top="0.75" bottom="0.75" header="0.3" footer="0.3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"/>
  <sheetViews>
    <sheetView zoomScale="68" zoomScaleNormal="68" workbookViewId="0">
      <selection activeCell="J9" sqref="J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3" width="16.7109375" style="4" customWidth="1"/>
    <col min="4" max="4" width="16.7109375" style="7" customWidth="1"/>
    <col min="5" max="5" width="16.7109375" style="4" customWidth="1"/>
    <col min="6" max="16384" width="9.140625" style="1"/>
  </cols>
  <sheetData>
    <row r="1" spans="1:5" ht="28.5" customHeight="1"/>
    <row r="2" spans="1:5" s="2" customFormat="1" ht="103.5" customHeight="1">
      <c r="A2" s="504"/>
      <c r="B2" s="488" t="s">
        <v>22</v>
      </c>
      <c r="C2" s="491" t="s">
        <v>103</v>
      </c>
      <c r="D2" s="491"/>
      <c r="E2" s="491"/>
    </row>
    <row r="3" spans="1:5" ht="33" customHeight="1">
      <c r="A3" s="504"/>
      <c r="B3" s="488"/>
      <c r="C3" s="11" t="s">
        <v>12</v>
      </c>
      <c r="D3" s="11" t="s">
        <v>13</v>
      </c>
      <c r="E3" s="12" t="s">
        <v>73</v>
      </c>
    </row>
    <row r="4" spans="1:5" ht="34.5" customHeight="1">
      <c r="A4" s="504"/>
      <c r="B4" s="547"/>
      <c r="C4" s="537"/>
      <c r="D4" s="537"/>
      <c r="E4" s="537"/>
    </row>
    <row r="5" spans="1:5" ht="26.1" customHeight="1">
      <c r="A5" s="504"/>
      <c r="B5" s="145">
        <v>45717</v>
      </c>
      <c r="C5" s="120">
        <f>+'Feb-2025'!AB35</f>
        <v>128300</v>
      </c>
      <c r="D5" s="49">
        <v>128365.6</v>
      </c>
      <c r="E5" s="113">
        <f t="shared" ref="E5:E34" si="0">SUM(D5-C5)</f>
        <v>65.600000000005807</v>
      </c>
    </row>
    <row r="6" spans="1:5" s="3" customFormat="1" ht="30" customHeight="1">
      <c r="A6" s="504"/>
      <c r="B6" s="101">
        <v>45718</v>
      </c>
      <c r="C6" s="82">
        <f>+D5</f>
        <v>128365.6</v>
      </c>
      <c r="D6" s="82">
        <v>128397.6</v>
      </c>
      <c r="E6" s="113">
        <f t="shared" si="0"/>
        <v>32</v>
      </c>
    </row>
    <row r="7" spans="1:5" s="3" customFormat="1" ht="30" customHeight="1">
      <c r="A7" s="504"/>
      <c r="B7" s="101">
        <v>45719</v>
      </c>
      <c r="C7" s="82">
        <f t="shared" ref="C7:C34" si="1">+D6</f>
        <v>128397.6</v>
      </c>
      <c r="D7" s="120">
        <v>128429.64</v>
      </c>
      <c r="E7" s="113">
        <f t="shared" si="0"/>
        <v>32.039999999993597</v>
      </c>
    </row>
    <row r="8" spans="1:5" ht="30" customHeight="1">
      <c r="A8" s="504"/>
      <c r="B8" s="101">
        <v>45720</v>
      </c>
      <c r="C8" s="82">
        <f t="shared" si="1"/>
        <v>128429.64</v>
      </c>
      <c r="D8" s="120">
        <v>128435</v>
      </c>
      <c r="E8" s="113">
        <f t="shared" si="0"/>
        <v>5.3600000000005803</v>
      </c>
    </row>
    <row r="9" spans="1:5" ht="30" customHeight="1">
      <c r="A9" s="504"/>
      <c r="B9" s="101">
        <v>45721</v>
      </c>
      <c r="C9" s="82">
        <f t="shared" si="1"/>
        <v>128435</v>
      </c>
      <c r="D9" s="49">
        <v>128486.72</v>
      </c>
      <c r="E9" s="113">
        <f t="shared" si="0"/>
        <v>51.7200000000012</v>
      </c>
    </row>
    <row r="10" spans="1:5" s="3" customFormat="1" ht="30" customHeight="1">
      <c r="A10" s="504"/>
      <c r="B10" s="101">
        <v>45722</v>
      </c>
      <c r="C10" s="82">
        <f t="shared" si="1"/>
        <v>128486.72</v>
      </c>
      <c r="D10" s="82">
        <v>128532.56</v>
      </c>
      <c r="E10" s="113">
        <f t="shared" si="0"/>
        <v>45.8399999999965</v>
      </c>
    </row>
    <row r="11" spans="1:5" ht="30" customHeight="1">
      <c r="A11" s="504"/>
      <c r="B11" s="101">
        <v>45723</v>
      </c>
      <c r="C11" s="82">
        <f t="shared" si="1"/>
        <v>128532.56</v>
      </c>
      <c r="D11" s="120">
        <v>128590.44</v>
      </c>
      <c r="E11" s="113">
        <f t="shared" si="0"/>
        <v>57.880000000004699</v>
      </c>
    </row>
    <row r="12" spans="1:5" s="3" customFormat="1" ht="30" customHeight="1">
      <c r="A12" s="504"/>
      <c r="B12" s="101">
        <v>45724</v>
      </c>
      <c r="C12" s="82">
        <f t="shared" si="1"/>
        <v>128590.44</v>
      </c>
      <c r="D12" s="120">
        <v>128632.84</v>
      </c>
      <c r="E12" s="113">
        <f t="shared" si="0"/>
        <v>42.399999999994201</v>
      </c>
    </row>
    <row r="13" spans="1:5" ht="30" customHeight="1">
      <c r="A13" s="504"/>
      <c r="B13" s="101">
        <v>45725</v>
      </c>
      <c r="C13" s="82">
        <f t="shared" si="1"/>
        <v>128632.84</v>
      </c>
      <c r="D13" s="120">
        <v>128674.84</v>
      </c>
      <c r="E13" s="113">
        <f t="shared" si="0"/>
        <v>42</v>
      </c>
    </row>
    <row r="14" spans="1:5" ht="30" customHeight="1">
      <c r="A14" s="504"/>
      <c r="B14" s="101">
        <v>45726</v>
      </c>
      <c r="C14" s="82">
        <f t="shared" si="1"/>
        <v>128674.84</v>
      </c>
      <c r="D14" s="120">
        <v>128687</v>
      </c>
      <c r="E14" s="113">
        <f t="shared" si="0"/>
        <v>12.1600000000035</v>
      </c>
    </row>
    <row r="15" spans="1:5" ht="30" customHeight="1">
      <c r="A15" s="504"/>
      <c r="B15" s="101">
        <v>45727</v>
      </c>
      <c r="C15" s="82">
        <f t="shared" si="1"/>
        <v>128687</v>
      </c>
      <c r="D15" s="120">
        <v>128753.83</v>
      </c>
      <c r="E15" s="113">
        <f t="shared" si="0"/>
        <v>66.830000000001704</v>
      </c>
    </row>
    <row r="16" spans="1:5" s="3" customFormat="1" ht="30" customHeight="1">
      <c r="A16" s="504"/>
      <c r="B16" s="101">
        <v>45728</v>
      </c>
      <c r="C16" s="82">
        <f t="shared" si="1"/>
        <v>128753.83</v>
      </c>
      <c r="D16" s="120">
        <v>128755</v>
      </c>
      <c r="E16" s="113">
        <f t="shared" si="0"/>
        <v>1.16999999999825</v>
      </c>
    </row>
    <row r="17" spans="1:5" ht="30" customHeight="1">
      <c r="A17" s="504"/>
      <c r="B17" s="101">
        <v>45729</v>
      </c>
      <c r="C17" s="82">
        <f t="shared" si="1"/>
        <v>128755</v>
      </c>
      <c r="D17" s="120">
        <v>128836.04</v>
      </c>
      <c r="E17" s="113">
        <f t="shared" si="0"/>
        <v>81.039999999993597</v>
      </c>
    </row>
    <row r="18" spans="1:5" s="3" customFormat="1" ht="30" customHeight="1">
      <c r="A18" s="504"/>
      <c r="B18" s="101">
        <v>45730</v>
      </c>
      <c r="C18" s="82">
        <f t="shared" si="1"/>
        <v>128836.04</v>
      </c>
      <c r="D18" s="120">
        <v>128840.04</v>
      </c>
      <c r="E18" s="113">
        <f t="shared" si="0"/>
        <v>4</v>
      </c>
    </row>
    <row r="19" spans="1:5" ht="30" customHeight="1">
      <c r="A19" s="504"/>
      <c r="B19" s="101">
        <v>45731</v>
      </c>
      <c r="C19" s="82">
        <f t="shared" si="1"/>
        <v>128840.04</v>
      </c>
      <c r="D19" s="120">
        <v>128916.8</v>
      </c>
      <c r="E19" s="113">
        <f t="shared" si="0"/>
        <v>76.760000000009299</v>
      </c>
    </row>
    <row r="20" spans="1:5" s="3" customFormat="1" ht="30" customHeight="1">
      <c r="A20" s="504"/>
      <c r="B20" s="101">
        <v>45732</v>
      </c>
      <c r="C20" s="82">
        <f t="shared" si="1"/>
        <v>128916.8</v>
      </c>
      <c r="D20" s="120">
        <v>128950</v>
      </c>
      <c r="E20" s="113">
        <f t="shared" si="0"/>
        <v>33.199999999997097</v>
      </c>
    </row>
    <row r="21" spans="1:5" ht="30" customHeight="1">
      <c r="A21" s="504"/>
      <c r="B21" s="101">
        <v>45733</v>
      </c>
      <c r="C21" s="82">
        <f t="shared" si="1"/>
        <v>128950</v>
      </c>
      <c r="D21" s="120">
        <v>128992.96000000001</v>
      </c>
      <c r="E21" s="113">
        <f t="shared" si="0"/>
        <v>42.960000000006403</v>
      </c>
    </row>
    <row r="22" spans="1:5" ht="30" customHeight="1">
      <c r="A22" s="504"/>
      <c r="B22" s="101">
        <v>45734</v>
      </c>
      <c r="C22" s="82">
        <f t="shared" si="1"/>
        <v>128992.96000000001</v>
      </c>
      <c r="D22" s="120">
        <v>129038.92</v>
      </c>
      <c r="E22" s="113">
        <f t="shared" si="0"/>
        <v>45.959999999991901</v>
      </c>
    </row>
    <row r="23" spans="1:5" s="3" customFormat="1" ht="30" customHeight="1">
      <c r="A23" s="504"/>
      <c r="B23" s="101">
        <v>45735</v>
      </c>
      <c r="C23" s="82">
        <f t="shared" si="1"/>
        <v>129038.92</v>
      </c>
      <c r="D23" s="120">
        <v>129070.012</v>
      </c>
      <c r="E23" s="113">
        <f t="shared" si="0"/>
        <v>31.092000000004202</v>
      </c>
    </row>
    <row r="24" spans="1:5" ht="30" customHeight="1">
      <c r="A24" s="504"/>
      <c r="B24" s="101">
        <v>45736</v>
      </c>
      <c r="C24" s="82">
        <f t="shared" si="1"/>
        <v>129070.012</v>
      </c>
      <c r="D24" s="120">
        <v>129139.36</v>
      </c>
      <c r="E24" s="113">
        <f t="shared" si="0"/>
        <v>69.347999999998095</v>
      </c>
    </row>
    <row r="25" spans="1:5" s="3" customFormat="1" ht="30" customHeight="1">
      <c r="A25" s="504"/>
      <c r="B25" s="101">
        <v>45737</v>
      </c>
      <c r="C25" s="82">
        <f t="shared" si="1"/>
        <v>129139.36</v>
      </c>
      <c r="D25" s="120">
        <v>129175.44</v>
      </c>
      <c r="E25" s="113">
        <f t="shared" si="0"/>
        <v>36.080000000001696</v>
      </c>
    </row>
    <row r="26" spans="1:5" ht="30" customHeight="1">
      <c r="A26" s="504"/>
      <c r="B26" s="101">
        <v>45738</v>
      </c>
      <c r="C26" s="82">
        <f t="shared" si="1"/>
        <v>129175.44</v>
      </c>
      <c r="D26" s="120">
        <v>129215.76</v>
      </c>
      <c r="E26" s="113">
        <f t="shared" si="0"/>
        <v>40.319999999992397</v>
      </c>
    </row>
    <row r="27" spans="1:5" s="3" customFormat="1" ht="30" customHeight="1">
      <c r="A27" s="504"/>
      <c r="B27" s="101">
        <v>45739</v>
      </c>
      <c r="C27" s="82">
        <f t="shared" si="1"/>
        <v>129215.76</v>
      </c>
      <c r="D27" s="120">
        <v>129262.6</v>
      </c>
      <c r="E27" s="113">
        <f t="shared" si="0"/>
        <v>46.840000000011102</v>
      </c>
    </row>
    <row r="28" spans="1:5" ht="30" customHeight="1">
      <c r="A28" s="504"/>
      <c r="B28" s="101">
        <v>45740</v>
      </c>
      <c r="C28" s="82">
        <f t="shared" si="1"/>
        <v>129262.6</v>
      </c>
      <c r="D28" s="120">
        <v>129304.96000000001</v>
      </c>
      <c r="E28" s="113">
        <f t="shared" si="0"/>
        <v>42.360000000000603</v>
      </c>
    </row>
    <row r="29" spans="1:5" ht="30" customHeight="1">
      <c r="A29" s="504"/>
      <c r="B29" s="101">
        <v>45741</v>
      </c>
      <c r="C29" s="82">
        <f t="shared" si="1"/>
        <v>129304.96000000001</v>
      </c>
      <c r="D29" s="49">
        <v>129350.44</v>
      </c>
      <c r="E29" s="113">
        <f t="shared" si="0"/>
        <v>45.479999999995897</v>
      </c>
    </row>
    <row r="30" spans="1:5" ht="30" customHeight="1">
      <c r="A30" s="504"/>
      <c r="B30" s="101">
        <v>45742</v>
      </c>
      <c r="C30" s="82">
        <f t="shared" si="1"/>
        <v>129350.44</v>
      </c>
      <c r="D30" s="129">
        <v>129390.96</v>
      </c>
      <c r="E30" s="113">
        <f t="shared" si="0"/>
        <v>40.520000000004103</v>
      </c>
    </row>
    <row r="31" spans="1:5" s="3" customFormat="1" ht="30" customHeight="1">
      <c r="A31" s="504"/>
      <c r="B31" s="101">
        <v>45743</v>
      </c>
      <c r="C31" s="82">
        <f t="shared" si="1"/>
        <v>129390.96</v>
      </c>
      <c r="D31" s="49">
        <v>129427.76</v>
      </c>
      <c r="E31" s="113">
        <f t="shared" si="0"/>
        <v>36.799999999988401</v>
      </c>
    </row>
    <row r="32" spans="1:5" s="3" customFormat="1" ht="30" customHeight="1">
      <c r="A32" s="504"/>
      <c r="B32" s="101">
        <v>45744</v>
      </c>
      <c r="C32" s="82">
        <f t="shared" si="1"/>
        <v>129427.76</v>
      </c>
      <c r="D32" s="49">
        <v>129465.44</v>
      </c>
      <c r="E32" s="113">
        <f t="shared" si="0"/>
        <v>37.680000000007603</v>
      </c>
    </row>
    <row r="33" spans="1:5" s="3" customFormat="1" ht="30" customHeight="1">
      <c r="A33" s="504"/>
      <c r="B33" s="101">
        <v>45745</v>
      </c>
      <c r="C33" s="82">
        <f t="shared" si="1"/>
        <v>129465.44</v>
      </c>
      <c r="D33" s="49">
        <v>129507.44</v>
      </c>
      <c r="E33" s="113">
        <f t="shared" si="0"/>
        <v>42</v>
      </c>
    </row>
    <row r="34" spans="1:5" ht="30" customHeight="1">
      <c r="A34" s="504"/>
      <c r="B34" s="101">
        <v>45746</v>
      </c>
      <c r="C34" s="82">
        <f t="shared" si="1"/>
        <v>129507.44</v>
      </c>
      <c r="D34" s="120">
        <v>129646.52</v>
      </c>
      <c r="E34" s="113">
        <f t="shared" si="0"/>
        <v>139.080000000002</v>
      </c>
    </row>
    <row r="35" spans="1:5" ht="30" customHeight="1">
      <c r="A35" s="504"/>
      <c r="B35" s="101">
        <v>45747</v>
      </c>
      <c r="C35" s="532" t="s">
        <v>117</v>
      </c>
      <c r="D35" s="532"/>
      <c r="E35" s="532"/>
    </row>
    <row r="36" spans="1:5" ht="48" customHeight="1">
      <c r="A36" s="504"/>
      <c r="B36" s="19" t="s">
        <v>39</v>
      </c>
      <c r="C36" s="20"/>
      <c r="D36" s="20"/>
      <c r="E36" s="20">
        <f>SUM(E5:E35)</f>
        <v>1346.52</v>
      </c>
    </row>
    <row r="37" spans="1:5" ht="25.5">
      <c r="B37" s="91"/>
      <c r="C37" s="1"/>
      <c r="E37" s="1"/>
    </row>
    <row r="38" spans="1:5">
      <c r="B38" s="4"/>
      <c r="C38" s="23"/>
      <c r="D38" s="24"/>
      <c r="E38" s="1"/>
    </row>
    <row r="39" spans="1:5">
      <c r="E39" s="7"/>
    </row>
    <row r="40" spans="1:5">
      <c r="E40" s="7"/>
    </row>
    <row r="41" spans="1:5">
      <c r="E41" s="7"/>
    </row>
    <row r="42" spans="1:5">
      <c r="E42" s="7"/>
    </row>
    <row r="43" spans="1:5">
      <c r="E43" s="7"/>
    </row>
    <row r="44" spans="1:5">
      <c r="E44" s="7"/>
    </row>
    <row r="45" spans="1:5">
      <c r="E45" s="7"/>
    </row>
    <row r="46" spans="1:5">
      <c r="E46" s="7"/>
    </row>
    <row r="47" spans="1:5">
      <c r="E47" s="7"/>
    </row>
    <row r="48" spans="1:5">
      <c r="E48" s="7"/>
    </row>
    <row r="49" spans="5:5">
      <c r="E49" s="7"/>
    </row>
    <row r="50" spans="5:5">
      <c r="E50" s="7"/>
    </row>
    <row r="51" spans="5:5">
      <c r="E51" s="7"/>
    </row>
    <row r="52" spans="5:5">
      <c r="E52" s="7"/>
    </row>
    <row r="53" spans="5:5">
      <c r="E53" s="7"/>
    </row>
    <row r="54" spans="5:5">
      <c r="E54" s="7"/>
    </row>
    <row r="55" spans="5:5">
      <c r="E55" s="7"/>
    </row>
    <row r="56" spans="5:5">
      <c r="E56" s="7"/>
    </row>
    <row r="57" spans="5:5">
      <c r="E57" s="7"/>
    </row>
    <row r="58" spans="5:5">
      <c r="E58" s="7"/>
    </row>
    <row r="59" spans="5:5">
      <c r="E59" s="7"/>
    </row>
    <row r="60" spans="5:5">
      <c r="E60" s="7"/>
    </row>
    <row r="61" spans="5:5">
      <c r="E61" s="7"/>
    </row>
    <row r="62" spans="5:5">
      <c r="E62" s="7"/>
    </row>
    <row r="63" spans="5:5">
      <c r="E63" s="7"/>
    </row>
    <row r="64" spans="5:5">
      <c r="E64" s="7"/>
    </row>
    <row r="65" spans="5:5">
      <c r="E65" s="7"/>
    </row>
    <row r="66" spans="5:5">
      <c r="E66" s="7"/>
    </row>
    <row r="67" spans="5:5">
      <c r="E67" s="7"/>
    </row>
    <row r="68" spans="5:5">
      <c r="E68" s="7"/>
    </row>
    <row r="69" spans="5:5">
      <c r="E69" s="7"/>
    </row>
    <row r="70" spans="5:5">
      <c r="E70" s="7"/>
    </row>
    <row r="71" spans="5:5">
      <c r="E71" s="7"/>
    </row>
    <row r="72" spans="5:5">
      <c r="E72" s="7"/>
    </row>
  </sheetData>
  <mergeCells count="5">
    <mergeCell ref="C2:E2"/>
    <mergeCell ref="B4:E4"/>
    <mergeCell ref="C35:E35"/>
    <mergeCell ref="A2:A36"/>
    <mergeCell ref="B2:B3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7"/>
  <sheetViews>
    <sheetView topLeftCell="A26" zoomScale="68" zoomScaleNormal="68" workbookViewId="0">
      <selection activeCell="AM40" sqref="AM40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3" width="16.7109375" style="4" customWidth="1"/>
    <col min="4" max="4" width="18.4257812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8" width="15.7109375" style="4" customWidth="1"/>
    <col min="39" max="39" width="20.85546875" style="4" customWidth="1"/>
    <col min="40" max="40" width="24.42578125" style="4" customWidth="1"/>
    <col min="41" max="41" width="18.42578125" style="4" customWidth="1"/>
    <col min="42" max="42" width="17.42578125" style="4" customWidth="1"/>
    <col min="43" max="43" width="12.85546875" style="4" customWidth="1"/>
    <col min="44" max="44" width="9.5703125" style="4" customWidth="1"/>
    <col min="45" max="45" width="12" style="4" customWidth="1"/>
    <col min="46" max="46" width="9.7109375" style="4" customWidth="1"/>
    <col min="47" max="47" width="11.140625" style="4" customWidth="1"/>
    <col min="48" max="48" width="10" style="4" customWidth="1"/>
    <col min="49" max="49" width="10.42578125" style="7" customWidth="1"/>
    <col min="50" max="50" width="11.140625" style="1" customWidth="1"/>
    <col min="51" max="16384" width="9.140625" style="1"/>
  </cols>
  <sheetData>
    <row r="1" spans="1:49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49" ht="24" customHeight="1">
      <c r="A2" s="504"/>
      <c r="C2" s="504"/>
      <c r="D2" s="504"/>
      <c r="E2" s="504"/>
      <c r="F2" s="1"/>
      <c r="G2" s="9"/>
      <c r="H2" s="553" t="s">
        <v>60</v>
      </c>
      <c r="I2" s="553"/>
      <c r="J2" s="553"/>
      <c r="K2" s="553"/>
      <c r="L2" s="553"/>
      <c r="M2" s="553"/>
      <c r="N2" s="553"/>
      <c r="O2" s="553"/>
      <c r="P2" s="142"/>
      <c r="Q2" s="554"/>
      <c r="R2" s="554"/>
      <c r="S2" s="554"/>
      <c r="T2" s="554"/>
      <c r="U2" s="554"/>
      <c r="V2" s="554"/>
      <c r="W2" s="554"/>
      <c r="X2" s="554"/>
      <c r="Y2" s="142"/>
      <c r="Z2" s="553" t="s">
        <v>60</v>
      </c>
      <c r="AA2" s="553"/>
      <c r="AB2" s="553"/>
      <c r="AC2" s="553"/>
      <c r="AD2" s="553"/>
      <c r="AE2" s="553"/>
      <c r="AF2" s="553"/>
      <c r="AG2" s="9"/>
      <c r="AH2" s="489"/>
      <c r="AI2" s="489"/>
      <c r="AJ2" s="489"/>
    </row>
    <row r="3" spans="1:49" ht="24" customHeight="1">
      <c r="A3" s="504"/>
      <c r="C3" s="504"/>
      <c r="D3" s="504"/>
      <c r="E3" s="504"/>
      <c r="F3" s="1"/>
      <c r="G3" s="9"/>
      <c r="H3" s="139"/>
      <c r="I3" s="553" t="s">
        <v>118</v>
      </c>
      <c r="J3" s="553"/>
      <c r="K3" s="553"/>
      <c r="L3" s="553"/>
      <c r="M3" s="553"/>
      <c r="N3" s="553"/>
      <c r="O3" s="143"/>
      <c r="P3" s="555"/>
      <c r="Q3" s="555"/>
      <c r="R3" s="555"/>
      <c r="S3" s="555"/>
      <c r="T3" s="555"/>
      <c r="U3" s="555"/>
      <c r="V3" s="555"/>
      <c r="W3" s="555"/>
      <c r="X3" s="555"/>
      <c r="Y3" s="555"/>
      <c r="Z3" s="553" t="s">
        <v>118</v>
      </c>
      <c r="AA3" s="553"/>
      <c r="AB3" s="553"/>
      <c r="AC3" s="553"/>
      <c r="AD3" s="553"/>
      <c r="AE3" s="553"/>
      <c r="AF3" s="553"/>
      <c r="AG3" s="9"/>
      <c r="AH3" s="489"/>
      <c r="AI3" s="489"/>
      <c r="AJ3" s="489"/>
    </row>
    <row r="4" spans="1:49" ht="24" customHeight="1">
      <c r="A4" s="504"/>
      <c r="C4" s="511"/>
      <c r="D4" s="511"/>
      <c r="E4" s="511"/>
      <c r="F4" s="1"/>
      <c r="G4" s="9"/>
      <c r="H4" s="139"/>
      <c r="I4" s="553" t="s">
        <v>62</v>
      </c>
      <c r="J4" s="553"/>
      <c r="K4" s="553"/>
      <c r="L4" s="553"/>
      <c r="M4" s="553"/>
      <c r="N4" s="553"/>
      <c r="O4" s="563"/>
      <c r="P4" s="563"/>
      <c r="Q4" s="563"/>
      <c r="R4" s="563"/>
      <c r="S4" s="563"/>
      <c r="T4" s="563"/>
      <c r="U4" s="563"/>
      <c r="V4" s="563"/>
      <c r="W4" s="563"/>
      <c r="X4" s="563"/>
      <c r="Y4" s="142"/>
      <c r="Z4" s="553" t="s">
        <v>62</v>
      </c>
      <c r="AA4" s="553"/>
      <c r="AB4" s="553"/>
      <c r="AC4" s="553"/>
      <c r="AD4" s="553"/>
      <c r="AE4" s="553"/>
      <c r="AF4" s="553"/>
      <c r="AG4" s="31"/>
      <c r="AH4" s="551"/>
      <c r="AI4" s="551"/>
      <c r="AJ4" s="551"/>
    </row>
    <row r="5" spans="1:49" s="2" customFormat="1" ht="103.5" customHeight="1">
      <c r="A5" s="504"/>
      <c r="B5" s="488" t="s">
        <v>22</v>
      </c>
      <c r="C5" s="490" t="s">
        <v>95</v>
      </c>
      <c r="D5" s="490"/>
      <c r="E5" s="490"/>
      <c r="F5" s="490" t="s">
        <v>96</v>
      </c>
      <c r="G5" s="490"/>
      <c r="H5" s="490"/>
      <c r="I5" s="512" t="s">
        <v>97</v>
      </c>
      <c r="J5" s="513"/>
      <c r="K5" s="514"/>
      <c r="L5" s="512" t="s">
        <v>98</v>
      </c>
      <c r="M5" s="513"/>
      <c r="N5" s="514"/>
      <c r="O5" s="490" t="s">
        <v>99</v>
      </c>
      <c r="P5" s="490"/>
      <c r="Q5" s="490"/>
      <c r="R5" s="490" t="s">
        <v>100</v>
      </c>
      <c r="S5" s="490"/>
      <c r="T5" s="490"/>
      <c r="U5" s="490" t="s">
        <v>101</v>
      </c>
      <c r="V5" s="490"/>
      <c r="W5" s="490"/>
      <c r="X5" s="490" t="s">
        <v>102</v>
      </c>
      <c r="Y5" s="490"/>
      <c r="Z5" s="490"/>
      <c r="AA5" s="491" t="s">
        <v>103</v>
      </c>
      <c r="AB5" s="491"/>
      <c r="AC5" s="491"/>
      <c r="AD5" s="490" t="s">
        <v>20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</row>
    <row r="6" spans="1:49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52"/>
      <c r="AO6" s="552"/>
      <c r="AP6" s="1"/>
      <c r="AQ6" s="1"/>
      <c r="AR6" s="1"/>
      <c r="AS6" s="1"/>
      <c r="AT6" s="1"/>
      <c r="AU6" s="1"/>
      <c r="AV6" s="1"/>
      <c r="AW6" s="1"/>
    </row>
    <row r="7" spans="1:49" ht="34.5" customHeight="1">
      <c r="A7" s="504"/>
      <c r="B7" s="547"/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  <c r="P7" s="537"/>
      <c r="Q7" s="537"/>
      <c r="R7" s="537"/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43"/>
      <c r="AH7" s="87" t="s">
        <v>12</v>
      </c>
      <c r="AI7" s="87" t="s">
        <v>13</v>
      </c>
      <c r="AJ7" s="12" t="s">
        <v>113</v>
      </c>
      <c r="AK7" s="87" t="s">
        <v>12</v>
      </c>
      <c r="AL7" s="87" t="s">
        <v>13</v>
      </c>
      <c r="AM7" s="12" t="s">
        <v>114</v>
      </c>
      <c r="AN7" s="117" t="s">
        <v>90</v>
      </c>
      <c r="AO7" s="138" t="s">
        <v>115</v>
      </c>
      <c r="AP7" s="1"/>
      <c r="AQ7" s="1"/>
      <c r="AR7" s="1"/>
      <c r="AS7" s="1"/>
      <c r="AT7" s="1"/>
      <c r="AU7" s="1"/>
      <c r="AV7" s="1"/>
      <c r="AW7" s="1"/>
    </row>
    <row r="8" spans="1:49" ht="26.1" customHeight="1">
      <c r="A8" s="504"/>
      <c r="B8" s="140">
        <v>45748</v>
      </c>
      <c r="C8" s="556" t="s">
        <v>119</v>
      </c>
      <c r="D8" s="557"/>
      <c r="E8" s="557"/>
      <c r="F8" s="557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/>
      <c r="T8" s="557"/>
      <c r="U8" s="557"/>
      <c r="V8" s="557"/>
      <c r="W8" s="557"/>
      <c r="X8" s="557"/>
      <c r="Y8" s="557"/>
      <c r="Z8" s="557"/>
      <c r="AA8" s="557"/>
      <c r="AB8" s="557"/>
      <c r="AC8" s="557"/>
      <c r="AD8" s="557"/>
      <c r="AE8" s="557"/>
      <c r="AF8" s="557"/>
      <c r="AG8" s="557"/>
      <c r="AH8" s="557"/>
      <c r="AI8" s="557"/>
      <c r="AJ8" s="557"/>
      <c r="AK8" s="557"/>
      <c r="AL8" s="557"/>
      <c r="AM8" s="557"/>
      <c r="AN8" s="557"/>
      <c r="AO8" s="558"/>
      <c r="AP8" s="1"/>
      <c r="AQ8" s="1"/>
      <c r="AR8" s="1"/>
      <c r="AS8" s="1"/>
      <c r="AT8" s="1"/>
      <c r="AU8" s="1"/>
      <c r="AV8" s="1"/>
      <c r="AW8" s="1"/>
    </row>
    <row r="9" spans="1:49" s="3" customFormat="1" ht="30" customHeight="1">
      <c r="A9" s="504"/>
      <c r="B9" s="141">
        <v>45749</v>
      </c>
      <c r="C9" s="559"/>
      <c r="D9" s="560"/>
      <c r="E9" s="561"/>
      <c r="F9" s="561"/>
      <c r="G9" s="561"/>
      <c r="H9" s="561"/>
      <c r="I9" s="561"/>
      <c r="J9" s="561"/>
      <c r="K9" s="561"/>
      <c r="L9" s="561"/>
      <c r="M9" s="561"/>
      <c r="N9" s="561"/>
      <c r="O9" s="561"/>
      <c r="P9" s="561"/>
      <c r="Q9" s="561"/>
      <c r="R9" s="561"/>
      <c r="S9" s="561"/>
      <c r="T9" s="561"/>
      <c r="U9" s="561"/>
      <c r="V9" s="561"/>
      <c r="W9" s="561"/>
      <c r="X9" s="561"/>
      <c r="Y9" s="561"/>
      <c r="Z9" s="561"/>
      <c r="AA9" s="561"/>
      <c r="AB9" s="561"/>
      <c r="AC9" s="561"/>
      <c r="AD9" s="561"/>
      <c r="AE9" s="561"/>
      <c r="AF9" s="561"/>
      <c r="AG9" s="561"/>
      <c r="AH9" s="561"/>
      <c r="AI9" s="561"/>
      <c r="AJ9" s="561"/>
      <c r="AK9" s="561"/>
      <c r="AL9" s="561"/>
      <c r="AM9" s="561"/>
      <c r="AN9" s="561"/>
      <c r="AO9" s="562"/>
      <c r="AP9" s="40"/>
    </row>
    <row r="10" spans="1:49" s="3" customFormat="1" ht="30" customHeight="1">
      <c r="A10" s="504"/>
      <c r="B10" s="50">
        <v>45750</v>
      </c>
      <c r="C10" s="85" t="e">
        <f>+'Mar-2025'!#REF!</f>
        <v>#REF!</v>
      </c>
      <c r="D10" s="85">
        <v>3240883.27</v>
      </c>
      <c r="E10" s="58" t="e">
        <f t="shared" ref="E10:E37" si="0">+D10-C10</f>
        <v>#REF!</v>
      </c>
      <c r="F10" s="85" t="e">
        <f>+'Mar-2025'!#REF!</f>
        <v>#REF!</v>
      </c>
      <c r="G10" s="85">
        <v>1086524.96</v>
      </c>
      <c r="H10" s="53" t="e">
        <f t="shared" ref="H10:H37" si="1">SUM(G10-F10)</f>
        <v>#REF!</v>
      </c>
      <c r="I10" s="85" t="e">
        <f>+'Mar-2025'!#REF!</f>
        <v>#REF!</v>
      </c>
      <c r="J10" s="85">
        <v>126642.28</v>
      </c>
      <c r="K10" s="53" t="e">
        <f t="shared" ref="K10:K37" si="2">SUM(J10-I10)</f>
        <v>#REF!</v>
      </c>
      <c r="L10" s="85" t="e">
        <f>+'Mar-2025'!#REF!</f>
        <v>#REF!</v>
      </c>
      <c r="M10" s="85">
        <v>70246.06</v>
      </c>
      <c r="N10" s="53" t="e">
        <f t="shared" ref="N10:N37" si="3">SUM(M10-L10)</f>
        <v>#REF!</v>
      </c>
      <c r="O10" s="85" t="e">
        <f>+'Mar-2025'!#REF!</f>
        <v>#REF!</v>
      </c>
      <c r="P10" s="85">
        <v>679266.96</v>
      </c>
      <c r="Q10" s="53" t="e">
        <f t="shared" ref="Q10:Q37" si="4">+P10-O10</f>
        <v>#REF!</v>
      </c>
      <c r="R10" s="85" t="e">
        <f>+'Mar-2025'!#REF!</f>
        <v>#REF!</v>
      </c>
      <c r="S10" s="85">
        <v>252311.04000000001</v>
      </c>
      <c r="T10" s="53" t="e">
        <f t="shared" ref="T10:T37" si="5">+S10-R10</f>
        <v>#REF!</v>
      </c>
      <c r="U10" s="85" t="e">
        <f>+'Mar-2025'!#REF!</f>
        <v>#REF!</v>
      </c>
      <c r="V10" s="85">
        <v>664243.84</v>
      </c>
      <c r="W10" s="53" t="e">
        <f t="shared" ref="W10:W37" si="6">+V10-U10</f>
        <v>#REF!</v>
      </c>
      <c r="X10" s="85" t="e">
        <f>+'Mar-2025'!#REF!</f>
        <v>#REF!</v>
      </c>
      <c r="Y10" s="85">
        <v>465669.04</v>
      </c>
      <c r="Z10" s="53" t="e">
        <f t="shared" ref="Z10:Z37" si="7">SUM(Y10-X10)</f>
        <v>#REF!</v>
      </c>
      <c r="AA10" s="85">
        <f>+'Mar-2025'!D34</f>
        <v>129646.52</v>
      </c>
      <c r="AB10" s="85">
        <v>129696.12</v>
      </c>
      <c r="AC10" s="53">
        <f t="shared" ref="AC10:AC37" si="8">SUM(AB10-AA10)</f>
        <v>49.599999999991297</v>
      </c>
      <c r="AD10" s="85" t="e">
        <f>+'Mar-2025'!#REF!</f>
        <v>#REF!</v>
      </c>
      <c r="AE10" s="85">
        <v>147224</v>
      </c>
      <c r="AF10" s="53" t="e">
        <f t="shared" ref="AF10:AF37" si="9">SUM(AE10-AD10)</f>
        <v>#REF!</v>
      </c>
      <c r="AG10" s="53" t="e">
        <f t="shared" ref="AG10:AG37" si="10">+E10+H10+K10+N10+Q10+T10+W10+Z10+AC10+AF10</f>
        <v>#REF!</v>
      </c>
      <c r="AH10" s="85" t="e">
        <f>+'Mar-2025'!#REF!</f>
        <v>#REF!</v>
      </c>
      <c r="AI10" s="85">
        <v>6801019.5800000001</v>
      </c>
      <c r="AJ10" s="104" t="e">
        <f t="shared" ref="AJ10:AJ37" si="11">+AI10-AH10</f>
        <v>#REF!</v>
      </c>
      <c r="AK10" s="85" t="e">
        <f>+'Mar-2025'!#REF!</f>
        <v>#REF!</v>
      </c>
      <c r="AL10" s="85">
        <v>7019996.2400000002</v>
      </c>
      <c r="AM10" s="104" t="e">
        <f t="shared" ref="AM10:AM37" si="12">+AL10-AK10</f>
        <v>#REF!</v>
      </c>
      <c r="AN10" s="107" t="e">
        <f t="shared" ref="AN10:AN38" si="13">+AM10-AC10</f>
        <v>#REF!</v>
      </c>
      <c r="AO10" s="85" t="e">
        <f t="shared" ref="AO10:AO37" si="14">+AN10-AJ10</f>
        <v>#REF!</v>
      </c>
    </row>
    <row r="11" spans="1:49" ht="30" customHeight="1">
      <c r="A11" s="504"/>
      <c r="B11" s="50">
        <v>45751</v>
      </c>
      <c r="C11" s="47">
        <f>+D10</f>
        <v>3240883.27</v>
      </c>
      <c r="D11" s="47">
        <v>3246331.34</v>
      </c>
      <c r="E11" s="58">
        <f t="shared" si="0"/>
        <v>5448.0699999998296</v>
      </c>
      <c r="F11" s="47">
        <f>+G10</f>
        <v>1086524.96</v>
      </c>
      <c r="G11" s="47">
        <v>1086672.56</v>
      </c>
      <c r="H11" s="53">
        <f t="shared" si="1"/>
        <v>147.60000000009299</v>
      </c>
      <c r="I11" s="47">
        <f>+J10</f>
        <v>126642.28</v>
      </c>
      <c r="J11" s="47">
        <v>126764.1</v>
      </c>
      <c r="K11" s="53">
        <f t="shared" si="2"/>
        <v>121.820000000007</v>
      </c>
      <c r="L11" s="47">
        <f>+M10</f>
        <v>70246.06</v>
      </c>
      <c r="M11" s="47">
        <v>70298.5</v>
      </c>
      <c r="N11" s="53">
        <f t="shared" si="3"/>
        <v>52.4400000000023</v>
      </c>
      <c r="O11" s="47">
        <f>+P10</f>
        <v>679266.96</v>
      </c>
      <c r="P11" s="47">
        <v>680036.96</v>
      </c>
      <c r="Q11" s="53">
        <f t="shared" si="4"/>
        <v>770</v>
      </c>
      <c r="R11" s="47">
        <f>+S10</f>
        <v>252311.04000000001</v>
      </c>
      <c r="S11" s="47">
        <v>252680.56</v>
      </c>
      <c r="T11" s="53">
        <f t="shared" si="5"/>
        <v>369.51999999998998</v>
      </c>
      <c r="U11" s="47">
        <f>+V10</f>
        <v>664243.84</v>
      </c>
      <c r="V11" s="47">
        <v>664920.24</v>
      </c>
      <c r="W11" s="53">
        <f t="shared" si="6"/>
        <v>676.40000000002306</v>
      </c>
      <c r="X11" s="47">
        <f>+Y10</f>
        <v>465669.04</v>
      </c>
      <c r="Y11" s="47">
        <v>466252.32</v>
      </c>
      <c r="Z11" s="53">
        <f t="shared" si="7"/>
        <v>583.28000000002805</v>
      </c>
      <c r="AA11" s="47">
        <f>+AB10</f>
        <v>129696.12</v>
      </c>
      <c r="AB11" s="47">
        <v>129732.32</v>
      </c>
      <c r="AC11" s="53">
        <f t="shared" si="8"/>
        <v>36.200000000011599</v>
      </c>
      <c r="AD11" s="47">
        <f>+AE10</f>
        <v>147224</v>
      </c>
      <c r="AE11" s="47">
        <v>147591</v>
      </c>
      <c r="AF11" s="53">
        <f t="shared" si="9"/>
        <v>367</v>
      </c>
      <c r="AG11" s="53">
        <f t="shared" si="10"/>
        <v>8572.3299999999908</v>
      </c>
      <c r="AH11" s="47">
        <f>+AI10</f>
        <v>6801019.5800000001</v>
      </c>
      <c r="AI11" s="47">
        <v>6809441.0300000003</v>
      </c>
      <c r="AJ11" s="104">
        <f t="shared" si="11"/>
        <v>8421.4500000001899</v>
      </c>
      <c r="AK11" s="47">
        <f>+AL10</f>
        <v>7019996.2400000002</v>
      </c>
      <c r="AL11" s="47">
        <v>7028684.3099999996</v>
      </c>
      <c r="AM11" s="104">
        <f t="shared" si="12"/>
        <v>8688.0699999993703</v>
      </c>
      <c r="AN11" s="107">
        <f t="shared" si="13"/>
        <v>8651.8699999993605</v>
      </c>
      <c r="AO11" s="47">
        <f t="shared" si="14"/>
        <v>230.41999999916899</v>
      </c>
      <c r="AP11" s="1"/>
      <c r="AQ11" s="1"/>
      <c r="AR11" s="1"/>
      <c r="AS11" s="1"/>
      <c r="AT11" s="1"/>
      <c r="AU11" s="1"/>
      <c r="AV11" s="1"/>
      <c r="AW11" s="1"/>
    </row>
    <row r="12" spans="1:49" ht="30" customHeight="1">
      <c r="A12" s="504"/>
      <c r="B12" s="50">
        <v>45752</v>
      </c>
      <c r="C12" s="47">
        <f t="shared" ref="C12:C37" si="15">+D11</f>
        <v>3246331.34</v>
      </c>
      <c r="D12" s="47">
        <v>3251942.82</v>
      </c>
      <c r="E12" s="58">
        <f t="shared" si="0"/>
        <v>5611.4799999999796</v>
      </c>
      <c r="F12" s="47">
        <f t="shared" ref="F12:F37" si="16">+G11</f>
        <v>1086672.56</v>
      </c>
      <c r="G12" s="47">
        <v>1087385.6299999999</v>
      </c>
      <c r="H12" s="53">
        <f t="shared" si="1"/>
        <v>713.06999999983202</v>
      </c>
      <c r="I12" s="47">
        <f t="shared" ref="I12:I37" si="17">+J11</f>
        <v>126764.1</v>
      </c>
      <c r="J12" s="47">
        <v>126879.36</v>
      </c>
      <c r="K12" s="53">
        <f t="shared" si="2"/>
        <v>115.259999999995</v>
      </c>
      <c r="L12" s="47">
        <f t="shared" ref="L12:L37" si="18">+M11</f>
        <v>70298.5</v>
      </c>
      <c r="M12" s="47">
        <v>70396.2</v>
      </c>
      <c r="N12" s="53">
        <f t="shared" si="3"/>
        <v>97.699999999997104</v>
      </c>
      <c r="O12" s="47">
        <f t="shared" ref="O12:O37" si="19">+P11</f>
        <v>680036.96</v>
      </c>
      <c r="P12" s="47">
        <v>680917.76</v>
      </c>
      <c r="Q12" s="53">
        <f t="shared" si="4"/>
        <v>880.80000000004702</v>
      </c>
      <c r="R12" s="47">
        <f t="shared" ref="R12:R37" si="20">+S11</f>
        <v>252680.56</v>
      </c>
      <c r="S12" s="47">
        <v>253092.84</v>
      </c>
      <c r="T12" s="53">
        <f t="shared" si="5"/>
        <v>412.27999999999901</v>
      </c>
      <c r="U12" s="47">
        <f t="shared" ref="U12:U37" si="21">+V11</f>
        <v>664920.24</v>
      </c>
      <c r="V12" s="47">
        <v>665644.92000000004</v>
      </c>
      <c r="W12" s="53">
        <f t="shared" si="6"/>
        <v>724.680000000051</v>
      </c>
      <c r="X12" s="47">
        <f t="shared" ref="X12:X37" si="22">+Y11</f>
        <v>466252.32</v>
      </c>
      <c r="Y12" s="47">
        <v>466924.79999999999</v>
      </c>
      <c r="Z12" s="53">
        <f t="shared" si="7"/>
        <v>672.47999999998103</v>
      </c>
      <c r="AA12" s="47">
        <f t="shared" ref="AA12:AA37" si="23">+AB11</f>
        <v>129732.32</v>
      </c>
      <c r="AB12" s="47">
        <v>129781.08</v>
      </c>
      <c r="AC12" s="53">
        <f t="shared" si="8"/>
        <v>48.759999999994797</v>
      </c>
      <c r="AD12" s="47">
        <f t="shared" ref="AD12:AD37" si="24">+AE11</f>
        <v>147591</v>
      </c>
      <c r="AE12" s="47">
        <v>147799</v>
      </c>
      <c r="AF12" s="53">
        <f t="shared" si="9"/>
        <v>208</v>
      </c>
      <c r="AG12" s="53">
        <f t="shared" si="10"/>
        <v>9484.5099999998802</v>
      </c>
      <c r="AH12" s="47">
        <f t="shared" ref="AH12:AH37" si="25">+AI11</f>
        <v>6809441.0300000003</v>
      </c>
      <c r="AI12" s="47">
        <v>6819072.9699999997</v>
      </c>
      <c r="AJ12" s="104">
        <f t="shared" si="11"/>
        <v>9631.9399999994803</v>
      </c>
      <c r="AK12" s="47">
        <f t="shared" ref="AK12:AK37" si="26">+AL11</f>
        <v>7028684.3099999996</v>
      </c>
      <c r="AL12" s="47">
        <v>7038595.7999999998</v>
      </c>
      <c r="AM12" s="104">
        <f t="shared" si="12"/>
        <v>9911.4900000002199</v>
      </c>
      <c r="AN12" s="107">
        <f t="shared" si="13"/>
        <v>9862.7300000002306</v>
      </c>
      <c r="AO12" s="47">
        <f t="shared" si="14"/>
        <v>230.79000000075001</v>
      </c>
      <c r="AP12" s="1"/>
      <c r="AQ12" s="1"/>
      <c r="AR12" s="1"/>
      <c r="AS12" s="1"/>
      <c r="AT12" s="1"/>
      <c r="AU12" s="1"/>
      <c r="AV12" s="1"/>
      <c r="AW12" s="1"/>
    </row>
    <row r="13" spans="1:49" s="3" customFormat="1" ht="30" customHeight="1">
      <c r="A13" s="504"/>
      <c r="B13" s="50">
        <v>45753</v>
      </c>
      <c r="C13" s="47">
        <f t="shared" si="15"/>
        <v>3251942.82</v>
      </c>
      <c r="D13" s="47">
        <v>3257638.11</v>
      </c>
      <c r="E13" s="58">
        <f t="shared" si="0"/>
        <v>5695.29000000004</v>
      </c>
      <c r="F13" s="47">
        <f t="shared" si="16"/>
        <v>1087385.6299999999</v>
      </c>
      <c r="G13" s="47">
        <v>1089837.46</v>
      </c>
      <c r="H13" s="53">
        <f t="shared" si="1"/>
        <v>2451.83000000007</v>
      </c>
      <c r="I13" s="47">
        <f t="shared" si="17"/>
        <v>126879.36</v>
      </c>
      <c r="J13" s="47">
        <v>127006.76</v>
      </c>
      <c r="K13" s="53">
        <f t="shared" si="2"/>
        <v>127.39999999999399</v>
      </c>
      <c r="L13" s="47">
        <f t="shared" si="18"/>
        <v>70396.2</v>
      </c>
      <c r="M13" s="47">
        <v>70471.75</v>
      </c>
      <c r="N13" s="53">
        <f t="shared" si="3"/>
        <v>75.550000000002896</v>
      </c>
      <c r="O13" s="47">
        <f t="shared" si="19"/>
        <v>680917.76</v>
      </c>
      <c r="P13" s="47">
        <v>681940.56</v>
      </c>
      <c r="Q13" s="53">
        <f t="shared" si="4"/>
        <v>1022.80000000005</v>
      </c>
      <c r="R13" s="47">
        <f t="shared" si="20"/>
        <v>253092.84</v>
      </c>
      <c r="S13" s="47">
        <v>253621.88</v>
      </c>
      <c r="T13" s="53">
        <f t="shared" si="5"/>
        <v>529.04000000000804</v>
      </c>
      <c r="U13" s="47">
        <f t="shared" si="21"/>
        <v>665644.92000000004</v>
      </c>
      <c r="V13" s="47">
        <v>666406.31999999995</v>
      </c>
      <c r="W13" s="53">
        <f t="shared" si="6"/>
        <v>761.39999999990698</v>
      </c>
      <c r="X13" s="47">
        <f t="shared" si="22"/>
        <v>466924.79999999999</v>
      </c>
      <c r="Y13" s="47">
        <v>467737.48</v>
      </c>
      <c r="Z13" s="53">
        <f t="shared" si="7"/>
        <v>812.67999999999302</v>
      </c>
      <c r="AA13" s="47">
        <f t="shared" si="23"/>
        <v>129781.08</v>
      </c>
      <c r="AB13" s="47">
        <v>129822.92</v>
      </c>
      <c r="AC13" s="53">
        <f t="shared" si="8"/>
        <v>41.8399999999965</v>
      </c>
      <c r="AD13" s="47">
        <f t="shared" si="24"/>
        <v>147799</v>
      </c>
      <c r="AE13" s="47">
        <v>148057</v>
      </c>
      <c r="AF13" s="53">
        <f t="shared" si="9"/>
        <v>258</v>
      </c>
      <c r="AG13" s="53">
        <f t="shared" si="10"/>
        <v>11775.8300000001</v>
      </c>
      <c r="AH13" s="47">
        <f t="shared" si="25"/>
        <v>6819072.9699999997</v>
      </c>
      <c r="AI13" s="47">
        <v>6830860.04</v>
      </c>
      <c r="AJ13" s="104">
        <f t="shared" si="11"/>
        <v>11787.0700000003</v>
      </c>
      <c r="AK13" s="47">
        <f t="shared" si="26"/>
        <v>7038595.7999999998</v>
      </c>
      <c r="AL13" s="47">
        <v>7050717.5300000003</v>
      </c>
      <c r="AM13" s="104">
        <f t="shared" si="12"/>
        <v>12121.7300000004</v>
      </c>
      <c r="AN13" s="107">
        <f t="shared" si="13"/>
        <v>12079.8900000005</v>
      </c>
      <c r="AO13" s="47">
        <f t="shared" si="14"/>
        <v>292.82000000015302</v>
      </c>
      <c r="AP13" s="40"/>
      <c r="AT13" s="1"/>
    </row>
    <row r="14" spans="1:49" ht="30" customHeight="1">
      <c r="A14" s="504"/>
      <c r="B14" s="50">
        <v>45754</v>
      </c>
      <c r="C14" s="47">
        <f t="shared" si="15"/>
        <v>3257638.11</v>
      </c>
      <c r="D14" s="47">
        <v>3263078.24</v>
      </c>
      <c r="E14" s="58">
        <f t="shared" si="0"/>
        <v>5440.1300000003503</v>
      </c>
      <c r="F14" s="47">
        <f t="shared" si="16"/>
        <v>1089837.46</v>
      </c>
      <c r="G14" s="47">
        <v>1092201.57</v>
      </c>
      <c r="H14" s="53">
        <f t="shared" si="1"/>
        <v>2364.1100000001002</v>
      </c>
      <c r="I14" s="47">
        <f t="shared" si="17"/>
        <v>127006.76</v>
      </c>
      <c r="J14" s="47">
        <v>127127.31</v>
      </c>
      <c r="K14" s="53">
        <f t="shared" si="2"/>
        <v>120.550000000003</v>
      </c>
      <c r="L14" s="47">
        <f t="shared" si="18"/>
        <v>70471.75</v>
      </c>
      <c r="M14" s="47">
        <v>70557.990000000005</v>
      </c>
      <c r="N14" s="53">
        <f t="shared" si="3"/>
        <v>86.240000000005196</v>
      </c>
      <c r="O14" s="47">
        <f t="shared" si="19"/>
        <v>681940.56</v>
      </c>
      <c r="P14" s="47">
        <v>683117.68</v>
      </c>
      <c r="Q14" s="53">
        <f t="shared" si="4"/>
        <v>1177.1199999999999</v>
      </c>
      <c r="R14" s="47">
        <f t="shared" si="20"/>
        <v>253621.88</v>
      </c>
      <c r="S14" s="47">
        <v>254093.4</v>
      </c>
      <c r="T14" s="53">
        <f t="shared" si="5"/>
        <v>471.51999999998998</v>
      </c>
      <c r="U14" s="47">
        <f t="shared" si="21"/>
        <v>666406.31999999995</v>
      </c>
      <c r="V14" s="47">
        <v>667185.80000000005</v>
      </c>
      <c r="W14" s="53">
        <f t="shared" si="6"/>
        <v>779.48000000009802</v>
      </c>
      <c r="X14" s="47">
        <f t="shared" si="22"/>
        <v>467737.48</v>
      </c>
      <c r="Y14" s="47">
        <v>468472</v>
      </c>
      <c r="Z14" s="53">
        <f t="shared" si="7"/>
        <v>734.52000000001897</v>
      </c>
      <c r="AA14" s="47">
        <f t="shared" si="23"/>
        <v>129822.92</v>
      </c>
      <c r="AB14" s="47">
        <v>129870.16</v>
      </c>
      <c r="AC14" s="53">
        <f t="shared" si="8"/>
        <v>47.240000000005203</v>
      </c>
      <c r="AD14" s="47">
        <f t="shared" si="24"/>
        <v>148057</v>
      </c>
      <c r="AE14" s="47">
        <v>148423</v>
      </c>
      <c r="AF14" s="53">
        <f t="shared" si="9"/>
        <v>366</v>
      </c>
      <c r="AG14" s="53">
        <f t="shared" si="10"/>
        <v>11586.9100000006</v>
      </c>
      <c r="AH14" s="47">
        <f t="shared" si="25"/>
        <v>6830860.04</v>
      </c>
      <c r="AI14" s="47">
        <v>6842434.6900000004</v>
      </c>
      <c r="AJ14" s="104">
        <f t="shared" si="11"/>
        <v>11574.6500000004</v>
      </c>
      <c r="AK14" s="47">
        <f t="shared" si="26"/>
        <v>7050717.5300000003</v>
      </c>
      <c r="AL14" s="47">
        <v>7062635.3200000003</v>
      </c>
      <c r="AM14" s="104">
        <f t="shared" si="12"/>
        <v>11917.79</v>
      </c>
      <c r="AN14" s="107">
        <f t="shared" si="13"/>
        <v>11870.55</v>
      </c>
      <c r="AO14" s="47">
        <f t="shared" si="14"/>
        <v>295.89999999965897</v>
      </c>
      <c r="AP14" s="1"/>
      <c r="AQ14" s="1"/>
      <c r="AR14" s="1"/>
      <c r="AS14" s="1"/>
      <c r="AT14" s="1"/>
      <c r="AU14" s="1"/>
      <c r="AV14" s="1"/>
      <c r="AW14" s="1"/>
    </row>
    <row r="15" spans="1:49" s="3" customFormat="1" ht="30" customHeight="1">
      <c r="A15" s="504"/>
      <c r="B15" s="50">
        <v>45755</v>
      </c>
      <c r="C15" s="47">
        <f t="shared" si="15"/>
        <v>3263078.24</v>
      </c>
      <c r="D15" s="47">
        <v>3268591.75</v>
      </c>
      <c r="E15" s="58">
        <f t="shared" si="0"/>
        <v>5513.5099999997801</v>
      </c>
      <c r="F15" s="47">
        <f t="shared" si="16"/>
        <v>1092201.57</v>
      </c>
      <c r="G15" s="47">
        <v>1092255.44</v>
      </c>
      <c r="H15" s="53">
        <f t="shared" si="1"/>
        <v>53.8699999998789</v>
      </c>
      <c r="I15" s="47">
        <f t="shared" si="17"/>
        <v>127127.31</v>
      </c>
      <c r="J15" s="47">
        <v>127211.94</v>
      </c>
      <c r="K15" s="53">
        <f t="shared" si="2"/>
        <v>84.630000000004699</v>
      </c>
      <c r="L15" s="47">
        <f t="shared" si="18"/>
        <v>70557.990000000005</v>
      </c>
      <c r="M15" s="47">
        <v>70624.14</v>
      </c>
      <c r="N15" s="53">
        <f t="shared" si="3"/>
        <v>66.149999999994193</v>
      </c>
      <c r="O15" s="47">
        <f t="shared" si="19"/>
        <v>683117.68</v>
      </c>
      <c r="P15" s="47">
        <v>683876.64</v>
      </c>
      <c r="Q15" s="53">
        <f t="shared" si="4"/>
        <v>758.95999999996297</v>
      </c>
      <c r="R15" s="47">
        <f t="shared" si="20"/>
        <v>254093.4</v>
      </c>
      <c r="S15" s="47">
        <v>254425.12</v>
      </c>
      <c r="T15" s="53">
        <f t="shared" si="5"/>
        <v>331.72000000000099</v>
      </c>
      <c r="U15" s="47">
        <f t="shared" si="21"/>
        <v>667185.80000000005</v>
      </c>
      <c r="V15" s="47">
        <v>667816.88</v>
      </c>
      <c r="W15" s="53">
        <f t="shared" si="6"/>
        <v>631.07999999995798</v>
      </c>
      <c r="X15" s="47">
        <f t="shared" si="22"/>
        <v>468472</v>
      </c>
      <c r="Y15" s="47">
        <v>469081.7</v>
      </c>
      <c r="Z15" s="53">
        <f t="shared" si="7"/>
        <v>609.70000000001198</v>
      </c>
      <c r="AA15" s="47">
        <f t="shared" si="23"/>
        <v>129870.16</v>
      </c>
      <c r="AB15" s="47">
        <v>129917.73</v>
      </c>
      <c r="AC15" s="53">
        <f t="shared" si="8"/>
        <v>47.569999999992397</v>
      </c>
      <c r="AD15" s="47">
        <f t="shared" si="24"/>
        <v>148423</v>
      </c>
      <c r="AE15" s="47">
        <v>148765</v>
      </c>
      <c r="AF15" s="53">
        <f t="shared" si="9"/>
        <v>342</v>
      </c>
      <c r="AG15" s="53">
        <f t="shared" si="10"/>
        <v>8439.1899999995803</v>
      </c>
      <c r="AH15" s="47">
        <f t="shared" si="25"/>
        <v>6842434.6900000004</v>
      </c>
      <c r="AI15" s="47">
        <v>6850881.46</v>
      </c>
      <c r="AJ15" s="104">
        <f t="shared" si="11"/>
        <v>8446.7699999995493</v>
      </c>
      <c r="AK15" s="47">
        <f t="shared" si="26"/>
        <v>7062635.3200000003</v>
      </c>
      <c r="AL15" s="47">
        <v>7071332.3600000003</v>
      </c>
      <c r="AM15" s="104">
        <f t="shared" si="12"/>
        <v>8697.0400000000409</v>
      </c>
      <c r="AN15" s="107">
        <f t="shared" si="13"/>
        <v>8649.4700000000394</v>
      </c>
      <c r="AO15" s="47">
        <f t="shared" si="14"/>
        <v>202.700000000492</v>
      </c>
      <c r="AP15" s="40">
        <f>+AP13-AP14</f>
        <v>0</v>
      </c>
    </row>
    <row r="16" spans="1:49" ht="30" customHeight="1">
      <c r="A16" s="504"/>
      <c r="B16" s="50">
        <v>45756</v>
      </c>
      <c r="C16" s="47">
        <f t="shared" si="15"/>
        <v>3268591.75</v>
      </c>
      <c r="D16" s="47">
        <v>3273775.48</v>
      </c>
      <c r="E16" s="58">
        <f t="shared" si="0"/>
        <v>5183.7299999999796</v>
      </c>
      <c r="F16" s="47">
        <f t="shared" si="16"/>
        <v>1092255.44</v>
      </c>
      <c r="G16" s="47">
        <v>1092307.94</v>
      </c>
      <c r="H16" s="53">
        <f t="shared" si="1"/>
        <v>52.5</v>
      </c>
      <c r="I16" s="47">
        <f t="shared" si="17"/>
        <v>127211.94</v>
      </c>
      <c r="J16" s="47">
        <v>127302.54</v>
      </c>
      <c r="K16" s="53">
        <f t="shared" si="2"/>
        <v>90.599999999991297</v>
      </c>
      <c r="L16" s="47">
        <f t="shared" si="18"/>
        <v>70624.14</v>
      </c>
      <c r="M16" s="47">
        <v>70698.179999999993</v>
      </c>
      <c r="N16" s="53">
        <f t="shared" si="3"/>
        <v>74.039999999993597</v>
      </c>
      <c r="O16" s="47">
        <f t="shared" si="19"/>
        <v>683876.64</v>
      </c>
      <c r="P16" s="47">
        <v>684611.28</v>
      </c>
      <c r="Q16" s="53">
        <f t="shared" si="4"/>
        <v>734.64000000001397</v>
      </c>
      <c r="R16" s="47">
        <f t="shared" si="20"/>
        <v>254425.12</v>
      </c>
      <c r="S16" s="47">
        <v>254720.32</v>
      </c>
      <c r="T16" s="53">
        <f t="shared" si="5"/>
        <v>295.20000000001198</v>
      </c>
      <c r="U16" s="47">
        <f t="shared" si="21"/>
        <v>667816.88</v>
      </c>
      <c r="V16" s="47">
        <v>668451.31999999995</v>
      </c>
      <c r="W16" s="53">
        <f t="shared" si="6"/>
        <v>634.43999999994401</v>
      </c>
      <c r="X16" s="47">
        <f t="shared" si="22"/>
        <v>469081.7</v>
      </c>
      <c r="Y16" s="47">
        <v>469633.36</v>
      </c>
      <c r="Z16" s="53">
        <f t="shared" si="7"/>
        <v>551.65999999997405</v>
      </c>
      <c r="AA16" s="47">
        <f t="shared" si="23"/>
        <v>129917.73</v>
      </c>
      <c r="AB16" s="47">
        <v>129964</v>
      </c>
      <c r="AC16" s="53">
        <f t="shared" si="8"/>
        <v>46.270000000004103</v>
      </c>
      <c r="AD16" s="47">
        <f t="shared" si="24"/>
        <v>148765</v>
      </c>
      <c r="AE16" s="47">
        <v>149083</v>
      </c>
      <c r="AF16" s="53">
        <f t="shared" si="9"/>
        <v>318</v>
      </c>
      <c r="AG16" s="53">
        <f t="shared" si="10"/>
        <v>7981.0799999999099</v>
      </c>
      <c r="AH16" s="47">
        <f t="shared" si="25"/>
        <v>6850881.46</v>
      </c>
      <c r="AI16" s="47">
        <v>6858859.8200000003</v>
      </c>
      <c r="AJ16" s="104">
        <f t="shared" si="11"/>
        <v>7978.3600000003398</v>
      </c>
      <c r="AK16" s="47">
        <f t="shared" si="26"/>
        <v>7071332.3600000003</v>
      </c>
      <c r="AL16" s="47">
        <v>7079564.5099999998</v>
      </c>
      <c r="AM16" s="104">
        <f t="shared" si="12"/>
        <v>8232.1499999994394</v>
      </c>
      <c r="AN16" s="107">
        <f t="shared" si="13"/>
        <v>8185.8799999994399</v>
      </c>
      <c r="AO16" s="47">
        <f t="shared" si="14"/>
        <v>207.519999999102</v>
      </c>
      <c r="AP16" s="1"/>
      <c r="AQ16" s="1"/>
      <c r="AR16" s="1"/>
      <c r="AS16" s="1"/>
      <c r="AT16" s="1"/>
      <c r="AU16" s="1"/>
      <c r="AV16" s="1"/>
      <c r="AW16" s="1"/>
    </row>
    <row r="17" spans="1:49" ht="30" customHeight="1">
      <c r="A17" s="504"/>
      <c r="B17" s="50">
        <v>45757</v>
      </c>
      <c r="C17" s="47">
        <f t="shared" si="15"/>
        <v>3273775.48</v>
      </c>
      <c r="D17" s="47">
        <v>3278980.2</v>
      </c>
      <c r="E17" s="58">
        <f t="shared" si="0"/>
        <v>5204.7200000002003</v>
      </c>
      <c r="F17" s="47">
        <f t="shared" si="16"/>
        <v>1092307.94</v>
      </c>
      <c r="G17" s="47">
        <v>1092353.18</v>
      </c>
      <c r="H17" s="53">
        <f t="shared" si="1"/>
        <v>45.239999999990701</v>
      </c>
      <c r="I17" s="47">
        <f t="shared" si="17"/>
        <v>127302.54</v>
      </c>
      <c r="J17" s="47">
        <v>127454.89</v>
      </c>
      <c r="K17" s="53">
        <f t="shared" si="2"/>
        <v>152.35000000000599</v>
      </c>
      <c r="L17" s="47">
        <f t="shared" si="18"/>
        <v>70698.179999999993</v>
      </c>
      <c r="M17" s="47">
        <v>70815.13</v>
      </c>
      <c r="N17" s="53">
        <f t="shared" si="3"/>
        <v>116.950000000012</v>
      </c>
      <c r="O17" s="47">
        <f t="shared" si="19"/>
        <v>684611.28</v>
      </c>
      <c r="P17" s="47">
        <v>685304.4</v>
      </c>
      <c r="Q17" s="53">
        <f t="shared" si="4"/>
        <v>693.119999999995</v>
      </c>
      <c r="R17" s="47">
        <f t="shared" si="20"/>
        <v>254720.32</v>
      </c>
      <c r="S17" s="47">
        <v>255005.92</v>
      </c>
      <c r="T17" s="53">
        <f t="shared" si="5"/>
        <v>285.60000000000599</v>
      </c>
      <c r="U17" s="47">
        <f t="shared" si="21"/>
        <v>668451.31999999995</v>
      </c>
      <c r="V17" s="47">
        <v>669119.28</v>
      </c>
      <c r="W17" s="53">
        <f t="shared" si="6"/>
        <v>667.96000000007905</v>
      </c>
      <c r="X17" s="47">
        <f t="shared" si="22"/>
        <v>469633.36</v>
      </c>
      <c r="Y17" s="47">
        <v>470154.16</v>
      </c>
      <c r="Z17" s="53">
        <f t="shared" si="7"/>
        <v>520.79999999998802</v>
      </c>
      <c r="AA17" s="47">
        <f t="shared" si="23"/>
        <v>129964</v>
      </c>
      <c r="AB17" s="47">
        <v>130011.4</v>
      </c>
      <c r="AC17" s="53">
        <f t="shared" si="8"/>
        <v>47.399999999994201</v>
      </c>
      <c r="AD17" s="47">
        <f t="shared" si="24"/>
        <v>149083</v>
      </c>
      <c r="AE17" s="47">
        <v>149410</v>
      </c>
      <c r="AF17" s="53">
        <f t="shared" si="9"/>
        <v>327</v>
      </c>
      <c r="AG17" s="53">
        <f t="shared" si="10"/>
        <v>8061.1400000002805</v>
      </c>
      <c r="AH17" s="47">
        <f t="shared" si="25"/>
        <v>6858859.8200000003</v>
      </c>
      <c r="AI17" s="47">
        <v>6866506.8899999997</v>
      </c>
      <c r="AJ17" s="104">
        <f t="shared" si="11"/>
        <v>7647.0699999993703</v>
      </c>
      <c r="AK17" s="47">
        <f t="shared" si="26"/>
        <v>7079564.5099999998</v>
      </c>
      <c r="AL17" s="47">
        <v>7087447.2699999996</v>
      </c>
      <c r="AM17" s="104">
        <f t="shared" si="12"/>
        <v>7882.7599999997801</v>
      </c>
      <c r="AN17" s="107">
        <f t="shared" si="13"/>
        <v>7835.3599999997796</v>
      </c>
      <c r="AO17" s="47">
        <f t="shared" si="14"/>
        <v>188.290000000416</v>
      </c>
      <c r="AP17" s="1"/>
      <c r="AQ17" s="1"/>
      <c r="AR17" s="1"/>
      <c r="AS17" s="1"/>
      <c r="AT17" s="3"/>
      <c r="AU17" s="1"/>
      <c r="AV17" s="1"/>
      <c r="AW17" s="1"/>
    </row>
    <row r="18" spans="1:49" ht="30" customHeight="1">
      <c r="A18" s="504"/>
      <c r="B18" s="50">
        <v>45758</v>
      </c>
      <c r="C18" s="47">
        <f t="shared" si="15"/>
        <v>3278980.2</v>
      </c>
      <c r="D18" s="47">
        <v>3284160.3</v>
      </c>
      <c r="E18" s="58">
        <f t="shared" si="0"/>
        <v>5180.0999999996302</v>
      </c>
      <c r="F18" s="47">
        <f t="shared" si="16"/>
        <v>1092353.18</v>
      </c>
      <c r="G18" s="47">
        <v>1092844.83</v>
      </c>
      <c r="H18" s="53">
        <f t="shared" si="1"/>
        <v>491.65000000013998</v>
      </c>
      <c r="I18" s="47">
        <f t="shared" si="17"/>
        <v>127454.89</v>
      </c>
      <c r="J18" s="47">
        <v>127570.98</v>
      </c>
      <c r="K18" s="53">
        <f t="shared" si="2"/>
        <v>116.089999999997</v>
      </c>
      <c r="L18" s="47">
        <f t="shared" si="18"/>
        <v>70815.13</v>
      </c>
      <c r="M18" s="47">
        <v>70896.210000000006</v>
      </c>
      <c r="N18" s="53">
        <f t="shared" si="3"/>
        <v>81.080000000001704</v>
      </c>
      <c r="O18" s="47">
        <f t="shared" si="19"/>
        <v>685304.4</v>
      </c>
      <c r="P18" s="47">
        <v>686059.6</v>
      </c>
      <c r="Q18" s="53">
        <f t="shared" si="4"/>
        <v>755.19999999995298</v>
      </c>
      <c r="R18" s="47">
        <f t="shared" si="20"/>
        <v>255005.92</v>
      </c>
      <c r="S18" s="47">
        <v>255393.44</v>
      </c>
      <c r="T18" s="53">
        <f t="shared" si="5"/>
        <v>387.51999999998998</v>
      </c>
      <c r="U18" s="47">
        <f t="shared" si="21"/>
        <v>669119.28</v>
      </c>
      <c r="V18" s="47">
        <v>669795.52</v>
      </c>
      <c r="W18" s="53">
        <f t="shared" si="6"/>
        <v>676.23999999999103</v>
      </c>
      <c r="X18" s="47">
        <f t="shared" si="22"/>
        <v>470154.16</v>
      </c>
      <c r="Y18" s="47">
        <v>470779.82</v>
      </c>
      <c r="Z18" s="53">
        <f t="shared" si="7"/>
        <v>625.66000000003305</v>
      </c>
      <c r="AA18" s="47">
        <f t="shared" si="23"/>
        <v>130011.4</v>
      </c>
      <c r="AB18" s="47">
        <v>130055.76</v>
      </c>
      <c r="AC18" s="53">
        <f t="shared" si="8"/>
        <v>44.360000000000603</v>
      </c>
      <c r="AD18" s="47">
        <f t="shared" si="24"/>
        <v>149410</v>
      </c>
      <c r="AE18" s="47">
        <v>149716</v>
      </c>
      <c r="AF18" s="53">
        <f t="shared" si="9"/>
        <v>306</v>
      </c>
      <c r="AG18" s="53">
        <f t="shared" si="10"/>
        <v>8663.8999999997304</v>
      </c>
      <c r="AH18" s="47">
        <f t="shared" si="25"/>
        <v>6866506.8899999997</v>
      </c>
      <c r="AI18" s="47">
        <v>6875564.4299999997</v>
      </c>
      <c r="AJ18" s="104">
        <f t="shared" si="11"/>
        <v>9057.5400000000409</v>
      </c>
      <c r="AK18" s="47">
        <f t="shared" si="26"/>
        <v>7087447.2699999996</v>
      </c>
      <c r="AL18" s="47">
        <v>7096778.5999999996</v>
      </c>
      <c r="AM18" s="104">
        <f t="shared" si="12"/>
        <v>9331.3300000000709</v>
      </c>
      <c r="AN18" s="107">
        <f t="shared" si="13"/>
        <v>9286.9700000000703</v>
      </c>
      <c r="AO18" s="47">
        <f t="shared" si="14"/>
        <v>229.43000000003701</v>
      </c>
      <c r="AP18" s="1"/>
      <c r="AQ18" s="1"/>
      <c r="AR18" s="1"/>
      <c r="AS18" s="1"/>
      <c r="AT18" s="1"/>
      <c r="AU18" s="1"/>
      <c r="AV18" s="1"/>
      <c r="AW18" s="1"/>
    </row>
    <row r="19" spans="1:49" s="3" customFormat="1" ht="30" customHeight="1">
      <c r="A19" s="504"/>
      <c r="B19" s="50">
        <v>45759</v>
      </c>
      <c r="C19" s="47">
        <f t="shared" si="15"/>
        <v>3284160.3</v>
      </c>
      <c r="D19" s="47">
        <v>3289466.22</v>
      </c>
      <c r="E19" s="58">
        <f t="shared" si="0"/>
        <v>5305.9200000003902</v>
      </c>
      <c r="F19" s="47">
        <f t="shared" si="16"/>
        <v>1092844.83</v>
      </c>
      <c r="G19" s="47">
        <v>1093011.3899999999</v>
      </c>
      <c r="H19" s="53">
        <f t="shared" si="1"/>
        <v>166.55999999982299</v>
      </c>
      <c r="I19" s="47">
        <f t="shared" si="17"/>
        <v>127570.98</v>
      </c>
      <c r="J19" s="47">
        <v>127645</v>
      </c>
      <c r="K19" s="53">
        <f t="shared" si="2"/>
        <v>74.020000000004103</v>
      </c>
      <c r="L19" s="47">
        <f t="shared" si="18"/>
        <v>70896.210000000006</v>
      </c>
      <c r="M19" s="47">
        <v>70975.360000000001</v>
      </c>
      <c r="N19" s="53">
        <f t="shared" si="3"/>
        <v>79.149999999994193</v>
      </c>
      <c r="O19" s="47">
        <f t="shared" si="19"/>
        <v>686059.6</v>
      </c>
      <c r="P19" s="47">
        <v>686799.84</v>
      </c>
      <c r="Q19" s="53">
        <f t="shared" si="4"/>
        <v>740.23999999999103</v>
      </c>
      <c r="R19" s="47">
        <f t="shared" si="20"/>
        <v>255393.44</v>
      </c>
      <c r="S19" s="47">
        <v>255765.12</v>
      </c>
      <c r="T19" s="53">
        <f t="shared" si="5"/>
        <v>371.67999999999302</v>
      </c>
      <c r="U19" s="47">
        <f t="shared" si="21"/>
        <v>669795.52</v>
      </c>
      <c r="V19" s="47">
        <v>670460.04</v>
      </c>
      <c r="W19" s="53">
        <f t="shared" si="6"/>
        <v>664.52000000001897</v>
      </c>
      <c r="X19" s="47">
        <f t="shared" si="22"/>
        <v>470779.82</v>
      </c>
      <c r="Y19" s="47">
        <v>471379.76</v>
      </c>
      <c r="Z19" s="53">
        <f t="shared" si="7"/>
        <v>599.94000000000199</v>
      </c>
      <c r="AA19" s="47">
        <f t="shared" si="23"/>
        <v>130055.76</v>
      </c>
      <c r="AB19" s="47">
        <v>130099.2</v>
      </c>
      <c r="AC19" s="53">
        <f t="shared" si="8"/>
        <v>43.4400000000023</v>
      </c>
      <c r="AD19" s="47">
        <f t="shared" si="24"/>
        <v>149716</v>
      </c>
      <c r="AE19" s="47">
        <v>150026</v>
      </c>
      <c r="AF19" s="53">
        <f t="shared" si="9"/>
        <v>310</v>
      </c>
      <c r="AG19" s="53">
        <f t="shared" si="10"/>
        <v>8355.4700000002194</v>
      </c>
      <c r="AH19" s="47">
        <f t="shared" si="25"/>
        <v>6875564.4299999997</v>
      </c>
      <c r="AI19" s="47">
        <v>6883927.54</v>
      </c>
      <c r="AJ19" s="104">
        <f t="shared" si="11"/>
        <v>8363.1100000003407</v>
      </c>
      <c r="AK19" s="47">
        <f t="shared" si="26"/>
        <v>7096778.5999999996</v>
      </c>
      <c r="AL19" s="47">
        <v>7105399.6200000001</v>
      </c>
      <c r="AM19" s="104">
        <f t="shared" si="12"/>
        <v>8621.0200000004806</v>
      </c>
      <c r="AN19" s="107">
        <f t="shared" si="13"/>
        <v>8577.5800000004801</v>
      </c>
      <c r="AO19" s="47">
        <f t="shared" si="14"/>
        <v>214.470000000147</v>
      </c>
      <c r="AT19" s="1"/>
    </row>
    <row r="20" spans="1:49" ht="30" customHeight="1">
      <c r="A20" s="504"/>
      <c r="B20" s="50">
        <v>45760</v>
      </c>
      <c r="C20" s="47">
        <f t="shared" si="15"/>
        <v>3289466.22</v>
      </c>
      <c r="D20" s="47">
        <v>3294543.61</v>
      </c>
      <c r="E20" s="58">
        <f t="shared" si="0"/>
        <v>5077.3899999996602</v>
      </c>
      <c r="F20" s="47">
        <f t="shared" si="16"/>
        <v>1093011.3899999999</v>
      </c>
      <c r="G20" s="47">
        <v>1094144.8500000001</v>
      </c>
      <c r="H20" s="53">
        <f t="shared" si="1"/>
        <v>1133.4600000001999</v>
      </c>
      <c r="I20" s="47">
        <f t="shared" si="17"/>
        <v>127645</v>
      </c>
      <c r="J20" s="47">
        <v>127777.54</v>
      </c>
      <c r="K20" s="53">
        <f t="shared" si="2"/>
        <v>132.539999999994</v>
      </c>
      <c r="L20" s="47">
        <f t="shared" si="18"/>
        <v>70975.360000000001</v>
      </c>
      <c r="M20" s="47">
        <v>71049.47</v>
      </c>
      <c r="N20" s="53">
        <f t="shared" si="3"/>
        <v>74.110000000000596</v>
      </c>
      <c r="O20" s="47">
        <f t="shared" si="19"/>
        <v>686799.84</v>
      </c>
      <c r="P20" s="47">
        <v>687769.04</v>
      </c>
      <c r="Q20" s="53">
        <f t="shared" si="4"/>
        <v>969.20000000006996</v>
      </c>
      <c r="R20" s="47">
        <f t="shared" si="20"/>
        <v>255765.12</v>
      </c>
      <c r="S20" s="47">
        <v>256203.84</v>
      </c>
      <c r="T20" s="53">
        <f t="shared" si="5"/>
        <v>438.72000000000099</v>
      </c>
      <c r="U20" s="47">
        <f t="shared" si="21"/>
        <v>670460.04</v>
      </c>
      <c r="V20" s="47">
        <v>671166</v>
      </c>
      <c r="W20" s="53">
        <f t="shared" si="6"/>
        <v>705.95999999996297</v>
      </c>
      <c r="X20" s="47">
        <f t="shared" si="22"/>
        <v>471379.76</v>
      </c>
      <c r="Y20" s="47">
        <v>472053.76000000001</v>
      </c>
      <c r="Z20" s="53">
        <f t="shared" si="7"/>
        <v>674</v>
      </c>
      <c r="AA20" s="47">
        <f t="shared" si="23"/>
        <v>130099.2</v>
      </c>
      <c r="AB20" s="47">
        <v>130140.4</v>
      </c>
      <c r="AC20" s="53">
        <f t="shared" si="8"/>
        <v>41.199999999997097</v>
      </c>
      <c r="AD20" s="47">
        <f t="shared" si="24"/>
        <v>150026</v>
      </c>
      <c r="AE20" s="47">
        <v>150246</v>
      </c>
      <c r="AF20" s="53">
        <f t="shared" si="9"/>
        <v>220</v>
      </c>
      <c r="AG20" s="53">
        <f t="shared" si="10"/>
        <v>9466.5799999998908</v>
      </c>
      <c r="AH20" s="47">
        <f t="shared" si="25"/>
        <v>6883927.54</v>
      </c>
      <c r="AI20" s="47">
        <v>6893377.4000000004</v>
      </c>
      <c r="AJ20" s="104">
        <f t="shared" si="11"/>
        <v>9449.8600000003407</v>
      </c>
      <c r="AK20" s="47">
        <f t="shared" si="26"/>
        <v>7105399.6200000001</v>
      </c>
      <c r="AL20" s="47">
        <v>7115102.2300000004</v>
      </c>
      <c r="AM20" s="104">
        <f t="shared" si="12"/>
        <v>9702.6100000003407</v>
      </c>
      <c r="AN20" s="107">
        <f t="shared" si="13"/>
        <v>9661.41000000034</v>
      </c>
      <c r="AO20" s="47">
        <f t="shared" si="14"/>
        <v>211.550000000003</v>
      </c>
      <c r="AP20" s="1"/>
      <c r="AQ20" s="1"/>
      <c r="AR20" s="1"/>
      <c r="AS20" s="1"/>
      <c r="AT20" s="1"/>
      <c r="AU20" s="1"/>
      <c r="AV20" s="1"/>
      <c r="AW20" s="1"/>
    </row>
    <row r="21" spans="1:49" s="3" customFormat="1" ht="30" customHeight="1">
      <c r="A21" s="504"/>
      <c r="B21" s="50">
        <v>45761</v>
      </c>
      <c r="C21" s="47">
        <f t="shared" si="15"/>
        <v>3294543.61</v>
      </c>
      <c r="D21" s="47">
        <v>3300626.06</v>
      </c>
      <c r="E21" s="58">
        <f t="shared" si="0"/>
        <v>6082.4500000001899</v>
      </c>
      <c r="F21" s="47">
        <f t="shared" si="16"/>
        <v>1094144.8500000001</v>
      </c>
      <c r="G21" s="47">
        <v>1094760.27</v>
      </c>
      <c r="H21" s="53">
        <f t="shared" si="1"/>
        <v>615.41999999992504</v>
      </c>
      <c r="I21" s="47">
        <f t="shared" si="17"/>
        <v>127777.54</v>
      </c>
      <c r="J21" s="47">
        <v>127900.93</v>
      </c>
      <c r="K21" s="53">
        <f t="shared" si="2"/>
        <v>123.38999999999901</v>
      </c>
      <c r="L21" s="47">
        <f t="shared" si="18"/>
        <v>71049.47</v>
      </c>
      <c r="M21" s="47">
        <v>71145.02</v>
      </c>
      <c r="N21" s="53">
        <f t="shared" si="3"/>
        <v>95.550000000002896</v>
      </c>
      <c r="O21" s="47">
        <f t="shared" si="19"/>
        <v>687769.04</v>
      </c>
      <c r="P21" s="47">
        <v>689322.8</v>
      </c>
      <c r="Q21" s="53">
        <f t="shared" si="4"/>
        <v>1553.76000000001</v>
      </c>
      <c r="R21" s="47">
        <f t="shared" si="20"/>
        <v>256203.84</v>
      </c>
      <c r="S21" s="47">
        <v>256604.84</v>
      </c>
      <c r="T21" s="53">
        <f t="shared" si="5"/>
        <v>401</v>
      </c>
      <c r="U21" s="47">
        <f t="shared" si="21"/>
        <v>671166</v>
      </c>
      <c r="V21" s="47">
        <v>672015.44</v>
      </c>
      <c r="W21" s="53">
        <f t="shared" si="6"/>
        <v>849.43999999994401</v>
      </c>
      <c r="X21" s="47">
        <f t="shared" si="22"/>
        <v>472053.76000000001</v>
      </c>
      <c r="Y21" s="47">
        <v>472789.52</v>
      </c>
      <c r="Z21" s="53">
        <f t="shared" si="7"/>
        <v>735.76000000000897</v>
      </c>
      <c r="AA21" s="47">
        <f t="shared" si="23"/>
        <v>130140.4</v>
      </c>
      <c r="AB21" s="47">
        <v>130197.92</v>
      </c>
      <c r="AC21" s="53">
        <f t="shared" si="8"/>
        <v>57.520000000004103</v>
      </c>
      <c r="AD21" s="47">
        <f t="shared" si="24"/>
        <v>150246</v>
      </c>
      <c r="AE21" s="47">
        <v>150626</v>
      </c>
      <c r="AF21" s="53">
        <f t="shared" si="9"/>
        <v>380</v>
      </c>
      <c r="AG21" s="53">
        <f t="shared" si="10"/>
        <v>10894.290000000099</v>
      </c>
      <c r="AH21" s="47">
        <f t="shared" si="25"/>
        <v>6893377.4000000004</v>
      </c>
      <c r="AI21" s="47">
        <v>6904257.9800000004</v>
      </c>
      <c r="AJ21" s="104">
        <f t="shared" si="11"/>
        <v>10880.5800000001</v>
      </c>
      <c r="AK21" s="47">
        <f t="shared" si="26"/>
        <v>7115102.2300000004</v>
      </c>
      <c r="AL21" s="47">
        <v>7124296</v>
      </c>
      <c r="AM21" s="104">
        <f t="shared" si="12"/>
        <v>9193.7699999995493</v>
      </c>
      <c r="AN21" s="107">
        <f t="shared" si="13"/>
        <v>9136.2499999995507</v>
      </c>
      <c r="AO21" s="47">
        <f t="shared" si="14"/>
        <v>-1744.3300000005299</v>
      </c>
    </row>
    <row r="22" spans="1:49" ht="30" customHeight="1">
      <c r="A22" s="504"/>
      <c r="B22" s="50">
        <v>45762</v>
      </c>
      <c r="C22" s="47">
        <f t="shared" si="15"/>
        <v>3300626.06</v>
      </c>
      <c r="D22" s="47">
        <v>3304950.03</v>
      </c>
      <c r="E22" s="58">
        <f t="shared" si="0"/>
        <v>4323.9699999997401</v>
      </c>
      <c r="F22" s="47">
        <f t="shared" si="16"/>
        <v>1094760.27</v>
      </c>
      <c r="G22" s="47">
        <v>1094954.56</v>
      </c>
      <c r="H22" s="53">
        <f t="shared" si="1"/>
        <v>194.290000000037</v>
      </c>
      <c r="I22" s="47">
        <f t="shared" si="17"/>
        <v>127900.93</v>
      </c>
      <c r="J22" s="47">
        <v>127982.39999999999</v>
      </c>
      <c r="K22" s="53">
        <f t="shared" si="2"/>
        <v>81.470000000001207</v>
      </c>
      <c r="L22" s="47">
        <f t="shared" si="18"/>
        <v>71145.02</v>
      </c>
      <c r="M22" s="47">
        <v>71211.27</v>
      </c>
      <c r="N22" s="53">
        <f t="shared" si="3"/>
        <v>66.25</v>
      </c>
      <c r="O22" s="47">
        <f t="shared" si="19"/>
        <v>689322.8</v>
      </c>
      <c r="P22" s="47">
        <v>690204.4</v>
      </c>
      <c r="Q22" s="53">
        <f t="shared" si="4"/>
        <v>881.59999999997694</v>
      </c>
      <c r="R22" s="47">
        <f t="shared" si="20"/>
        <v>256604.84</v>
      </c>
      <c r="S22" s="47">
        <v>256916.04</v>
      </c>
      <c r="T22" s="53">
        <f t="shared" si="5"/>
        <v>311.20000000001198</v>
      </c>
      <c r="U22" s="47">
        <f t="shared" si="21"/>
        <v>672015.44</v>
      </c>
      <c r="V22" s="47">
        <v>672589.92</v>
      </c>
      <c r="W22" s="53">
        <f t="shared" si="6"/>
        <v>574.48000000009802</v>
      </c>
      <c r="X22" s="47">
        <f t="shared" si="22"/>
        <v>472789.52</v>
      </c>
      <c r="Y22" s="47">
        <v>473278.43</v>
      </c>
      <c r="Z22" s="53">
        <f t="shared" si="7"/>
        <v>488.90999999997399</v>
      </c>
      <c r="AA22" s="47">
        <f t="shared" si="23"/>
        <v>130197.92</v>
      </c>
      <c r="AB22" s="47">
        <v>130232.12</v>
      </c>
      <c r="AC22" s="53">
        <f t="shared" si="8"/>
        <v>34.199999999997097</v>
      </c>
      <c r="AD22" s="47">
        <f t="shared" si="24"/>
        <v>150626</v>
      </c>
      <c r="AE22" s="47">
        <v>150881</v>
      </c>
      <c r="AF22" s="53">
        <f t="shared" si="9"/>
        <v>255</v>
      </c>
      <c r="AG22" s="53">
        <f t="shared" si="10"/>
        <v>7211.3699999998398</v>
      </c>
      <c r="AH22" s="47">
        <f t="shared" si="25"/>
        <v>6904257.9800000004</v>
      </c>
      <c r="AI22" s="47">
        <v>6911455.5800000001</v>
      </c>
      <c r="AJ22" s="104">
        <f t="shared" si="11"/>
        <v>7197.5999999996302</v>
      </c>
      <c r="AK22" s="47">
        <f t="shared" si="26"/>
        <v>7124296</v>
      </c>
      <c r="AL22" s="47">
        <v>7133761.3399999999</v>
      </c>
      <c r="AM22" s="104">
        <f t="shared" si="12"/>
        <v>9465.3399999998492</v>
      </c>
      <c r="AN22" s="107">
        <f t="shared" si="13"/>
        <v>9431.1399999998503</v>
      </c>
      <c r="AO22" s="47">
        <f t="shared" si="14"/>
        <v>2233.5400000002301</v>
      </c>
      <c r="AP22" s="1"/>
      <c r="AQ22" s="1"/>
      <c r="AR22" s="1"/>
      <c r="AS22" s="1"/>
      <c r="AT22" s="1"/>
      <c r="AU22" s="1"/>
      <c r="AV22" s="1"/>
      <c r="AW22" s="1"/>
    </row>
    <row r="23" spans="1:49" s="3" customFormat="1" ht="30" customHeight="1">
      <c r="A23" s="504"/>
      <c r="B23" s="50">
        <v>45763</v>
      </c>
      <c r="C23" s="47">
        <f t="shared" si="15"/>
        <v>3304950.03</v>
      </c>
      <c r="D23" s="47">
        <v>3309628.91</v>
      </c>
      <c r="E23" s="58">
        <f t="shared" si="0"/>
        <v>4678.8800000003503</v>
      </c>
      <c r="F23" s="47">
        <f t="shared" si="16"/>
        <v>1094954.56</v>
      </c>
      <c r="G23" s="47">
        <v>1095927.56</v>
      </c>
      <c r="H23" s="53">
        <f t="shared" si="1"/>
        <v>973</v>
      </c>
      <c r="I23" s="47">
        <f t="shared" si="17"/>
        <v>127982.39999999999</v>
      </c>
      <c r="J23" s="47">
        <v>128109.65</v>
      </c>
      <c r="K23" s="53">
        <f t="shared" si="2"/>
        <v>127.25</v>
      </c>
      <c r="L23" s="47">
        <f t="shared" si="18"/>
        <v>71211.27</v>
      </c>
      <c r="M23" s="47">
        <v>71302.89</v>
      </c>
      <c r="N23" s="53">
        <f t="shared" si="3"/>
        <v>91.619999999995301</v>
      </c>
      <c r="O23" s="47">
        <f t="shared" si="19"/>
        <v>690204.4</v>
      </c>
      <c r="P23" s="47">
        <v>690906.16</v>
      </c>
      <c r="Q23" s="53">
        <f t="shared" si="4"/>
        <v>701.76000000000897</v>
      </c>
      <c r="R23" s="47">
        <f t="shared" si="20"/>
        <v>256916.04</v>
      </c>
      <c r="S23" s="47">
        <v>257392.96</v>
      </c>
      <c r="T23" s="53">
        <f t="shared" si="5"/>
        <v>476.91999999998399</v>
      </c>
      <c r="U23" s="47">
        <f t="shared" si="21"/>
        <v>672589.92</v>
      </c>
      <c r="V23" s="47">
        <v>673310.71999999997</v>
      </c>
      <c r="W23" s="53">
        <f t="shared" si="6"/>
        <v>720.79999999993004</v>
      </c>
      <c r="X23" s="47">
        <f t="shared" si="22"/>
        <v>473278.43</v>
      </c>
      <c r="Y23" s="47">
        <v>473941.92</v>
      </c>
      <c r="Z23" s="53">
        <f t="shared" si="7"/>
        <v>663.48999999999103</v>
      </c>
      <c r="AA23" s="47">
        <f t="shared" si="23"/>
        <v>130232.12</v>
      </c>
      <c r="AB23" s="47">
        <v>130274.92</v>
      </c>
      <c r="AC23" s="53">
        <f t="shared" si="8"/>
        <v>42.800000000002903</v>
      </c>
      <c r="AD23" s="47">
        <f t="shared" si="24"/>
        <v>150881</v>
      </c>
      <c r="AE23" s="47">
        <v>151187</v>
      </c>
      <c r="AF23" s="53">
        <f t="shared" si="9"/>
        <v>306</v>
      </c>
      <c r="AG23" s="53">
        <f t="shared" si="10"/>
        <v>8782.5200000002696</v>
      </c>
      <c r="AH23" s="47">
        <f t="shared" si="25"/>
        <v>6911455.5800000001</v>
      </c>
      <c r="AI23" s="47">
        <v>6920242.7199999997</v>
      </c>
      <c r="AJ23" s="104">
        <f t="shared" si="11"/>
        <v>8787.1399999996593</v>
      </c>
      <c r="AK23" s="47">
        <f t="shared" si="26"/>
        <v>7133761.3399999999</v>
      </c>
      <c r="AL23" s="47">
        <v>7142682.2999999998</v>
      </c>
      <c r="AM23" s="104">
        <f t="shared" si="12"/>
        <v>8920.9599999999591</v>
      </c>
      <c r="AN23" s="107">
        <f t="shared" si="13"/>
        <v>8878.1599999999598</v>
      </c>
      <c r="AO23" s="47">
        <f t="shared" si="14"/>
        <v>91.020000000295099</v>
      </c>
    </row>
    <row r="24" spans="1:49" ht="30" customHeight="1">
      <c r="A24" s="504"/>
      <c r="B24" s="50">
        <v>45764</v>
      </c>
      <c r="C24" s="47">
        <f t="shared" si="15"/>
        <v>3309628.91</v>
      </c>
      <c r="D24" s="47">
        <v>3313269.39</v>
      </c>
      <c r="E24" s="58">
        <f t="shared" si="0"/>
        <v>3640.47999999998</v>
      </c>
      <c r="F24" s="47">
        <f t="shared" si="16"/>
        <v>1095927.56</v>
      </c>
      <c r="G24" s="47">
        <v>1099779.24</v>
      </c>
      <c r="H24" s="53">
        <f t="shared" si="1"/>
        <v>3851.6799999999298</v>
      </c>
      <c r="I24" s="47">
        <f t="shared" si="17"/>
        <v>128109.65</v>
      </c>
      <c r="J24" s="47">
        <v>128247.13</v>
      </c>
      <c r="K24" s="53">
        <f t="shared" si="2"/>
        <v>137.48000000000999</v>
      </c>
      <c r="L24" s="47">
        <f t="shared" si="18"/>
        <v>71302.89</v>
      </c>
      <c r="M24" s="47">
        <v>71410.66</v>
      </c>
      <c r="N24" s="53">
        <f t="shared" si="3"/>
        <v>107.770000000004</v>
      </c>
      <c r="O24" s="47">
        <f t="shared" si="19"/>
        <v>690906.16</v>
      </c>
      <c r="P24" s="47">
        <v>691717.44</v>
      </c>
      <c r="Q24" s="53">
        <f t="shared" si="4"/>
        <v>811.27999999991198</v>
      </c>
      <c r="R24" s="47">
        <f t="shared" si="20"/>
        <v>257392.96</v>
      </c>
      <c r="S24" s="47">
        <v>257916.72</v>
      </c>
      <c r="T24" s="53">
        <f t="shared" si="5"/>
        <v>523.76000000000897</v>
      </c>
      <c r="U24" s="47">
        <f t="shared" si="21"/>
        <v>673310.71999999997</v>
      </c>
      <c r="V24" s="47">
        <v>674169.44</v>
      </c>
      <c r="W24" s="53">
        <f t="shared" si="6"/>
        <v>858.71999999997195</v>
      </c>
      <c r="X24" s="47">
        <f t="shared" si="22"/>
        <v>473941.92</v>
      </c>
      <c r="Y24" s="47">
        <v>474767.35999999999</v>
      </c>
      <c r="Z24" s="53">
        <f t="shared" si="7"/>
        <v>825.44000000000199</v>
      </c>
      <c r="AA24" s="47">
        <f t="shared" si="23"/>
        <v>130274.92</v>
      </c>
      <c r="AB24" s="47">
        <v>130323.48</v>
      </c>
      <c r="AC24" s="53">
        <f t="shared" si="8"/>
        <v>48.5599999999977</v>
      </c>
      <c r="AD24" s="47">
        <f t="shared" si="24"/>
        <v>151187</v>
      </c>
      <c r="AE24" s="47">
        <v>151533</v>
      </c>
      <c r="AF24" s="53">
        <f t="shared" si="9"/>
        <v>346</v>
      </c>
      <c r="AG24" s="53">
        <f t="shared" si="10"/>
        <v>11151.1699999998</v>
      </c>
      <c r="AH24" s="47">
        <f t="shared" si="25"/>
        <v>6920242.7199999997</v>
      </c>
      <c r="AI24" s="47">
        <v>6931466.0800000001</v>
      </c>
      <c r="AJ24" s="104">
        <f t="shared" si="11"/>
        <v>11223.360000000301</v>
      </c>
      <c r="AK24" s="47">
        <f t="shared" si="26"/>
        <v>7142682.2999999998</v>
      </c>
      <c r="AL24" s="47">
        <v>7153946.9000000004</v>
      </c>
      <c r="AM24" s="104">
        <f t="shared" si="12"/>
        <v>11264.600000000601</v>
      </c>
      <c r="AN24" s="107">
        <f t="shared" si="13"/>
        <v>11216.040000000599</v>
      </c>
      <c r="AO24" s="47">
        <f t="shared" si="14"/>
        <v>-7.3199999997741498</v>
      </c>
      <c r="AP24" s="1"/>
      <c r="AQ24" s="1"/>
      <c r="AR24" s="1"/>
      <c r="AS24" s="1"/>
      <c r="AT24" s="1"/>
      <c r="AU24" s="1"/>
      <c r="AV24" s="1"/>
      <c r="AW24" s="1"/>
    </row>
    <row r="25" spans="1:49" ht="30" customHeight="1">
      <c r="A25" s="504"/>
      <c r="B25" s="50">
        <v>45765</v>
      </c>
      <c r="C25" s="47">
        <f t="shared" si="15"/>
        <v>3313269.39</v>
      </c>
      <c r="D25" s="47">
        <v>3316733.99</v>
      </c>
      <c r="E25" s="58">
        <f t="shared" si="0"/>
        <v>3464.6000000000899</v>
      </c>
      <c r="F25" s="47">
        <f t="shared" si="16"/>
        <v>1099779.24</v>
      </c>
      <c r="G25" s="47">
        <v>1104328.1200000001</v>
      </c>
      <c r="H25" s="53">
        <f t="shared" si="1"/>
        <v>4548.8800000001202</v>
      </c>
      <c r="I25" s="47">
        <f t="shared" si="17"/>
        <v>128247.13</v>
      </c>
      <c r="J25" s="47">
        <v>128377.60000000001</v>
      </c>
      <c r="K25" s="53">
        <f t="shared" si="2"/>
        <v>130.47000000000099</v>
      </c>
      <c r="L25" s="47">
        <f t="shared" si="18"/>
        <v>71410.66</v>
      </c>
      <c r="M25" s="47">
        <v>71535.14</v>
      </c>
      <c r="N25" s="53">
        <f t="shared" si="3"/>
        <v>124.479999999996</v>
      </c>
      <c r="O25" s="47">
        <f t="shared" si="19"/>
        <v>691717.44</v>
      </c>
      <c r="P25" s="47">
        <v>692913.6</v>
      </c>
      <c r="Q25" s="53">
        <f t="shared" si="4"/>
        <v>1196.1600000000301</v>
      </c>
      <c r="R25" s="47">
        <f t="shared" si="20"/>
        <v>257916.72</v>
      </c>
      <c r="S25" s="47">
        <v>258504.48</v>
      </c>
      <c r="T25" s="53">
        <f t="shared" si="5"/>
        <v>587.76000000000897</v>
      </c>
      <c r="U25" s="47">
        <f t="shared" si="21"/>
        <v>674169.44</v>
      </c>
      <c r="V25" s="47">
        <v>675052.72</v>
      </c>
      <c r="W25" s="53">
        <f t="shared" si="6"/>
        <v>883.28000000002805</v>
      </c>
      <c r="X25" s="47">
        <f t="shared" si="22"/>
        <v>474767.35999999999</v>
      </c>
      <c r="Y25" s="47">
        <v>475666.64</v>
      </c>
      <c r="Z25" s="53">
        <f t="shared" si="7"/>
        <v>899.28000000002805</v>
      </c>
      <c r="AA25" s="47">
        <f t="shared" si="23"/>
        <v>130323.48</v>
      </c>
      <c r="AB25" s="47">
        <v>130368.64</v>
      </c>
      <c r="AC25" s="53">
        <f t="shared" si="8"/>
        <v>45.1600000000035</v>
      </c>
      <c r="AD25" s="47">
        <f t="shared" si="24"/>
        <v>151533</v>
      </c>
      <c r="AE25" s="47">
        <v>151864</v>
      </c>
      <c r="AF25" s="53">
        <f t="shared" si="9"/>
        <v>331</v>
      </c>
      <c r="AG25" s="53">
        <f t="shared" si="10"/>
        <v>12211.0700000003</v>
      </c>
      <c r="AH25" s="47">
        <f t="shared" si="25"/>
        <v>6931466.0800000001</v>
      </c>
      <c r="AI25" s="47">
        <v>6943690.8899999997</v>
      </c>
      <c r="AJ25" s="104">
        <f t="shared" si="11"/>
        <v>12224.809999999599</v>
      </c>
      <c r="AK25" s="47">
        <f t="shared" si="26"/>
        <v>7153946.9000000004</v>
      </c>
      <c r="AL25" s="47">
        <v>7166920.4000000004</v>
      </c>
      <c r="AM25" s="104">
        <f t="shared" si="12"/>
        <v>12973.5</v>
      </c>
      <c r="AN25" s="107">
        <f t="shared" si="13"/>
        <v>12928.34</v>
      </c>
      <c r="AO25" s="47">
        <f t="shared" si="14"/>
        <v>703.53000000040595</v>
      </c>
      <c r="AP25" s="1"/>
      <c r="AQ25" s="1"/>
      <c r="AR25" s="1"/>
      <c r="AS25" s="1"/>
      <c r="AT25" s="3"/>
      <c r="AU25" s="1"/>
      <c r="AV25" s="1"/>
      <c r="AW25" s="1"/>
    </row>
    <row r="26" spans="1:49" s="3" customFormat="1" ht="30" customHeight="1">
      <c r="A26" s="504"/>
      <c r="B26" s="50">
        <v>45766</v>
      </c>
      <c r="C26" s="47">
        <f t="shared" si="15"/>
        <v>3316733.99</v>
      </c>
      <c r="D26" s="47">
        <v>3317428.72</v>
      </c>
      <c r="E26" s="58">
        <f t="shared" si="0"/>
        <v>694.72999999998103</v>
      </c>
      <c r="F26" s="47">
        <f t="shared" si="16"/>
        <v>1104328.1200000001</v>
      </c>
      <c r="G26" s="47">
        <v>1109050.71</v>
      </c>
      <c r="H26" s="53">
        <f t="shared" si="1"/>
        <v>4722.5899999998501</v>
      </c>
      <c r="I26" s="47">
        <f t="shared" si="17"/>
        <v>128377.60000000001</v>
      </c>
      <c r="J26" s="47">
        <v>128477.33</v>
      </c>
      <c r="K26" s="53">
        <f t="shared" si="2"/>
        <v>99.729999999995897</v>
      </c>
      <c r="L26" s="47">
        <f t="shared" si="18"/>
        <v>71535.14</v>
      </c>
      <c r="M26" s="47">
        <v>71626.460000000006</v>
      </c>
      <c r="N26" s="53">
        <f t="shared" si="3"/>
        <v>91.320000000006999</v>
      </c>
      <c r="O26" s="47">
        <f t="shared" si="19"/>
        <v>692913.6</v>
      </c>
      <c r="P26" s="47">
        <v>694147.28</v>
      </c>
      <c r="Q26" s="53">
        <f t="shared" si="4"/>
        <v>1233.6800000000501</v>
      </c>
      <c r="R26" s="47">
        <f t="shared" si="20"/>
        <v>258504.48</v>
      </c>
      <c r="S26" s="47">
        <v>259009.24</v>
      </c>
      <c r="T26" s="53">
        <f t="shared" si="5"/>
        <v>504.75999999997998</v>
      </c>
      <c r="U26" s="47">
        <f t="shared" si="21"/>
        <v>675052.72</v>
      </c>
      <c r="V26" s="47">
        <v>675891.12</v>
      </c>
      <c r="W26" s="53">
        <f t="shared" si="6"/>
        <v>838.40000000002306</v>
      </c>
      <c r="X26" s="47">
        <f t="shared" si="22"/>
        <v>475666.64</v>
      </c>
      <c r="Y26" s="47">
        <v>476403.04</v>
      </c>
      <c r="Z26" s="53">
        <f t="shared" si="7"/>
        <v>736.39999999996496</v>
      </c>
      <c r="AA26" s="47">
        <f t="shared" si="23"/>
        <v>130368.64</v>
      </c>
      <c r="AB26" s="47">
        <v>130410.16</v>
      </c>
      <c r="AC26" s="53">
        <f t="shared" si="8"/>
        <v>41.520000000004103</v>
      </c>
      <c r="AD26" s="47">
        <f t="shared" si="24"/>
        <v>151864</v>
      </c>
      <c r="AE26" s="47">
        <v>152176</v>
      </c>
      <c r="AF26" s="53">
        <f t="shared" si="9"/>
        <v>312</v>
      </c>
      <c r="AG26" s="53">
        <f t="shared" si="10"/>
        <v>9275.1299999998591</v>
      </c>
      <c r="AH26" s="47">
        <f t="shared" si="25"/>
        <v>6943690.8899999997</v>
      </c>
      <c r="AI26" s="47">
        <v>6952904.1699999999</v>
      </c>
      <c r="AJ26" s="104">
        <f t="shared" si="11"/>
        <v>9213.2800000002608</v>
      </c>
      <c r="AK26" s="47">
        <f t="shared" si="26"/>
        <v>7166920.4000000004</v>
      </c>
      <c r="AL26" s="47">
        <v>7176392.6500000004</v>
      </c>
      <c r="AM26" s="104">
        <f t="shared" si="12"/>
        <v>9472.25</v>
      </c>
      <c r="AN26" s="107">
        <f t="shared" si="13"/>
        <v>9430.73</v>
      </c>
      <c r="AO26" s="47">
        <f t="shared" si="14"/>
        <v>217.44999999973501</v>
      </c>
      <c r="AT26" s="1"/>
    </row>
    <row r="27" spans="1:49" ht="30" customHeight="1">
      <c r="A27" s="504"/>
      <c r="B27" s="50">
        <v>45767</v>
      </c>
      <c r="C27" s="47">
        <f t="shared" si="15"/>
        <v>3317428.72</v>
      </c>
      <c r="D27" s="47">
        <v>3318216.59</v>
      </c>
      <c r="E27" s="58">
        <f t="shared" si="0"/>
        <v>787.86999999964598</v>
      </c>
      <c r="F27" s="47">
        <f t="shared" si="16"/>
        <v>1109050.71</v>
      </c>
      <c r="G27" s="47">
        <v>1113648.76</v>
      </c>
      <c r="H27" s="53">
        <f t="shared" si="1"/>
        <v>4598.0500000000502</v>
      </c>
      <c r="I27" s="47">
        <f t="shared" si="17"/>
        <v>128477.33</v>
      </c>
      <c r="J27" s="47">
        <v>128575.31</v>
      </c>
      <c r="K27" s="53">
        <f t="shared" si="2"/>
        <v>97.979999999995897</v>
      </c>
      <c r="L27" s="47">
        <f t="shared" si="18"/>
        <v>71626.460000000006</v>
      </c>
      <c r="M27" s="47">
        <v>71692.679999999993</v>
      </c>
      <c r="N27" s="53">
        <f t="shared" si="3"/>
        <v>66.219999999986598</v>
      </c>
      <c r="O27" s="47">
        <f t="shared" si="19"/>
        <v>694147.28</v>
      </c>
      <c r="P27" s="47">
        <v>695133.92</v>
      </c>
      <c r="Q27" s="53">
        <f t="shared" si="4"/>
        <v>986.64000000001397</v>
      </c>
      <c r="R27" s="47">
        <f t="shared" si="20"/>
        <v>259009.24</v>
      </c>
      <c r="S27" s="47">
        <v>259486.84</v>
      </c>
      <c r="T27" s="53">
        <f t="shared" si="5"/>
        <v>477.60000000000599</v>
      </c>
      <c r="U27" s="47">
        <f t="shared" si="21"/>
        <v>675891.12</v>
      </c>
      <c r="V27" s="47">
        <v>676660.24</v>
      </c>
      <c r="W27" s="53">
        <f t="shared" si="6"/>
        <v>769.119999999995</v>
      </c>
      <c r="X27" s="47">
        <f t="shared" si="22"/>
        <v>476403.04</v>
      </c>
      <c r="Y27" s="47">
        <v>477107.68</v>
      </c>
      <c r="Z27" s="53">
        <f t="shared" si="7"/>
        <v>704.64000000001397</v>
      </c>
      <c r="AA27" s="47">
        <f t="shared" si="23"/>
        <v>130410.16</v>
      </c>
      <c r="AB27" s="47">
        <v>130453.56</v>
      </c>
      <c r="AC27" s="53">
        <f t="shared" si="8"/>
        <v>43.399999999994201</v>
      </c>
      <c r="AD27" s="47">
        <f t="shared" si="24"/>
        <v>152176</v>
      </c>
      <c r="AE27" s="47">
        <v>152407</v>
      </c>
      <c r="AF27" s="53">
        <f t="shared" si="9"/>
        <v>231</v>
      </c>
      <c r="AG27" s="53">
        <f t="shared" si="10"/>
        <v>8762.5199999997003</v>
      </c>
      <c r="AH27" s="47">
        <f t="shared" si="25"/>
        <v>6952904.1699999999</v>
      </c>
      <c r="AI27" s="47">
        <v>6961643.4299999997</v>
      </c>
      <c r="AJ27" s="104">
        <f t="shared" si="11"/>
        <v>8739.2599999997801</v>
      </c>
      <c r="AK27" s="47">
        <f t="shared" si="26"/>
        <v>7176392.6500000004</v>
      </c>
      <c r="AL27" s="47">
        <v>7185409.1799999997</v>
      </c>
      <c r="AM27" s="104">
        <f t="shared" si="12"/>
        <v>9016.5299999993294</v>
      </c>
      <c r="AN27" s="107">
        <f t="shared" si="13"/>
        <v>8973.1299999993407</v>
      </c>
      <c r="AO27" s="47">
        <f t="shared" si="14"/>
        <v>233.86999999955901</v>
      </c>
      <c r="AP27" s="1"/>
      <c r="AQ27" s="1"/>
      <c r="AR27" s="1"/>
      <c r="AS27" s="1"/>
      <c r="AT27" s="1"/>
      <c r="AU27" s="1"/>
      <c r="AV27" s="1"/>
      <c r="AW27" s="1"/>
    </row>
    <row r="28" spans="1:49" s="3" customFormat="1" ht="30" customHeight="1">
      <c r="A28" s="504"/>
      <c r="B28" s="50">
        <v>45768</v>
      </c>
      <c r="C28" s="47">
        <f t="shared" si="15"/>
        <v>3318216.59</v>
      </c>
      <c r="D28" s="47">
        <v>3319168.08</v>
      </c>
      <c r="E28" s="58">
        <f t="shared" si="0"/>
        <v>951.49000000022397</v>
      </c>
      <c r="F28" s="47">
        <f t="shared" si="16"/>
        <v>1113648.76</v>
      </c>
      <c r="G28" s="47">
        <v>1118328.05</v>
      </c>
      <c r="H28" s="53">
        <f t="shared" si="1"/>
        <v>4679.29000000004</v>
      </c>
      <c r="I28" s="47">
        <f t="shared" si="17"/>
        <v>128575.31</v>
      </c>
      <c r="J28" s="47">
        <v>128669.05</v>
      </c>
      <c r="K28" s="53">
        <f t="shared" si="2"/>
        <v>93.740000000005196</v>
      </c>
      <c r="L28" s="47">
        <f t="shared" si="18"/>
        <v>71692.679999999993</v>
      </c>
      <c r="M28" s="47">
        <v>71769.039999999994</v>
      </c>
      <c r="N28" s="53">
        <f t="shared" si="3"/>
        <v>76.360000000000596</v>
      </c>
      <c r="O28" s="47">
        <f t="shared" si="19"/>
        <v>695133.92</v>
      </c>
      <c r="P28" s="47">
        <v>695968.96</v>
      </c>
      <c r="Q28" s="53">
        <f t="shared" si="4"/>
        <v>835.03999999992095</v>
      </c>
      <c r="R28" s="47">
        <f t="shared" si="20"/>
        <v>259486.84</v>
      </c>
      <c r="S28" s="47">
        <v>260001.76</v>
      </c>
      <c r="T28" s="53">
        <f t="shared" si="5"/>
        <v>514.92000000001303</v>
      </c>
      <c r="U28" s="47">
        <f t="shared" si="21"/>
        <v>676660.24</v>
      </c>
      <c r="V28" s="47">
        <v>677485.36</v>
      </c>
      <c r="W28" s="53">
        <f t="shared" si="6"/>
        <v>825.119999999995</v>
      </c>
      <c r="X28" s="47">
        <f t="shared" si="22"/>
        <v>477107.68</v>
      </c>
      <c r="Y28" s="47">
        <v>477871.12</v>
      </c>
      <c r="Z28" s="53">
        <f t="shared" si="7"/>
        <v>763.44000000000199</v>
      </c>
      <c r="AA28" s="47">
        <f t="shared" si="23"/>
        <v>130453.56</v>
      </c>
      <c r="AB28" s="47">
        <v>130502</v>
      </c>
      <c r="AC28" s="53">
        <f t="shared" si="8"/>
        <v>48.4400000000023</v>
      </c>
      <c r="AD28" s="47">
        <f t="shared" si="24"/>
        <v>152407</v>
      </c>
      <c r="AE28" s="47">
        <v>152714</v>
      </c>
      <c r="AF28" s="53">
        <f t="shared" si="9"/>
        <v>307</v>
      </c>
      <c r="AG28" s="53">
        <f t="shared" si="10"/>
        <v>9094.8400000002002</v>
      </c>
      <c r="AH28" s="47">
        <f t="shared" si="25"/>
        <v>6961643.4299999997</v>
      </c>
      <c r="AI28" s="47">
        <v>6970716.1600000001</v>
      </c>
      <c r="AJ28" s="104">
        <f t="shared" si="11"/>
        <v>9072.7300000004507</v>
      </c>
      <c r="AK28" s="47">
        <f t="shared" si="26"/>
        <v>7185409.1799999997</v>
      </c>
      <c r="AL28" s="47">
        <v>7194688.96</v>
      </c>
      <c r="AM28" s="104">
        <f t="shared" si="12"/>
        <v>9279.7800000002608</v>
      </c>
      <c r="AN28" s="107">
        <f t="shared" si="13"/>
        <v>9231.3400000002603</v>
      </c>
      <c r="AO28" s="47">
        <f t="shared" si="14"/>
        <v>158.60999999981101</v>
      </c>
    </row>
    <row r="29" spans="1:49" ht="30" customHeight="1">
      <c r="A29" s="504"/>
      <c r="B29" s="50">
        <v>45769</v>
      </c>
      <c r="C29" s="47">
        <f t="shared" si="15"/>
        <v>3319168.08</v>
      </c>
      <c r="D29" s="47">
        <v>3319841.04</v>
      </c>
      <c r="E29" s="58">
        <f t="shared" si="0"/>
        <v>672.95999999996297</v>
      </c>
      <c r="F29" s="47">
        <f t="shared" si="16"/>
        <v>1118328.05</v>
      </c>
      <c r="G29" s="47">
        <v>1122933.28</v>
      </c>
      <c r="H29" s="53">
        <f t="shared" si="1"/>
        <v>4605.2299999999796</v>
      </c>
      <c r="I29" s="47">
        <f t="shared" si="17"/>
        <v>128669.05</v>
      </c>
      <c r="J29" s="47">
        <v>128770.25</v>
      </c>
      <c r="K29" s="53">
        <f t="shared" si="2"/>
        <v>101.199999999997</v>
      </c>
      <c r="L29" s="47">
        <f t="shared" si="18"/>
        <v>71769.039999999994</v>
      </c>
      <c r="M29" s="47">
        <v>71843.47</v>
      </c>
      <c r="N29" s="53">
        <f t="shared" si="3"/>
        <v>74.430000000007595</v>
      </c>
      <c r="O29" s="47">
        <f t="shared" si="19"/>
        <v>695968.96</v>
      </c>
      <c r="P29" s="47">
        <v>696860.4</v>
      </c>
      <c r="Q29" s="53">
        <f t="shared" si="4"/>
        <v>891.44000000006099</v>
      </c>
      <c r="R29" s="47">
        <f t="shared" si="20"/>
        <v>260001.76</v>
      </c>
      <c r="S29" s="47">
        <v>260439.64</v>
      </c>
      <c r="T29" s="53">
        <f t="shared" si="5"/>
        <v>437.880000000005</v>
      </c>
      <c r="U29" s="47">
        <f t="shared" si="21"/>
        <v>677485.36</v>
      </c>
      <c r="V29" s="47">
        <v>678268.88</v>
      </c>
      <c r="W29" s="53">
        <f t="shared" si="6"/>
        <v>783.52000000001897</v>
      </c>
      <c r="X29" s="47">
        <f t="shared" si="22"/>
        <v>477871.12</v>
      </c>
      <c r="Y29" s="47">
        <v>478584.24</v>
      </c>
      <c r="Z29" s="53">
        <f t="shared" si="7"/>
        <v>713.119999999995</v>
      </c>
      <c r="AA29" s="47">
        <f t="shared" si="23"/>
        <v>130502</v>
      </c>
      <c r="AB29" s="47">
        <v>130548.68</v>
      </c>
      <c r="AC29" s="53">
        <f t="shared" si="8"/>
        <v>46.679999999993001</v>
      </c>
      <c r="AD29" s="47">
        <f t="shared" si="24"/>
        <v>152714</v>
      </c>
      <c r="AE29" s="47">
        <v>153040</v>
      </c>
      <c r="AF29" s="53">
        <f t="shared" si="9"/>
        <v>326</v>
      </c>
      <c r="AG29" s="53">
        <f t="shared" si="10"/>
        <v>8652.4600000000191</v>
      </c>
      <c r="AH29" s="47">
        <f t="shared" si="25"/>
        <v>6970716.1600000001</v>
      </c>
      <c r="AI29" s="47">
        <v>6979362.54</v>
      </c>
      <c r="AJ29" s="104">
        <f t="shared" si="11"/>
        <v>8646.3799999998901</v>
      </c>
      <c r="AK29" s="47">
        <f t="shared" si="26"/>
        <v>7194688.96</v>
      </c>
      <c r="AL29" s="47">
        <v>7203606.9299999997</v>
      </c>
      <c r="AM29" s="104">
        <f t="shared" si="12"/>
        <v>8917.9699999997392</v>
      </c>
      <c r="AN29" s="107">
        <f t="shared" si="13"/>
        <v>8871.2899999997499</v>
      </c>
      <c r="AO29" s="47">
        <f t="shared" si="14"/>
        <v>224.909999999858</v>
      </c>
      <c r="AP29" s="1"/>
      <c r="AQ29" s="1"/>
      <c r="AR29" s="1"/>
      <c r="AS29" s="1"/>
      <c r="AT29" s="1"/>
      <c r="AU29" s="1"/>
      <c r="AV29" s="1"/>
      <c r="AW29" s="1"/>
    </row>
    <row r="30" spans="1:49" s="3" customFormat="1" ht="30" customHeight="1">
      <c r="A30" s="504"/>
      <c r="B30" s="50">
        <v>45770</v>
      </c>
      <c r="C30" s="47">
        <f t="shared" si="15"/>
        <v>3319841.04</v>
      </c>
      <c r="D30" s="47">
        <v>3320458.4</v>
      </c>
      <c r="E30" s="58">
        <f t="shared" si="0"/>
        <v>617.35999999986996</v>
      </c>
      <c r="F30" s="47">
        <f t="shared" si="16"/>
        <v>1122933.28</v>
      </c>
      <c r="G30" s="47">
        <v>1127472.0900000001</v>
      </c>
      <c r="H30" s="53">
        <f t="shared" si="1"/>
        <v>4538.8100000000604</v>
      </c>
      <c r="I30" s="47">
        <f t="shared" si="17"/>
        <v>128770.25</v>
      </c>
      <c r="J30" s="47">
        <v>128888.76</v>
      </c>
      <c r="K30" s="53">
        <f t="shared" si="2"/>
        <v>118.509999999995</v>
      </c>
      <c r="L30" s="47">
        <f t="shared" si="18"/>
        <v>71843.47</v>
      </c>
      <c r="M30" s="47">
        <v>71957.2</v>
      </c>
      <c r="N30" s="53">
        <f t="shared" si="3"/>
        <v>113.729999999996</v>
      </c>
      <c r="O30" s="47">
        <f t="shared" si="19"/>
        <v>696860.4</v>
      </c>
      <c r="P30" s="47">
        <v>697668.96</v>
      </c>
      <c r="Q30" s="53">
        <f t="shared" si="4"/>
        <v>808.55999999993901</v>
      </c>
      <c r="R30" s="47">
        <f t="shared" si="20"/>
        <v>260439.64</v>
      </c>
      <c r="S30" s="47">
        <v>260903.4</v>
      </c>
      <c r="T30" s="53">
        <f t="shared" si="5"/>
        <v>463.75999999997998</v>
      </c>
      <c r="U30" s="47">
        <f t="shared" si="21"/>
        <v>678268.88</v>
      </c>
      <c r="V30" s="47">
        <v>679086.56</v>
      </c>
      <c r="W30" s="53">
        <f t="shared" si="6"/>
        <v>817.680000000051</v>
      </c>
      <c r="X30" s="47">
        <f t="shared" si="22"/>
        <v>478584.24</v>
      </c>
      <c r="Y30" s="47">
        <v>479251.8</v>
      </c>
      <c r="Z30" s="53">
        <f t="shared" si="7"/>
        <v>667.55999999999801</v>
      </c>
      <c r="AA30" s="47">
        <f t="shared" si="23"/>
        <v>130548.68</v>
      </c>
      <c r="AB30" s="47">
        <v>130592.8</v>
      </c>
      <c r="AC30" s="53">
        <f t="shared" si="8"/>
        <v>44.120000000009902</v>
      </c>
      <c r="AD30" s="47">
        <f t="shared" si="24"/>
        <v>153040</v>
      </c>
      <c r="AE30" s="47">
        <v>153357</v>
      </c>
      <c r="AF30" s="53">
        <f t="shared" si="9"/>
        <v>317</v>
      </c>
      <c r="AG30" s="53">
        <f t="shared" si="10"/>
        <v>8507.0899999998892</v>
      </c>
      <c r="AH30" s="47">
        <f t="shared" si="25"/>
        <v>6979362.54</v>
      </c>
      <c r="AI30" s="47">
        <v>6987866.71</v>
      </c>
      <c r="AJ30" s="104">
        <f t="shared" si="11"/>
        <v>8504.1699999999291</v>
      </c>
      <c r="AK30" s="47">
        <f t="shared" si="26"/>
        <v>7203606.9299999997</v>
      </c>
      <c r="AL30" s="47">
        <v>7212369.6799999997</v>
      </c>
      <c r="AM30" s="104">
        <f t="shared" si="12"/>
        <v>8762.75</v>
      </c>
      <c r="AN30" s="107">
        <f t="shared" si="13"/>
        <v>8718.6299999999901</v>
      </c>
      <c r="AO30" s="47">
        <f t="shared" si="14"/>
        <v>214.46000000006501</v>
      </c>
    </row>
    <row r="31" spans="1:49" ht="30" customHeight="1">
      <c r="A31" s="504"/>
      <c r="B31" s="50">
        <v>45771</v>
      </c>
      <c r="C31" s="47">
        <f t="shared" si="15"/>
        <v>3320458.4</v>
      </c>
      <c r="D31" s="47">
        <v>3323375.4</v>
      </c>
      <c r="E31" s="58">
        <f t="shared" si="0"/>
        <v>2917</v>
      </c>
      <c r="F31" s="47">
        <f t="shared" si="16"/>
        <v>1127472.0900000001</v>
      </c>
      <c r="G31" s="47">
        <v>1130137.43</v>
      </c>
      <c r="H31" s="53">
        <f t="shared" si="1"/>
        <v>2665.3399999998501</v>
      </c>
      <c r="I31" s="47">
        <f t="shared" si="17"/>
        <v>128888.76</v>
      </c>
      <c r="J31" s="47">
        <v>129028.4</v>
      </c>
      <c r="K31" s="53">
        <f t="shared" si="2"/>
        <v>139.63999999999899</v>
      </c>
      <c r="L31" s="47">
        <f t="shared" si="18"/>
        <v>71957.2</v>
      </c>
      <c r="M31" s="47">
        <v>72050.5</v>
      </c>
      <c r="N31" s="53">
        <f t="shared" si="3"/>
        <v>93.300000000002896</v>
      </c>
      <c r="O31" s="47">
        <f t="shared" si="19"/>
        <v>697668.96</v>
      </c>
      <c r="P31" s="47">
        <v>698496.32</v>
      </c>
      <c r="Q31" s="53">
        <f t="shared" si="4"/>
        <v>827.35999999998603</v>
      </c>
      <c r="R31" s="47">
        <f t="shared" si="20"/>
        <v>260903.4</v>
      </c>
      <c r="S31" s="47">
        <v>261334.12</v>
      </c>
      <c r="T31" s="53">
        <f t="shared" si="5"/>
        <v>430.72000000000099</v>
      </c>
      <c r="U31" s="47">
        <f t="shared" si="21"/>
        <v>679086.56</v>
      </c>
      <c r="V31" s="47">
        <v>679871.6</v>
      </c>
      <c r="W31" s="53">
        <f t="shared" si="6"/>
        <v>785.03999999992095</v>
      </c>
      <c r="X31" s="47">
        <f t="shared" si="22"/>
        <v>479251.8</v>
      </c>
      <c r="Y31" s="47">
        <v>479940.88</v>
      </c>
      <c r="Z31" s="53">
        <f t="shared" si="7"/>
        <v>689.08000000001596</v>
      </c>
      <c r="AA31" s="47">
        <f t="shared" si="23"/>
        <v>130592.8</v>
      </c>
      <c r="AB31" s="47">
        <v>130640.76</v>
      </c>
      <c r="AC31" s="53">
        <f t="shared" si="8"/>
        <v>47.959999999991901</v>
      </c>
      <c r="AD31" s="47">
        <f t="shared" si="24"/>
        <v>153357</v>
      </c>
      <c r="AE31" s="47">
        <v>153637</v>
      </c>
      <c r="AF31" s="53">
        <f t="shared" si="9"/>
        <v>280</v>
      </c>
      <c r="AG31" s="53">
        <f t="shared" si="10"/>
        <v>8875.4399999997695</v>
      </c>
      <c r="AH31" s="47">
        <f t="shared" si="25"/>
        <v>6987866.71</v>
      </c>
      <c r="AI31" s="47">
        <v>6996723.0199999996</v>
      </c>
      <c r="AJ31" s="104">
        <f t="shared" si="11"/>
        <v>8856.3099999995902</v>
      </c>
      <c r="AK31" s="47">
        <f t="shared" si="26"/>
        <v>7212369.6799999997</v>
      </c>
      <c r="AL31" s="47">
        <v>7221574.4000000004</v>
      </c>
      <c r="AM31" s="104">
        <f t="shared" si="12"/>
        <v>9204.7200000006706</v>
      </c>
      <c r="AN31" s="107">
        <f t="shared" si="13"/>
        <v>9156.7600000006805</v>
      </c>
      <c r="AO31" s="47">
        <f t="shared" si="14"/>
        <v>300.45000000108797</v>
      </c>
      <c r="AP31" s="1"/>
      <c r="AQ31" s="1"/>
      <c r="AR31" s="1"/>
      <c r="AS31" s="1"/>
      <c r="AT31" s="1"/>
      <c r="AU31" s="1"/>
      <c r="AV31" s="1"/>
      <c r="AW31" s="1"/>
    </row>
    <row r="32" spans="1:49" ht="30" customHeight="1">
      <c r="A32" s="504"/>
      <c r="B32" s="50">
        <v>45772</v>
      </c>
      <c r="C32" s="47">
        <f t="shared" si="15"/>
        <v>3323375.4</v>
      </c>
      <c r="D32" s="47">
        <v>3328817.11</v>
      </c>
      <c r="E32" s="58">
        <f t="shared" si="0"/>
        <v>5441.70999999996</v>
      </c>
      <c r="F32" s="47">
        <f t="shared" si="16"/>
        <v>1130137.43</v>
      </c>
      <c r="G32" s="47">
        <v>1130342.33</v>
      </c>
      <c r="H32" s="53">
        <f t="shared" si="1"/>
        <v>204.90000000014001</v>
      </c>
      <c r="I32" s="47">
        <f t="shared" si="17"/>
        <v>129028.4</v>
      </c>
      <c r="J32" s="47">
        <v>129158.78</v>
      </c>
      <c r="K32" s="53">
        <f t="shared" si="2"/>
        <v>130.380000000005</v>
      </c>
      <c r="L32" s="47">
        <f t="shared" si="18"/>
        <v>72050.5</v>
      </c>
      <c r="M32" s="47">
        <v>72164.37</v>
      </c>
      <c r="N32" s="53">
        <f t="shared" si="3"/>
        <v>113.869999999995</v>
      </c>
      <c r="O32" s="47">
        <f t="shared" si="19"/>
        <v>698496.32</v>
      </c>
      <c r="P32" s="47">
        <v>699499.44</v>
      </c>
      <c r="Q32" s="53">
        <f t="shared" si="4"/>
        <v>1003.12</v>
      </c>
      <c r="R32" s="47">
        <f t="shared" si="20"/>
        <v>261334.12</v>
      </c>
      <c r="S32" s="47">
        <v>261790.6</v>
      </c>
      <c r="T32" s="53">
        <f t="shared" si="5"/>
        <v>456.48000000001002</v>
      </c>
      <c r="U32" s="47">
        <f t="shared" si="21"/>
        <v>679871.6</v>
      </c>
      <c r="V32" s="47">
        <v>680658.08</v>
      </c>
      <c r="W32" s="53">
        <f t="shared" si="6"/>
        <v>786.47999999998103</v>
      </c>
      <c r="X32" s="47">
        <f t="shared" si="22"/>
        <v>479940.88</v>
      </c>
      <c r="Y32" s="47">
        <v>480601.36</v>
      </c>
      <c r="Z32" s="53">
        <f t="shared" si="7"/>
        <v>660.47999999998103</v>
      </c>
      <c r="AA32" s="47">
        <f t="shared" si="23"/>
        <v>130640.76</v>
      </c>
      <c r="AB32" s="47">
        <v>130685.75999999999</v>
      </c>
      <c r="AC32" s="53">
        <f t="shared" si="8"/>
        <v>45</v>
      </c>
      <c r="AD32" s="47">
        <f t="shared" si="24"/>
        <v>153637</v>
      </c>
      <c r="AE32" s="47">
        <v>153916</v>
      </c>
      <c r="AF32" s="53">
        <f t="shared" si="9"/>
        <v>279</v>
      </c>
      <c r="AG32" s="53">
        <f t="shared" si="10"/>
        <v>9121.4200000000692</v>
      </c>
      <c r="AH32" s="47">
        <f t="shared" si="25"/>
        <v>6996723.0199999996</v>
      </c>
      <c r="AI32" s="47">
        <v>7005840.25</v>
      </c>
      <c r="AJ32" s="104">
        <f t="shared" si="11"/>
        <v>9117.2300000004507</v>
      </c>
      <c r="AK32" s="47">
        <f t="shared" si="26"/>
        <v>7221574.4000000004</v>
      </c>
      <c r="AL32" s="47">
        <v>7230880.04</v>
      </c>
      <c r="AM32" s="104">
        <f t="shared" si="12"/>
        <v>9305.6399999996593</v>
      </c>
      <c r="AN32" s="107">
        <f t="shared" si="13"/>
        <v>9260.6399999996593</v>
      </c>
      <c r="AO32" s="47">
        <f t="shared" si="14"/>
        <v>143.409999999218</v>
      </c>
      <c r="AP32" s="1"/>
      <c r="AQ32" s="1"/>
      <c r="AR32" s="1"/>
      <c r="AS32" s="1"/>
      <c r="AT32" s="3"/>
      <c r="AU32" s="1"/>
      <c r="AV32" s="1"/>
      <c r="AW32" s="1"/>
    </row>
    <row r="33" spans="1:49" ht="30" customHeight="1">
      <c r="A33" s="504"/>
      <c r="B33" s="50">
        <v>45773</v>
      </c>
      <c r="C33" s="47">
        <f t="shared" si="15"/>
        <v>3328817.11</v>
      </c>
      <c r="D33" s="47">
        <v>3333983.6</v>
      </c>
      <c r="E33" s="58">
        <f t="shared" si="0"/>
        <v>5166.4900000002199</v>
      </c>
      <c r="F33" s="47">
        <f t="shared" si="16"/>
        <v>1130342.33</v>
      </c>
      <c r="G33" s="47">
        <v>1130394.81</v>
      </c>
      <c r="H33" s="53">
        <f t="shared" si="1"/>
        <v>52.479999999981402</v>
      </c>
      <c r="I33" s="47">
        <f t="shared" si="17"/>
        <v>129158.78</v>
      </c>
      <c r="J33" s="47">
        <v>129289.17</v>
      </c>
      <c r="K33" s="53">
        <f t="shared" si="2"/>
        <v>130.38999999999899</v>
      </c>
      <c r="L33" s="47">
        <f t="shared" si="18"/>
        <v>72164.37</v>
      </c>
      <c r="M33" s="47">
        <v>72280.87</v>
      </c>
      <c r="N33" s="53">
        <f t="shared" si="3"/>
        <v>116.5</v>
      </c>
      <c r="O33" s="47">
        <f t="shared" si="19"/>
        <v>699499.44</v>
      </c>
      <c r="P33" s="47">
        <v>700558.96</v>
      </c>
      <c r="Q33" s="53">
        <f t="shared" si="4"/>
        <v>1059.52000000002</v>
      </c>
      <c r="R33" s="47">
        <f t="shared" si="20"/>
        <v>261790.6</v>
      </c>
      <c r="S33" s="47">
        <v>262174.40000000002</v>
      </c>
      <c r="T33" s="53">
        <f t="shared" si="5"/>
        <v>383.80000000001701</v>
      </c>
      <c r="U33" s="47">
        <f t="shared" si="21"/>
        <v>680658.08</v>
      </c>
      <c r="V33" s="47">
        <v>681405.2</v>
      </c>
      <c r="W33" s="53">
        <f t="shared" si="6"/>
        <v>747.119999999995</v>
      </c>
      <c r="X33" s="47">
        <f t="shared" si="22"/>
        <v>480601.36</v>
      </c>
      <c r="Y33" s="47">
        <v>481156.12</v>
      </c>
      <c r="Z33" s="53">
        <f t="shared" si="7"/>
        <v>554.76000000000897</v>
      </c>
      <c r="AA33" s="47">
        <f t="shared" si="23"/>
        <v>130685.75999999999</v>
      </c>
      <c r="AB33" s="47">
        <v>130731</v>
      </c>
      <c r="AC33" s="53">
        <f t="shared" si="8"/>
        <v>45.240000000005203</v>
      </c>
      <c r="AD33" s="47">
        <f t="shared" si="24"/>
        <v>153916</v>
      </c>
      <c r="AE33" s="47">
        <v>154227</v>
      </c>
      <c r="AF33" s="53">
        <f t="shared" si="9"/>
        <v>311</v>
      </c>
      <c r="AG33" s="53">
        <f t="shared" si="10"/>
        <v>8567.3000000002503</v>
      </c>
      <c r="AH33" s="47">
        <f t="shared" si="25"/>
        <v>7005840.25</v>
      </c>
      <c r="AI33" s="47">
        <v>7014398.7000000002</v>
      </c>
      <c r="AJ33" s="104">
        <f t="shared" si="11"/>
        <v>8558.4500000001899</v>
      </c>
      <c r="AK33" s="47">
        <f t="shared" si="26"/>
        <v>7230880.04</v>
      </c>
      <c r="AL33" s="47">
        <v>7239702.7300000004</v>
      </c>
      <c r="AM33" s="104">
        <f t="shared" si="12"/>
        <v>8822.6900000004098</v>
      </c>
      <c r="AN33" s="107">
        <f t="shared" si="13"/>
        <v>8777.4500000004009</v>
      </c>
      <c r="AO33" s="47">
        <f t="shared" si="14"/>
        <v>219.00000000021799</v>
      </c>
      <c r="AP33" s="1"/>
      <c r="AQ33" s="1"/>
      <c r="AR33" s="1"/>
      <c r="AS33" s="1"/>
      <c r="AT33" s="1"/>
      <c r="AU33" s="1"/>
      <c r="AV33" s="1"/>
      <c r="AW33" s="1"/>
    </row>
    <row r="34" spans="1:49" s="3" customFormat="1" ht="30" customHeight="1">
      <c r="A34" s="504"/>
      <c r="B34" s="50">
        <v>45774</v>
      </c>
      <c r="C34" s="47">
        <f t="shared" si="15"/>
        <v>3333983.6</v>
      </c>
      <c r="D34" s="47">
        <v>3339555.6</v>
      </c>
      <c r="E34" s="58">
        <f t="shared" si="0"/>
        <v>5572</v>
      </c>
      <c r="F34" s="47">
        <f t="shared" si="16"/>
        <v>1130394.81</v>
      </c>
      <c r="G34" s="47">
        <v>1130564.1000000001</v>
      </c>
      <c r="H34" s="53">
        <f t="shared" si="1"/>
        <v>169.290000000037</v>
      </c>
      <c r="I34" s="47">
        <f t="shared" si="17"/>
        <v>129289.17</v>
      </c>
      <c r="J34" s="47">
        <v>129417.28</v>
      </c>
      <c r="K34" s="53">
        <f t="shared" si="2"/>
        <v>128.11000000000101</v>
      </c>
      <c r="L34" s="47">
        <f t="shared" si="18"/>
        <v>72280.87</v>
      </c>
      <c r="M34" s="47">
        <v>72346.37</v>
      </c>
      <c r="N34" s="53">
        <f t="shared" si="3"/>
        <v>65.5</v>
      </c>
      <c r="O34" s="47">
        <f t="shared" si="19"/>
        <v>700558.96</v>
      </c>
      <c r="P34" s="47">
        <v>701948.4</v>
      </c>
      <c r="Q34" s="53">
        <f t="shared" si="4"/>
        <v>1389.4400000000601</v>
      </c>
      <c r="R34" s="47">
        <f t="shared" si="20"/>
        <v>262174.40000000002</v>
      </c>
      <c r="S34" s="47">
        <v>262590.40000000002</v>
      </c>
      <c r="T34" s="53">
        <f t="shared" si="5"/>
        <v>416</v>
      </c>
      <c r="U34" s="47">
        <f t="shared" si="21"/>
        <v>681405.2</v>
      </c>
      <c r="V34" s="47">
        <v>682168.72</v>
      </c>
      <c r="W34" s="53">
        <f t="shared" si="6"/>
        <v>763.52000000001897</v>
      </c>
      <c r="X34" s="47">
        <f t="shared" si="22"/>
        <v>481156.12</v>
      </c>
      <c r="Y34" s="47">
        <v>481820</v>
      </c>
      <c r="Z34" s="53">
        <f t="shared" si="7"/>
        <v>663.880000000005</v>
      </c>
      <c r="AA34" s="47">
        <f t="shared" si="23"/>
        <v>130731</v>
      </c>
      <c r="AB34" s="47">
        <v>130783.2</v>
      </c>
      <c r="AC34" s="53">
        <f t="shared" si="8"/>
        <v>52.199999999997097</v>
      </c>
      <c r="AD34" s="47">
        <f t="shared" si="24"/>
        <v>154227</v>
      </c>
      <c r="AE34" s="47">
        <v>154439</v>
      </c>
      <c r="AF34" s="53">
        <f t="shared" si="9"/>
        <v>212</v>
      </c>
      <c r="AG34" s="53">
        <f t="shared" si="10"/>
        <v>9431.9400000001206</v>
      </c>
      <c r="AH34" s="47">
        <f t="shared" si="25"/>
        <v>7014398.7000000002</v>
      </c>
      <c r="AI34" s="47">
        <v>7023956.9000000004</v>
      </c>
      <c r="AJ34" s="104">
        <f t="shared" si="11"/>
        <v>9558.2000000001899</v>
      </c>
      <c r="AK34" s="47">
        <f t="shared" si="26"/>
        <v>7239702.7300000004</v>
      </c>
      <c r="AL34" s="47">
        <v>7249589.9000000004</v>
      </c>
      <c r="AM34" s="104">
        <f t="shared" si="12"/>
        <v>9887.1699999999291</v>
      </c>
      <c r="AN34" s="107">
        <f t="shared" si="13"/>
        <v>9834.9699999999302</v>
      </c>
      <c r="AO34" s="47">
        <f t="shared" si="14"/>
        <v>276.76999999974203</v>
      </c>
      <c r="AT34" s="1"/>
    </row>
    <row r="35" spans="1:49" s="3" customFormat="1" ht="30" customHeight="1">
      <c r="A35" s="504"/>
      <c r="B35" s="50">
        <v>45775</v>
      </c>
      <c r="C35" s="47">
        <f t="shared" si="15"/>
        <v>3339555.6</v>
      </c>
      <c r="D35" s="47">
        <v>3344606.4</v>
      </c>
      <c r="E35" s="58">
        <f t="shared" si="0"/>
        <v>5050.7999999998101</v>
      </c>
      <c r="F35" s="47">
        <f t="shared" si="16"/>
        <v>1130564.1000000001</v>
      </c>
      <c r="G35" s="47">
        <v>1130700.6000000001</v>
      </c>
      <c r="H35" s="53">
        <f t="shared" si="1"/>
        <v>136.5</v>
      </c>
      <c r="I35" s="47">
        <f t="shared" si="17"/>
        <v>129417.28</v>
      </c>
      <c r="J35" s="47">
        <v>129535.01</v>
      </c>
      <c r="K35" s="53">
        <f t="shared" si="2"/>
        <v>117.729999999996</v>
      </c>
      <c r="L35" s="47">
        <f t="shared" si="18"/>
        <v>72346.37</v>
      </c>
      <c r="M35" s="47">
        <v>72464.460000000006</v>
      </c>
      <c r="N35" s="53">
        <f t="shared" si="3"/>
        <v>118.090000000011</v>
      </c>
      <c r="O35" s="47">
        <f t="shared" si="19"/>
        <v>701948.4</v>
      </c>
      <c r="P35" s="47">
        <v>702847.8</v>
      </c>
      <c r="Q35" s="53">
        <f t="shared" si="4"/>
        <v>899.40000000002306</v>
      </c>
      <c r="R35" s="47">
        <f t="shared" si="20"/>
        <v>262590.40000000002</v>
      </c>
      <c r="S35" s="47">
        <v>262959.40000000002</v>
      </c>
      <c r="T35" s="53">
        <f t="shared" si="5"/>
        <v>369</v>
      </c>
      <c r="U35" s="47">
        <f t="shared" si="21"/>
        <v>682168.72</v>
      </c>
      <c r="V35" s="47">
        <v>682991.04</v>
      </c>
      <c r="W35" s="53">
        <f t="shared" si="6"/>
        <v>822.32000000006497</v>
      </c>
      <c r="X35" s="47">
        <f t="shared" si="22"/>
        <v>481820</v>
      </c>
      <c r="Y35" s="47">
        <v>482412.4</v>
      </c>
      <c r="Z35" s="53">
        <f t="shared" si="7"/>
        <v>592.40000000002306</v>
      </c>
      <c r="AA35" s="47">
        <f t="shared" si="23"/>
        <v>130783.2</v>
      </c>
      <c r="AB35" s="47">
        <v>130832.52</v>
      </c>
      <c r="AC35" s="53">
        <f t="shared" si="8"/>
        <v>49.320000000006999</v>
      </c>
      <c r="AD35" s="47">
        <f t="shared" si="24"/>
        <v>154439</v>
      </c>
      <c r="AE35" s="47">
        <v>154771</v>
      </c>
      <c r="AF35" s="53">
        <f t="shared" si="9"/>
        <v>332</v>
      </c>
      <c r="AG35" s="53">
        <f t="shared" si="10"/>
        <v>8487.5599999999395</v>
      </c>
      <c r="AH35" s="47">
        <v>7023956.9000000004</v>
      </c>
      <c r="AI35" s="47">
        <v>7032591.29</v>
      </c>
      <c r="AJ35" s="104">
        <f t="shared" si="11"/>
        <v>8634.3899999996593</v>
      </c>
      <c r="AK35" s="47">
        <f t="shared" si="26"/>
        <v>7249589.9000000004</v>
      </c>
      <c r="AL35" s="47">
        <v>7258456.8200000003</v>
      </c>
      <c r="AM35" s="104">
        <f t="shared" si="12"/>
        <v>8866.9199999999291</v>
      </c>
      <c r="AN35" s="107">
        <f t="shared" si="13"/>
        <v>8817.5999999999203</v>
      </c>
      <c r="AO35" s="47">
        <f t="shared" si="14"/>
        <v>183.21000000025401</v>
      </c>
      <c r="AT35" s="1"/>
    </row>
    <row r="36" spans="1:49" s="3" customFormat="1" ht="30" customHeight="1">
      <c r="A36" s="504"/>
      <c r="B36" s="50">
        <v>45776</v>
      </c>
      <c r="C36" s="47">
        <f t="shared" si="15"/>
        <v>3344606.4</v>
      </c>
      <c r="D36" s="47">
        <v>3348434.7</v>
      </c>
      <c r="E36" s="58">
        <f t="shared" si="0"/>
        <v>3828.3000000002799</v>
      </c>
      <c r="F36" s="47">
        <f t="shared" si="16"/>
        <v>1130700.6000000001</v>
      </c>
      <c r="G36" s="47">
        <v>1130746.6100000001</v>
      </c>
      <c r="H36" s="53">
        <f t="shared" si="1"/>
        <v>46.010000000009299</v>
      </c>
      <c r="I36" s="47">
        <f t="shared" si="17"/>
        <v>129535.01</v>
      </c>
      <c r="J36" s="47">
        <v>129646</v>
      </c>
      <c r="K36" s="53">
        <f t="shared" si="2"/>
        <v>110.990000000005</v>
      </c>
      <c r="L36" s="47">
        <f t="shared" si="18"/>
        <v>72464.460000000006</v>
      </c>
      <c r="M36" s="47">
        <v>72555.05</v>
      </c>
      <c r="N36" s="53">
        <f t="shared" si="3"/>
        <v>90.589999999996493</v>
      </c>
      <c r="O36" s="47">
        <f t="shared" si="19"/>
        <v>702847.8</v>
      </c>
      <c r="P36" s="47">
        <v>703522.4</v>
      </c>
      <c r="Q36" s="53">
        <f t="shared" si="4"/>
        <v>674.59999999997694</v>
      </c>
      <c r="R36" s="47">
        <f t="shared" si="20"/>
        <v>262959.40000000002</v>
      </c>
      <c r="S36" s="47">
        <v>263204.8</v>
      </c>
      <c r="T36" s="53">
        <f t="shared" si="5"/>
        <v>245.39999999996499</v>
      </c>
      <c r="U36" s="47">
        <f t="shared" si="21"/>
        <v>682991.04</v>
      </c>
      <c r="V36" s="47">
        <v>683556.48</v>
      </c>
      <c r="W36" s="53">
        <f t="shared" si="6"/>
        <v>565.43999999994401</v>
      </c>
      <c r="X36" s="47">
        <f t="shared" si="22"/>
        <v>482412.4</v>
      </c>
      <c r="Y36" s="47">
        <v>482873.52</v>
      </c>
      <c r="Z36" s="53">
        <f t="shared" si="7"/>
        <v>461.119999999995</v>
      </c>
      <c r="AA36" s="47">
        <f t="shared" si="23"/>
        <v>130832.52</v>
      </c>
      <c r="AB36" s="47">
        <v>130880.28</v>
      </c>
      <c r="AC36" s="53">
        <f t="shared" si="8"/>
        <v>47.759999999994797</v>
      </c>
      <c r="AD36" s="47">
        <f t="shared" si="24"/>
        <v>154771</v>
      </c>
      <c r="AE36" s="47">
        <v>155035</v>
      </c>
      <c r="AF36" s="53">
        <f t="shared" si="9"/>
        <v>264</v>
      </c>
      <c r="AG36" s="53">
        <f t="shared" si="10"/>
        <v>6334.2100000001701</v>
      </c>
      <c r="AH36" s="47">
        <f t="shared" si="25"/>
        <v>7032591.29</v>
      </c>
      <c r="AI36" s="47">
        <v>7038610.1600000001</v>
      </c>
      <c r="AJ36" s="104">
        <f t="shared" si="11"/>
        <v>6018.8700000001099</v>
      </c>
      <c r="AK36" s="47">
        <f t="shared" si="26"/>
        <v>7258456.8200000003</v>
      </c>
      <c r="AL36" s="47">
        <v>7264756.4500000002</v>
      </c>
      <c r="AM36" s="104">
        <f t="shared" si="12"/>
        <v>6299.6299999998901</v>
      </c>
      <c r="AN36" s="107">
        <f t="shared" si="13"/>
        <v>6251.8699999998898</v>
      </c>
      <c r="AO36" s="47">
        <f t="shared" si="14"/>
        <v>232.99999999978201</v>
      </c>
      <c r="AT36" s="1"/>
    </row>
    <row r="37" spans="1:49" ht="30" customHeight="1">
      <c r="A37" s="504"/>
      <c r="B37" s="50">
        <v>45777</v>
      </c>
      <c r="C37" s="47">
        <f t="shared" si="15"/>
        <v>3348434.7</v>
      </c>
      <c r="D37" s="47">
        <v>3351765.09</v>
      </c>
      <c r="E37" s="58">
        <f t="shared" si="0"/>
        <v>3330.3899999996602</v>
      </c>
      <c r="F37" s="47">
        <f t="shared" si="16"/>
        <v>1130746.6100000001</v>
      </c>
      <c r="G37" s="47">
        <v>1130802.17</v>
      </c>
      <c r="H37" s="53">
        <f t="shared" si="1"/>
        <v>55.559999999822999</v>
      </c>
      <c r="I37" s="47">
        <f t="shared" si="17"/>
        <v>129646</v>
      </c>
      <c r="J37" s="47">
        <v>129726.07</v>
      </c>
      <c r="K37" s="53">
        <f t="shared" si="2"/>
        <v>80.070000000006999</v>
      </c>
      <c r="L37" s="47">
        <f t="shared" si="18"/>
        <v>72555.05</v>
      </c>
      <c r="M37" s="47">
        <v>72624.509999999995</v>
      </c>
      <c r="N37" s="53">
        <f t="shared" si="3"/>
        <v>69.459999999991894</v>
      </c>
      <c r="O37" s="47">
        <f t="shared" si="19"/>
        <v>703522.4</v>
      </c>
      <c r="P37" s="47">
        <v>703899.92500000005</v>
      </c>
      <c r="Q37" s="53">
        <f t="shared" si="4"/>
        <v>377.525000000023</v>
      </c>
      <c r="R37" s="47">
        <f t="shared" si="20"/>
        <v>263204.8</v>
      </c>
      <c r="S37" s="47">
        <v>263413.88</v>
      </c>
      <c r="T37" s="53">
        <f t="shared" si="5"/>
        <v>209.08000000001601</v>
      </c>
      <c r="U37" s="47">
        <f t="shared" si="21"/>
        <v>683556.48</v>
      </c>
      <c r="V37" s="47">
        <v>684132.08</v>
      </c>
      <c r="W37" s="53">
        <f t="shared" si="6"/>
        <v>575.59999999997694</v>
      </c>
      <c r="X37" s="47">
        <f t="shared" si="22"/>
        <v>482873.52</v>
      </c>
      <c r="Y37" s="47">
        <v>483440</v>
      </c>
      <c r="Z37" s="53">
        <f t="shared" si="7"/>
        <v>566.47999999998103</v>
      </c>
      <c r="AA37" s="47">
        <f t="shared" si="23"/>
        <v>130880.28</v>
      </c>
      <c r="AB37" s="47">
        <v>130977.72</v>
      </c>
      <c r="AC37" s="53">
        <f t="shared" si="8"/>
        <v>97.4400000000023</v>
      </c>
      <c r="AD37" s="47">
        <f t="shared" si="24"/>
        <v>155035</v>
      </c>
      <c r="AE37" s="47">
        <v>155322</v>
      </c>
      <c r="AF37" s="53">
        <f t="shared" si="9"/>
        <v>287</v>
      </c>
      <c r="AG37" s="53">
        <f t="shared" si="10"/>
        <v>5648.6049999994902</v>
      </c>
      <c r="AH37" s="47">
        <f t="shared" si="25"/>
        <v>7038610.1600000001</v>
      </c>
      <c r="AI37" s="47">
        <v>7044217.6799999997</v>
      </c>
      <c r="AJ37" s="104">
        <f t="shared" si="11"/>
        <v>5607.5199999995502</v>
      </c>
      <c r="AK37" s="47">
        <f t="shared" si="26"/>
        <v>7264756.4500000002</v>
      </c>
      <c r="AL37" s="47">
        <v>7270654.6200000001</v>
      </c>
      <c r="AM37" s="104">
        <f t="shared" si="12"/>
        <v>5898.16999999993</v>
      </c>
      <c r="AN37" s="107">
        <f t="shared" si="13"/>
        <v>5800.7299999999204</v>
      </c>
      <c r="AO37" s="47">
        <f t="shared" si="14"/>
        <v>193.21000000037</v>
      </c>
      <c r="AP37" s="1"/>
      <c r="AQ37" s="1"/>
      <c r="AR37" s="1"/>
      <c r="AS37" s="1"/>
      <c r="AT37" s="1"/>
      <c r="AU37" s="1"/>
      <c r="AV37" s="1"/>
      <c r="AW37" s="1"/>
    </row>
    <row r="38" spans="1:49" ht="48" customHeight="1">
      <c r="A38" s="504"/>
      <c r="B38" s="541" t="s">
        <v>39</v>
      </c>
      <c r="C38" s="541"/>
      <c r="D38" s="541"/>
      <c r="E38" s="20">
        <v>9834.9699999999302</v>
      </c>
      <c r="F38" s="20"/>
      <c r="G38" s="20"/>
      <c r="H38" s="20">
        <v>9834.9699999999302</v>
      </c>
      <c r="I38" s="20"/>
      <c r="J38" s="20"/>
      <c r="K38" s="20">
        <v>9834.9699999999302</v>
      </c>
      <c r="L38" s="20"/>
      <c r="M38" s="20"/>
      <c r="N38" s="20">
        <v>9834.9699999999302</v>
      </c>
      <c r="O38" s="20"/>
      <c r="P38" s="20"/>
      <c r="Q38" s="20">
        <v>9834.9699999999302</v>
      </c>
      <c r="R38" s="20"/>
      <c r="S38" s="20"/>
      <c r="T38" s="20">
        <v>9834.9699999999302</v>
      </c>
      <c r="U38" s="20"/>
      <c r="V38" s="20"/>
      <c r="W38" s="20">
        <v>9834.9699999999302</v>
      </c>
      <c r="X38" s="20"/>
      <c r="Y38" s="20"/>
      <c r="Z38" s="20">
        <v>9834.9699999999302</v>
      </c>
      <c r="AA38" s="20"/>
      <c r="AB38" s="20"/>
      <c r="AC38" s="20">
        <f>SUM(AC8:AC37)</f>
        <v>1331.2</v>
      </c>
      <c r="AD38" s="20"/>
      <c r="AE38" s="28"/>
      <c r="AF38" s="20">
        <v>9834.9699999999302</v>
      </c>
      <c r="AG38" s="92">
        <v>9834.9699999999302</v>
      </c>
      <c r="AH38" s="92"/>
      <c r="AI38" s="92"/>
      <c r="AJ38" s="20">
        <v>9834.9699999999302</v>
      </c>
      <c r="AK38" s="92"/>
      <c r="AL38" s="92"/>
      <c r="AM38" s="20">
        <v>9834.9699999999302</v>
      </c>
      <c r="AN38" s="107">
        <f t="shared" si="13"/>
        <v>8503.7699999999295</v>
      </c>
      <c r="AO38" s="144"/>
      <c r="AP38" s="1"/>
      <c r="AQ38" s="1"/>
      <c r="AR38" s="1"/>
      <c r="AS38" s="1"/>
      <c r="AT38" s="3"/>
      <c r="AU38" s="1"/>
      <c r="AV38" s="1"/>
      <c r="AW38" s="1"/>
    </row>
    <row r="39" spans="1:49" ht="27.75">
      <c r="B39" s="91"/>
      <c r="C39" s="43"/>
      <c r="D39" s="43"/>
      <c r="E39" s="43"/>
      <c r="F39" s="22"/>
      <c r="G39" s="43"/>
      <c r="H39" s="43"/>
      <c r="J39" s="1"/>
      <c r="K39" s="1"/>
      <c r="L39" s="1"/>
      <c r="N39" s="1"/>
      <c r="Q39" s="1"/>
      <c r="R39" s="1"/>
      <c r="T39" s="1"/>
      <c r="U39" s="1"/>
      <c r="W39" s="1"/>
      <c r="X39" s="1"/>
      <c r="Z39" s="1"/>
      <c r="AA39" s="1"/>
      <c r="AC39" s="1"/>
      <c r="AD39" s="1"/>
      <c r="AF39" s="1"/>
      <c r="AG39" s="1"/>
      <c r="AH39" s="1"/>
      <c r="AI39" s="1"/>
      <c r="AJ39" s="1"/>
      <c r="AK39" s="1"/>
      <c r="AL39" s="93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9:49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29:49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9:49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29:49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9:49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9:49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29:49" ht="29.25" customHeight="1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29:49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29:49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29:49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9:49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29:49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9:49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29:49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9:49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9:49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29:49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29:49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9:49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29:49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9:49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29:49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9:49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29:49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9:49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29:49">
      <c r="AC74" s="7"/>
      <c r="AF74" s="7"/>
      <c r="AG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29:49"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29:49">
      <c r="AT76" s="1"/>
    </row>
    <row r="77" spans="29:49">
      <c r="AT77" s="1"/>
    </row>
  </sheetData>
  <mergeCells count="32">
    <mergeCell ref="B38:D38"/>
    <mergeCell ref="A1:A38"/>
    <mergeCell ref="B5:B6"/>
    <mergeCell ref="AG6:AG7"/>
    <mergeCell ref="C2:E4"/>
    <mergeCell ref="C8:AO9"/>
    <mergeCell ref="AG5:AO5"/>
    <mergeCell ref="AH6:AJ6"/>
    <mergeCell ref="AK6:AM6"/>
    <mergeCell ref="AN6:AO6"/>
    <mergeCell ref="B7:AF7"/>
    <mergeCell ref="I4:N4"/>
    <mergeCell ref="O4:X4"/>
    <mergeCell ref="Z4:AF4"/>
    <mergeCell ref="C5:E5"/>
    <mergeCell ref="F5:H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  <mergeCell ref="AH2:AJ4"/>
    <mergeCell ref="I5:K5"/>
    <mergeCell ref="L5:N5"/>
    <mergeCell ref="O5:Q5"/>
    <mergeCell ref="R5:T5"/>
    <mergeCell ref="U5:W5"/>
  </mergeCells>
  <pageMargins left="0.7" right="0.7" top="0.75" bottom="0.75" header="0.3" footer="0.3"/>
  <pageSetup paperSize="9" orientation="portrait" horizontalDpi="300" verticalDpi="300"/>
  <ignoredErrors>
    <ignoredError sqref="C10" evalError="1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8"/>
  <sheetViews>
    <sheetView zoomScale="68" zoomScaleNormal="68" workbookViewId="0">
      <pane xSplit="2" ySplit="8" topLeftCell="C36" activePane="bottomRight" state="frozen"/>
      <selection pane="topRight"/>
      <selection pane="bottomLeft"/>
      <selection pane="bottomRight" activeCell="Q33" sqref="Q33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15.7109375" style="4" customWidth="1"/>
    <col min="39" max="39" width="20.85546875" style="4" customWidth="1"/>
    <col min="40" max="40" width="24.42578125" style="4" customWidth="1"/>
    <col min="41" max="41" width="18.42578125" style="4" customWidth="1"/>
    <col min="42" max="42" width="17.42578125" style="4" customWidth="1"/>
    <col min="43" max="43" width="12.85546875" style="4" customWidth="1"/>
    <col min="44" max="44" width="9.5703125" style="4" customWidth="1"/>
    <col min="45" max="45" width="12" style="4" customWidth="1"/>
    <col min="46" max="46" width="9.7109375" style="4" customWidth="1"/>
    <col min="47" max="47" width="11.140625" style="4" customWidth="1"/>
    <col min="48" max="48" width="10" style="4" customWidth="1"/>
    <col min="49" max="49" width="10.42578125" style="7" customWidth="1"/>
    <col min="50" max="50" width="11.140625" style="1" customWidth="1"/>
    <col min="51" max="16384" width="9.140625" style="1"/>
  </cols>
  <sheetData>
    <row r="1" spans="1:49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49" ht="24" customHeight="1">
      <c r="A2" s="504"/>
      <c r="C2" s="504"/>
      <c r="D2" s="504"/>
      <c r="E2" s="504"/>
      <c r="F2" s="1"/>
      <c r="G2" s="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9"/>
      <c r="AH2" s="489"/>
      <c r="AI2" s="489"/>
      <c r="AJ2" s="489"/>
    </row>
    <row r="3" spans="1:49" ht="24" customHeight="1">
      <c r="A3" s="504"/>
      <c r="C3" s="504"/>
      <c r="D3" s="504"/>
      <c r="E3" s="504"/>
      <c r="F3" s="1"/>
      <c r="G3" s="9"/>
      <c r="H3" s="110"/>
      <c r="I3" s="489" t="s">
        <v>120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121</v>
      </c>
      <c r="AA3" s="489"/>
      <c r="AB3" s="489"/>
      <c r="AC3" s="489"/>
      <c r="AD3" s="489"/>
      <c r="AE3" s="489"/>
      <c r="AF3" s="489"/>
      <c r="AG3" s="9"/>
      <c r="AH3" s="489"/>
      <c r="AI3" s="489"/>
      <c r="AJ3" s="489"/>
    </row>
    <row r="4" spans="1:49" ht="24" customHeight="1">
      <c r="A4" s="504"/>
      <c r="C4" s="511"/>
      <c r="D4" s="511"/>
      <c r="E4" s="511"/>
      <c r="F4" s="1"/>
      <c r="G4" s="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31"/>
      <c r="AH4" s="551"/>
      <c r="AI4" s="551"/>
      <c r="AJ4" s="551"/>
    </row>
    <row r="5" spans="1:49" s="2" customFormat="1" ht="103.5" customHeight="1">
      <c r="A5" s="504"/>
      <c r="B5" s="488" t="s">
        <v>22</v>
      </c>
      <c r="C5" s="490" t="s">
        <v>95</v>
      </c>
      <c r="D5" s="490"/>
      <c r="E5" s="490"/>
      <c r="F5" s="490" t="s">
        <v>96</v>
      </c>
      <c r="G5" s="490"/>
      <c r="H5" s="490"/>
      <c r="I5" s="512" t="s">
        <v>97</v>
      </c>
      <c r="J5" s="513"/>
      <c r="K5" s="514"/>
      <c r="L5" s="512" t="s">
        <v>98</v>
      </c>
      <c r="M5" s="513"/>
      <c r="N5" s="514"/>
      <c r="O5" s="490" t="s">
        <v>99</v>
      </c>
      <c r="P5" s="490"/>
      <c r="Q5" s="490"/>
      <c r="R5" s="490" t="s">
        <v>100</v>
      </c>
      <c r="S5" s="490"/>
      <c r="T5" s="490"/>
      <c r="U5" s="490" t="s">
        <v>101</v>
      </c>
      <c r="V5" s="490"/>
      <c r="W5" s="490"/>
      <c r="X5" s="490" t="s">
        <v>102</v>
      </c>
      <c r="Y5" s="490"/>
      <c r="Z5" s="490"/>
      <c r="AA5" s="491" t="s">
        <v>103</v>
      </c>
      <c r="AB5" s="491"/>
      <c r="AC5" s="491"/>
      <c r="AD5" s="490" t="s">
        <v>20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</row>
    <row r="6" spans="1:49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52"/>
      <c r="AO6" s="552"/>
      <c r="AP6" s="1"/>
      <c r="AQ6" s="1"/>
      <c r="AR6" s="1"/>
      <c r="AS6" s="1"/>
      <c r="AT6" s="1"/>
      <c r="AU6" s="1"/>
      <c r="AV6" s="1"/>
      <c r="AW6" s="1"/>
    </row>
    <row r="7" spans="1:49" ht="34.5" customHeight="1">
      <c r="A7" s="504"/>
      <c r="B7" s="111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43"/>
      <c r="AH7" s="87" t="s">
        <v>12</v>
      </c>
      <c r="AI7" s="87" t="s">
        <v>13</v>
      </c>
      <c r="AJ7" s="12" t="s">
        <v>113</v>
      </c>
      <c r="AK7" s="87" t="s">
        <v>12</v>
      </c>
      <c r="AL7" s="87" t="s">
        <v>13</v>
      </c>
      <c r="AM7" s="12" t="s">
        <v>114</v>
      </c>
      <c r="AN7" s="117" t="s">
        <v>90</v>
      </c>
      <c r="AO7" s="138" t="s">
        <v>115</v>
      </c>
      <c r="AP7" s="1"/>
      <c r="AQ7" s="1"/>
      <c r="AR7" s="1"/>
      <c r="AS7" s="1"/>
      <c r="AT7" s="1"/>
      <c r="AU7" s="1"/>
      <c r="AV7" s="1"/>
      <c r="AW7" s="1"/>
    </row>
    <row r="8" spans="1:49" ht="26.1" customHeight="1">
      <c r="A8" s="504"/>
      <c r="B8" s="112">
        <v>45778</v>
      </c>
      <c r="C8" s="564" t="s">
        <v>122</v>
      </c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5"/>
      <c r="Y8" s="565"/>
      <c r="Z8" s="565"/>
      <c r="AA8" s="565"/>
      <c r="AB8" s="565"/>
      <c r="AC8" s="565"/>
      <c r="AD8" s="565"/>
      <c r="AE8" s="565"/>
      <c r="AF8" s="565"/>
      <c r="AG8" s="565"/>
      <c r="AH8" s="565"/>
      <c r="AI8" s="565"/>
      <c r="AJ8" s="565"/>
      <c r="AK8" s="565"/>
      <c r="AL8" s="565"/>
      <c r="AM8" s="565"/>
      <c r="AN8" s="565"/>
      <c r="AO8" s="566"/>
      <c r="AP8" s="1"/>
      <c r="AQ8" s="1"/>
      <c r="AR8" s="1"/>
      <c r="AS8" s="1"/>
      <c r="AT8" s="1"/>
      <c r="AU8" s="1"/>
      <c r="AV8" s="1"/>
      <c r="AW8" s="1"/>
    </row>
    <row r="9" spans="1:49" s="3" customFormat="1" ht="30" customHeight="1">
      <c r="A9" s="504"/>
      <c r="B9" s="101">
        <v>45779</v>
      </c>
      <c r="C9" s="120">
        <v>3351765.09</v>
      </c>
      <c r="D9" s="121">
        <v>3355064.94</v>
      </c>
      <c r="E9" s="53">
        <f>+D9-C9</f>
        <v>3299.8500000000899</v>
      </c>
      <c r="F9" s="122">
        <v>1130802.17</v>
      </c>
      <c r="G9" s="123">
        <v>1130848.96</v>
      </c>
      <c r="H9" s="53">
        <f t="shared" ref="H9:H38" si="0">SUM(G9-F9)</f>
        <v>46.790000000037303</v>
      </c>
      <c r="I9" s="122">
        <v>129726.07</v>
      </c>
      <c r="J9" s="82">
        <v>129784.92</v>
      </c>
      <c r="K9" s="53">
        <f t="shared" ref="K9:K38" si="1">SUM(J9-I9)</f>
        <v>58.849999999991297</v>
      </c>
      <c r="L9" s="122">
        <v>72624.53</v>
      </c>
      <c r="M9" s="123">
        <v>72700.570000000007</v>
      </c>
      <c r="N9" s="53">
        <f t="shared" ref="N9:N38" si="2">SUM(M9-L9)</f>
        <v>76.040000000008106</v>
      </c>
      <c r="O9" s="122">
        <v>703899.93</v>
      </c>
      <c r="P9" s="123">
        <v>704309.52</v>
      </c>
      <c r="Q9" s="53">
        <f t="shared" ref="Q9:Q38" si="3">+P9-O9</f>
        <v>409.58999999996701</v>
      </c>
      <c r="R9" s="131">
        <v>263413.83</v>
      </c>
      <c r="S9" s="123">
        <v>263670.15999999997</v>
      </c>
      <c r="T9" s="53">
        <f t="shared" ref="T9:T38" si="4">+S9-R9</f>
        <v>256.32999999995798</v>
      </c>
      <c r="U9" s="122">
        <v>684132.08</v>
      </c>
      <c r="V9" s="82">
        <v>684674.72</v>
      </c>
      <c r="W9" s="53">
        <f t="shared" ref="W9:W38" si="5">+V9-U9</f>
        <v>542.64000000001397</v>
      </c>
      <c r="X9" s="122">
        <v>483440</v>
      </c>
      <c r="Y9" s="82">
        <v>483902.32</v>
      </c>
      <c r="Z9" s="53">
        <f t="shared" ref="Z9:Z38" si="6">SUM(Y9-X9)</f>
        <v>462.32000000000698</v>
      </c>
      <c r="AA9" s="122">
        <v>130977.72</v>
      </c>
      <c r="AB9" s="82">
        <v>131025.88</v>
      </c>
      <c r="AC9" s="53">
        <f t="shared" ref="AC9:AC38" si="7">SUM(AB9-AA9)</f>
        <v>48.1600000000035</v>
      </c>
      <c r="AD9" s="133">
        <v>155322</v>
      </c>
      <c r="AE9" s="134">
        <v>155569</v>
      </c>
      <c r="AF9" s="53">
        <f t="shared" ref="AF9:AF38" si="8">SUM(AE9-AD9)</f>
        <v>247</v>
      </c>
      <c r="AG9" s="62">
        <f t="shared" ref="AG9:AG38" si="9">+E9+H9+K9+N9+Q9+T9+W9+Z9+AC9+AF9</f>
        <v>5447.5700000000797</v>
      </c>
      <c r="AH9" s="123">
        <v>7044217.6799999997</v>
      </c>
      <c r="AI9" s="82">
        <v>7049655.1299999999</v>
      </c>
      <c r="AJ9" s="104">
        <f t="shared" ref="AJ9:AJ38" si="10">+AI9-AH9</f>
        <v>5437.4500000001899</v>
      </c>
      <c r="AK9" s="47">
        <v>7270654.6200000001</v>
      </c>
      <c r="AL9" s="82">
        <v>7276301.4100000001</v>
      </c>
      <c r="AM9" s="104">
        <f>+AL9-AK9</f>
        <v>5646.79000000004</v>
      </c>
      <c r="AN9" s="107">
        <f>+AM9-AC9</f>
        <v>5598.6300000000301</v>
      </c>
      <c r="AO9" s="96">
        <f t="shared" ref="AO9:AO38" si="11">+AN9-AJ9</f>
        <v>161.17999999984701</v>
      </c>
      <c r="AP9" s="40"/>
    </row>
    <row r="10" spans="1:49" s="3" customFormat="1" ht="30" customHeight="1">
      <c r="A10" s="504"/>
      <c r="B10" s="101">
        <v>45780</v>
      </c>
      <c r="C10" s="82">
        <f>+D9</f>
        <v>3355064.94</v>
      </c>
      <c r="D10" s="124">
        <v>3358290.92</v>
      </c>
      <c r="E10" s="53">
        <f t="shared" ref="E10:E38" si="12">+D10-C10</f>
        <v>3225.97999999998</v>
      </c>
      <c r="F10" s="125">
        <f>+G9</f>
        <v>1130848.96</v>
      </c>
      <c r="G10" s="116">
        <v>1130899.1299999999</v>
      </c>
      <c r="H10" s="53">
        <f t="shared" si="0"/>
        <v>50.169999999925501</v>
      </c>
      <c r="I10" s="49">
        <f>+J9</f>
        <v>129784.92</v>
      </c>
      <c r="J10" s="120">
        <v>129849.31</v>
      </c>
      <c r="K10" s="53">
        <f t="shared" si="1"/>
        <v>64.389999999999404</v>
      </c>
      <c r="L10" s="82">
        <f>+M9</f>
        <v>72700.570000000007</v>
      </c>
      <c r="M10" s="116">
        <v>72748.710000000006</v>
      </c>
      <c r="N10" s="53">
        <f t="shared" si="2"/>
        <v>48.139999999999397</v>
      </c>
      <c r="O10" s="125">
        <f>+P9</f>
        <v>704309.52</v>
      </c>
      <c r="P10" s="116">
        <v>704692.8</v>
      </c>
      <c r="Q10" s="53">
        <f t="shared" si="3"/>
        <v>383.280000000028</v>
      </c>
      <c r="R10" s="125">
        <f>+S9</f>
        <v>263670.15999999997</v>
      </c>
      <c r="S10" s="132">
        <v>263909.12</v>
      </c>
      <c r="T10" s="53">
        <f t="shared" si="4"/>
        <v>238.96000000002101</v>
      </c>
      <c r="U10" s="125">
        <f>+V9</f>
        <v>684674.72</v>
      </c>
      <c r="V10" s="120">
        <v>685202</v>
      </c>
      <c r="W10" s="53">
        <f t="shared" si="5"/>
        <v>527.28000000002805</v>
      </c>
      <c r="X10" s="82">
        <f>+Y9</f>
        <v>483902.32</v>
      </c>
      <c r="Y10" s="120">
        <v>484338</v>
      </c>
      <c r="Z10" s="53">
        <f t="shared" si="6"/>
        <v>435.67999999999302</v>
      </c>
      <c r="AA10" s="82">
        <f>+AB9</f>
        <v>131025.88</v>
      </c>
      <c r="AB10" s="120">
        <v>131068.4</v>
      </c>
      <c r="AC10" s="53">
        <f t="shared" si="7"/>
        <v>42.519999999989501</v>
      </c>
      <c r="AD10" s="134">
        <f>+AE9</f>
        <v>155569</v>
      </c>
      <c r="AE10" s="135">
        <v>155819</v>
      </c>
      <c r="AF10" s="53">
        <f t="shared" si="8"/>
        <v>250</v>
      </c>
      <c r="AG10" s="62">
        <f t="shared" si="9"/>
        <v>5266.3999999999696</v>
      </c>
      <c r="AH10" s="123">
        <f>+AI9</f>
        <v>7049655.1299999999</v>
      </c>
      <c r="AI10" s="82">
        <v>7054905.3300000001</v>
      </c>
      <c r="AJ10" s="104">
        <f t="shared" si="10"/>
        <v>5250.2000000001899</v>
      </c>
      <c r="AK10" s="123">
        <f>+AL9</f>
        <v>7276301.4100000001</v>
      </c>
      <c r="AL10" s="82">
        <v>7281770.2000000002</v>
      </c>
      <c r="AM10" s="104">
        <f t="shared" ref="AM10:AM38" si="13">+AL10-AK10</f>
        <v>5468.79000000004</v>
      </c>
      <c r="AN10" s="107">
        <f t="shared" ref="AN10:AN38" si="14">+AM10-AC10</f>
        <v>5426.2700000000495</v>
      </c>
      <c r="AO10" s="96">
        <f t="shared" si="11"/>
        <v>176.06999999986101</v>
      </c>
    </row>
    <row r="11" spans="1:49" ht="30" customHeight="1">
      <c r="A11" s="504"/>
      <c r="B11" s="101">
        <v>45781</v>
      </c>
      <c r="C11" s="82">
        <f t="shared" ref="C11:C38" si="15">+D10</f>
        <v>3358290.92</v>
      </c>
      <c r="D11" s="124">
        <v>3361531.12</v>
      </c>
      <c r="E11" s="53">
        <f t="shared" si="12"/>
        <v>3240.2000000001899</v>
      </c>
      <c r="F11" s="125">
        <f t="shared" ref="F11:F38" si="16">+G10</f>
        <v>1130899.1299999999</v>
      </c>
      <c r="G11" s="116">
        <v>1130945.46</v>
      </c>
      <c r="H11" s="53">
        <f t="shared" si="0"/>
        <v>46.330000000074499</v>
      </c>
      <c r="I11" s="49">
        <f t="shared" ref="I11:I38" si="17">+J10</f>
        <v>129849.31</v>
      </c>
      <c r="J11" s="120">
        <v>129907.4</v>
      </c>
      <c r="K11" s="53">
        <f t="shared" si="1"/>
        <v>58.0899999999965</v>
      </c>
      <c r="L11" s="82">
        <f t="shared" ref="L11:L38" si="18">+M10</f>
        <v>72748.710000000006</v>
      </c>
      <c r="M11" s="116">
        <v>72783.89</v>
      </c>
      <c r="N11" s="53">
        <f t="shared" si="2"/>
        <v>35.179999999993001</v>
      </c>
      <c r="O11" s="125">
        <f t="shared" ref="O11:O38" si="19">+P10</f>
        <v>704692.8</v>
      </c>
      <c r="P11" s="116">
        <v>705000.72</v>
      </c>
      <c r="Q11" s="53">
        <f t="shared" si="3"/>
        <v>307.91999999992498</v>
      </c>
      <c r="R11" s="125">
        <f t="shared" ref="R11:R38" si="20">+S10</f>
        <v>263909.12</v>
      </c>
      <c r="S11" s="116">
        <v>264127.92</v>
      </c>
      <c r="T11" s="53">
        <f t="shared" si="4"/>
        <v>218.79999999998799</v>
      </c>
      <c r="U11" s="125">
        <f t="shared" ref="U11:U38" si="21">+V10</f>
        <v>685202</v>
      </c>
      <c r="V11" s="120">
        <v>685695.36</v>
      </c>
      <c r="W11" s="53">
        <f t="shared" si="5"/>
        <v>493.35999999998597</v>
      </c>
      <c r="X11" s="82">
        <f t="shared" ref="X11:X38" si="22">+Y10</f>
        <v>484338</v>
      </c>
      <c r="Y11" s="120">
        <v>484757.92</v>
      </c>
      <c r="Z11" s="53">
        <f t="shared" si="6"/>
        <v>419.91999999998399</v>
      </c>
      <c r="AA11" s="82">
        <f t="shared" ref="AA11:AA38" si="23">+AB10</f>
        <v>131068.4</v>
      </c>
      <c r="AB11" s="120">
        <v>131111.28</v>
      </c>
      <c r="AC11" s="53">
        <f t="shared" si="7"/>
        <v>42.880000000004699</v>
      </c>
      <c r="AD11" s="134">
        <f t="shared" ref="AD11:AD38" si="24">+AE10</f>
        <v>155819</v>
      </c>
      <c r="AE11" s="135">
        <v>155991</v>
      </c>
      <c r="AF11" s="53">
        <f t="shared" si="8"/>
        <v>172</v>
      </c>
      <c r="AG11" s="62">
        <f t="shared" si="9"/>
        <v>5034.6800000001404</v>
      </c>
      <c r="AH11" s="123">
        <f t="shared" ref="AH11:AH38" si="25">+AI10</f>
        <v>7054905.3300000001</v>
      </c>
      <c r="AI11" s="82">
        <v>7059946.0700000003</v>
      </c>
      <c r="AJ11" s="104">
        <f t="shared" si="10"/>
        <v>5040.7400000002199</v>
      </c>
      <c r="AK11" s="123">
        <f t="shared" ref="AK11:AK38" si="26">+AL10</f>
        <v>7281770.2000000002</v>
      </c>
      <c r="AL11" s="82">
        <v>7286971.1699999999</v>
      </c>
      <c r="AM11" s="104">
        <f t="shared" si="13"/>
        <v>5200.9699999997401</v>
      </c>
      <c r="AN11" s="107">
        <f t="shared" si="14"/>
        <v>5158.08999999973</v>
      </c>
      <c r="AO11" s="96">
        <f t="shared" si="11"/>
        <v>117.349999999511</v>
      </c>
      <c r="AP11" s="1"/>
      <c r="AQ11" s="1"/>
      <c r="AR11" s="1"/>
      <c r="AS11" s="1"/>
      <c r="AT11" s="1"/>
      <c r="AU11" s="1"/>
      <c r="AV11" s="1"/>
      <c r="AW11" s="1"/>
    </row>
    <row r="12" spans="1:49" ht="30" customHeight="1">
      <c r="A12" s="504"/>
      <c r="B12" s="101">
        <v>45782</v>
      </c>
      <c r="C12" s="82">
        <f t="shared" si="15"/>
        <v>3361531.12</v>
      </c>
      <c r="D12" s="126">
        <v>3364763.31</v>
      </c>
      <c r="E12" s="53">
        <f t="shared" si="12"/>
        <v>3232.18999999994</v>
      </c>
      <c r="F12" s="125">
        <f t="shared" si="16"/>
        <v>1130945.46</v>
      </c>
      <c r="G12" s="49">
        <v>1131095.45</v>
      </c>
      <c r="H12" s="53">
        <f t="shared" si="0"/>
        <v>149.989999999991</v>
      </c>
      <c r="I12" s="49">
        <f t="shared" si="17"/>
        <v>129907.4</v>
      </c>
      <c r="J12" s="49">
        <v>129991.86</v>
      </c>
      <c r="K12" s="53">
        <f t="shared" si="1"/>
        <v>84.460000000006403</v>
      </c>
      <c r="L12" s="82">
        <f t="shared" si="18"/>
        <v>72783.89</v>
      </c>
      <c r="M12" s="49">
        <v>72831.17</v>
      </c>
      <c r="N12" s="53">
        <f t="shared" si="2"/>
        <v>47.2799999999988</v>
      </c>
      <c r="O12" s="125">
        <f t="shared" si="19"/>
        <v>705000.72</v>
      </c>
      <c r="P12" s="49">
        <v>705369.44</v>
      </c>
      <c r="Q12" s="53">
        <f t="shared" si="3"/>
        <v>368.719999999972</v>
      </c>
      <c r="R12" s="125">
        <f t="shared" si="20"/>
        <v>264127.92</v>
      </c>
      <c r="S12" s="49">
        <v>264355.32</v>
      </c>
      <c r="T12" s="53">
        <f t="shared" si="4"/>
        <v>227.400000000023</v>
      </c>
      <c r="U12" s="125">
        <f t="shared" si="21"/>
        <v>685695.36</v>
      </c>
      <c r="V12" s="49">
        <v>686248.56</v>
      </c>
      <c r="W12" s="53">
        <f t="shared" si="5"/>
        <v>553.20000000006996</v>
      </c>
      <c r="X12" s="82">
        <f t="shared" si="22"/>
        <v>484757.92</v>
      </c>
      <c r="Y12" s="49">
        <v>485167.35999999999</v>
      </c>
      <c r="Z12" s="53">
        <f t="shared" si="6"/>
        <v>409.44000000000199</v>
      </c>
      <c r="AA12" s="82">
        <f t="shared" si="23"/>
        <v>131111.28</v>
      </c>
      <c r="AB12" s="49">
        <v>131158.39999999999</v>
      </c>
      <c r="AC12" s="53">
        <f t="shared" si="7"/>
        <v>47.119999999995301</v>
      </c>
      <c r="AD12" s="134">
        <f t="shared" si="24"/>
        <v>155991</v>
      </c>
      <c r="AE12" s="49">
        <v>156275</v>
      </c>
      <c r="AF12" s="53">
        <f t="shared" si="8"/>
        <v>284</v>
      </c>
      <c r="AG12" s="62">
        <f t="shared" si="9"/>
        <v>5403.8</v>
      </c>
      <c r="AH12" s="123">
        <f t="shared" si="25"/>
        <v>7059946.0700000003</v>
      </c>
      <c r="AI12" s="82">
        <v>7065339.3799999999</v>
      </c>
      <c r="AJ12" s="104">
        <f t="shared" si="10"/>
        <v>5393.3099999995902</v>
      </c>
      <c r="AK12" s="123">
        <f t="shared" si="26"/>
        <v>7286971.1699999999</v>
      </c>
      <c r="AL12" s="82">
        <v>7292419.6799999997</v>
      </c>
      <c r="AM12" s="104">
        <f t="shared" si="13"/>
        <v>5448.5099999997801</v>
      </c>
      <c r="AN12" s="107">
        <f t="shared" si="14"/>
        <v>5401.3899999997802</v>
      </c>
      <c r="AO12" s="96">
        <f t="shared" si="11"/>
        <v>8.0800000001909194</v>
      </c>
      <c r="AP12" s="1"/>
      <c r="AQ12" s="1"/>
      <c r="AR12" s="1"/>
      <c r="AS12" s="1"/>
      <c r="AT12" s="1"/>
      <c r="AU12" s="1"/>
      <c r="AV12" s="1"/>
      <c r="AW12" s="1"/>
    </row>
    <row r="13" spans="1:49" s="3" customFormat="1" ht="30" customHeight="1">
      <c r="A13" s="504"/>
      <c r="B13" s="101">
        <v>45783</v>
      </c>
      <c r="C13" s="82">
        <f t="shared" si="15"/>
        <v>3364763.31</v>
      </c>
      <c r="D13" s="121">
        <v>3368095.25</v>
      </c>
      <c r="E13" s="53">
        <f t="shared" si="12"/>
        <v>3331.93999999994</v>
      </c>
      <c r="F13" s="125">
        <f t="shared" si="16"/>
        <v>1131095.45</v>
      </c>
      <c r="G13" s="123">
        <v>1131149.8</v>
      </c>
      <c r="H13" s="53">
        <f t="shared" si="0"/>
        <v>54.350000000093097</v>
      </c>
      <c r="I13" s="49">
        <f t="shared" si="17"/>
        <v>129991.86</v>
      </c>
      <c r="J13" s="82">
        <v>130074.99</v>
      </c>
      <c r="K13" s="53">
        <f t="shared" si="1"/>
        <v>83.130000000004699</v>
      </c>
      <c r="L13" s="82">
        <f t="shared" si="18"/>
        <v>72831.17</v>
      </c>
      <c r="M13" s="123">
        <v>72886.2</v>
      </c>
      <c r="N13" s="53">
        <f t="shared" si="2"/>
        <v>55.0299999999988</v>
      </c>
      <c r="O13" s="125">
        <f t="shared" si="19"/>
        <v>705369.44</v>
      </c>
      <c r="P13" s="123">
        <v>705779.68</v>
      </c>
      <c r="Q13" s="53">
        <f t="shared" si="3"/>
        <v>410.24000000010699</v>
      </c>
      <c r="R13" s="125">
        <f t="shared" si="20"/>
        <v>264355.32</v>
      </c>
      <c r="S13" s="123">
        <v>264571.28000000003</v>
      </c>
      <c r="T13" s="53">
        <f t="shared" si="4"/>
        <v>215.96000000002101</v>
      </c>
      <c r="U13" s="125">
        <f t="shared" si="21"/>
        <v>686248.56</v>
      </c>
      <c r="V13" s="82">
        <v>686732.64</v>
      </c>
      <c r="W13" s="53">
        <f t="shared" si="5"/>
        <v>484.07999999995798</v>
      </c>
      <c r="X13" s="82">
        <f t="shared" si="22"/>
        <v>485167.35999999999</v>
      </c>
      <c r="Y13" s="82">
        <v>485613.44</v>
      </c>
      <c r="Z13" s="53">
        <f t="shared" si="6"/>
        <v>446.08000000001601</v>
      </c>
      <c r="AA13" s="82">
        <f t="shared" si="23"/>
        <v>131158.39999999999</v>
      </c>
      <c r="AB13" s="82">
        <v>131200.76</v>
      </c>
      <c r="AC13" s="53">
        <f t="shared" si="7"/>
        <v>42.360000000015098</v>
      </c>
      <c r="AD13" s="134">
        <f t="shared" si="24"/>
        <v>156275</v>
      </c>
      <c r="AE13" s="134">
        <v>156562</v>
      </c>
      <c r="AF13" s="53">
        <f t="shared" si="8"/>
        <v>287</v>
      </c>
      <c r="AG13" s="62">
        <f t="shared" si="9"/>
        <v>5410.1700000001601</v>
      </c>
      <c r="AH13" s="123">
        <f t="shared" si="25"/>
        <v>7065339.3799999999</v>
      </c>
      <c r="AI13" s="82">
        <v>7070733.1699999999</v>
      </c>
      <c r="AJ13" s="104">
        <f t="shared" si="10"/>
        <v>5393.79000000004</v>
      </c>
      <c r="AK13" s="123">
        <f t="shared" si="26"/>
        <v>7292419.6799999997</v>
      </c>
      <c r="AL13" s="82">
        <v>7298156</v>
      </c>
      <c r="AM13" s="104">
        <f t="shared" si="13"/>
        <v>5736.3200000002998</v>
      </c>
      <c r="AN13" s="107">
        <f t="shared" si="14"/>
        <v>5693.9600000002802</v>
      </c>
      <c r="AO13" s="96">
        <f t="shared" si="11"/>
        <v>300.17000000024598</v>
      </c>
      <c r="AP13" s="40"/>
      <c r="AT13" s="1"/>
    </row>
    <row r="14" spans="1:49" ht="30" customHeight="1">
      <c r="A14" s="504"/>
      <c r="B14" s="101">
        <v>45784</v>
      </c>
      <c r="C14" s="82">
        <f t="shared" si="15"/>
        <v>3368095.25</v>
      </c>
      <c r="D14" s="124">
        <v>3370815.27</v>
      </c>
      <c r="E14" s="53">
        <f t="shared" si="12"/>
        <v>2720.02000000002</v>
      </c>
      <c r="F14" s="125">
        <f t="shared" si="16"/>
        <v>1131149.8</v>
      </c>
      <c r="G14" s="116">
        <v>1132524.78</v>
      </c>
      <c r="H14" s="53">
        <f t="shared" si="0"/>
        <v>1374.97999999998</v>
      </c>
      <c r="I14" s="49">
        <f t="shared" si="17"/>
        <v>130074.99</v>
      </c>
      <c r="J14" s="120">
        <v>130175.28</v>
      </c>
      <c r="K14" s="53">
        <f t="shared" si="1"/>
        <v>100.289999999994</v>
      </c>
      <c r="L14" s="82">
        <f t="shared" si="18"/>
        <v>72886.2</v>
      </c>
      <c r="M14" s="116">
        <v>72939.61</v>
      </c>
      <c r="N14" s="53">
        <f t="shared" si="2"/>
        <v>53.4100000000035</v>
      </c>
      <c r="O14" s="125">
        <f t="shared" si="19"/>
        <v>705779.68</v>
      </c>
      <c r="P14" s="116">
        <v>706242</v>
      </c>
      <c r="Q14" s="53">
        <f t="shared" si="3"/>
        <v>462.319999999949</v>
      </c>
      <c r="R14" s="125">
        <f t="shared" si="20"/>
        <v>264571.28000000003</v>
      </c>
      <c r="S14" s="116">
        <v>264872.40000000002</v>
      </c>
      <c r="T14" s="53">
        <f t="shared" si="4"/>
        <v>301.119999999995</v>
      </c>
      <c r="U14" s="125">
        <f t="shared" si="21"/>
        <v>686732.64</v>
      </c>
      <c r="V14" s="120">
        <v>687279.84</v>
      </c>
      <c r="W14" s="53">
        <f t="shared" si="5"/>
        <v>547.19999999995298</v>
      </c>
      <c r="X14" s="82">
        <f t="shared" si="22"/>
        <v>485613.44</v>
      </c>
      <c r="Y14" s="120">
        <v>486106.69</v>
      </c>
      <c r="Z14" s="53">
        <f t="shared" si="6"/>
        <v>493.25</v>
      </c>
      <c r="AA14" s="82">
        <f t="shared" si="23"/>
        <v>131200.76</v>
      </c>
      <c r="AB14" s="120">
        <v>131246.12</v>
      </c>
      <c r="AC14" s="53">
        <f t="shared" si="7"/>
        <v>45.359999999986002</v>
      </c>
      <c r="AD14" s="134">
        <f t="shared" si="24"/>
        <v>156562</v>
      </c>
      <c r="AE14" s="135">
        <v>156837</v>
      </c>
      <c r="AF14" s="53">
        <f t="shared" si="8"/>
        <v>275</v>
      </c>
      <c r="AG14" s="62">
        <f t="shared" si="9"/>
        <v>6372.9499999998798</v>
      </c>
      <c r="AH14" s="123">
        <f t="shared" si="25"/>
        <v>7070733.1699999999</v>
      </c>
      <c r="AI14" s="82">
        <v>7077095.9299999997</v>
      </c>
      <c r="AJ14" s="104">
        <f t="shared" si="10"/>
        <v>6362.7599999997801</v>
      </c>
      <c r="AK14" s="123">
        <f t="shared" si="26"/>
        <v>7298156</v>
      </c>
      <c r="AL14" s="82">
        <v>7304709.54</v>
      </c>
      <c r="AM14" s="104">
        <f t="shared" si="13"/>
        <v>6553.54000000004</v>
      </c>
      <c r="AN14" s="107">
        <f t="shared" si="14"/>
        <v>6508.1800000000503</v>
      </c>
      <c r="AO14" s="96">
        <f t="shared" si="11"/>
        <v>145.420000000275</v>
      </c>
      <c r="AP14" s="1"/>
      <c r="AQ14" s="1"/>
      <c r="AR14" s="1"/>
      <c r="AS14" s="1"/>
      <c r="AT14" s="1"/>
      <c r="AU14" s="1"/>
      <c r="AV14" s="1"/>
      <c r="AW14" s="1"/>
    </row>
    <row r="15" spans="1:49" s="3" customFormat="1" ht="30" customHeight="1">
      <c r="A15" s="504"/>
      <c r="B15" s="101">
        <v>45785</v>
      </c>
      <c r="C15" s="82">
        <f t="shared" si="15"/>
        <v>3370815.27</v>
      </c>
      <c r="D15" s="124">
        <v>3371402.25</v>
      </c>
      <c r="E15" s="53">
        <f t="shared" si="12"/>
        <v>586.97999999998103</v>
      </c>
      <c r="F15" s="125">
        <f t="shared" si="16"/>
        <v>1132524.78</v>
      </c>
      <c r="G15" s="116">
        <v>1137023.1000000001</v>
      </c>
      <c r="H15" s="53">
        <f t="shared" si="0"/>
        <v>4498.3200000000697</v>
      </c>
      <c r="I15" s="49">
        <f t="shared" si="17"/>
        <v>130175.28</v>
      </c>
      <c r="J15" s="120">
        <v>130262.79</v>
      </c>
      <c r="K15" s="53">
        <f t="shared" si="1"/>
        <v>87.509999999994804</v>
      </c>
      <c r="L15" s="82">
        <f t="shared" si="18"/>
        <v>72939.61</v>
      </c>
      <c r="M15" s="116">
        <v>73005.820000000007</v>
      </c>
      <c r="N15" s="53">
        <f t="shared" si="2"/>
        <v>66.210000000006403</v>
      </c>
      <c r="O15" s="125">
        <f t="shared" si="19"/>
        <v>706242</v>
      </c>
      <c r="P15" s="116">
        <v>706857.44</v>
      </c>
      <c r="Q15" s="53">
        <f t="shared" si="3"/>
        <v>615.43999999994401</v>
      </c>
      <c r="R15" s="125">
        <f t="shared" si="20"/>
        <v>264872.40000000002</v>
      </c>
      <c r="S15" s="116">
        <v>265300.47999999998</v>
      </c>
      <c r="T15" s="53">
        <f t="shared" si="4"/>
        <v>428.07999999995798</v>
      </c>
      <c r="U15" s="125">
        <f t="shared" si="21"/>
        <v>687279.84</v>
      </c>
      <c r="V15" s="120">
        <v>688028.64</v>
      </c>
      <c r="W15" s="53">
        <f t="shared" si="5"/>
        <v>748.80000000004702</v>
      </c>
      <c r="X15" s="82">
        <f t="shared" si="22"/>
        <v>486106.69</v>
      </c>
      <c r="Y15" s="120">
        <v>486675.6</v>
      </c>
      <c r="Z15" s="53">
        <f t="shared" si="6"/>
        <v>568.90999999997405</v>
      </c>
      <c r="AA15" s="82">
        <f t="shared" si="23"/>
        <v>131246.12</v>
      </c>
      <c r="AB15" s="120">
        <v>131288.28</v>
      </c>
      <c r="AC15" s="53">
        <f t="shared" si="7"/>
        <v>42.1600000000035</v>
      </c>
      <c r="AD15" s="134">
        <f t="shared" si="24"/>
        <v>156837</v>
      </c>
      <c r="AE15" s="135">
        <v>157154</v>
      </c>
      <c r="AF15" s="53">
        <f t="shared" si="8"/>
        <v>317</v>
      </c>
      <c r="AG15" s="62">
        <f t="shared" si="9"/>
        <v>7959.4099999999698</v>
      </c>
      <c r="AH15" s="123">
        <f t="shared" si="25"/>
        <v>7077095.9299999997</v>
      </c>
      <c r="AI15" s="82">
        <v>7085049.4000000004</v>
      </c>
      <c r="AJ15" s="104">
        <f t="shared" si="10"/>
        <v>7953.4700000006696</v>
      </c>
      <c r="AK15" s="123">
        <f t="shared" si="26"/>
        <v>7304709.54</v>
      </c>
      <c r="AL15" s="82">
        <v>7312936.5300000003</v>
      </c>
      <c r="AM15" s="104">
        <f t="shared" si="13"/>
        <v>8226.9900000002199</v>
      </c>
      <c r="AN15" s="107">
        <f t="shared" si="14"/>
        <v>8184.83000000022</v>
      </c>
      <c r="AO15" s="96">
        <f t="shared" si="11"/>
        <v>231.35999999954899</v>
      </c>
      <c r="AP15" s="40">
        <f>+AP13-AP14</f>
        <v>0</v>
      </c>
    </row>
    <row r="16" spans="1:49" ht="30" customHeight="1">
      <c r="A16" s="504"/>
      <c r="B16" s="101">
        <v>45786</v>
      </c>
      <c r="C16" s="82">
        <f t="shared" si="15"/>
        <v>3371402.25</v>
      </c>
      <c r="D16" s="124">
        <v>3372019.56</v>
      </c>
      <c r="E16" s="53">
        <f t="shared" si="12"/>
        <v>617.31000000005599</v>
      </c>
      <c r="F16" s="125">
        <f t="shared" si="16"/>
        <v>1137023.1000000001</v>
      </c>
      <c r="G16" s="116">
        <v>1141717.8700000001</v>
      </c>
      <c r="H16" s="53">
        <f t="shared" si="0"/>
        <v>4694.7700000000204</v>
      </c>
      <c r="I16" s="49">
        <f t="shared" si="17"/>
        <v>130262.79</v>
      </c>
      <c r="J16" s="120">
        <v>130353.33</v>
      </c>
      <c r="K16" s="53">
        <f t="shared" si="1"/>
        <v>90.540000000008106</v>
      </c>
      <c r="L16" s="82">
        <f t="shared" si="18"/>
        <v>73005.820000000007</v>
      </c>
      <c r="M16" s="116">
        <v>73075.100000000006</v>
      </c>
      <c r="N16" s="53">
        <f t="shared" si="2"/>
        <v>69.279999999998793</v>
      </c>
      <c r="O16" s="125">
        <f t="shared" si="19"/>
        <v>706857.44</v>
      </c>
      <c r="P16" s="116">
        <v>707648.16</v>
      </c>
      <c r="Q16" s="53">
        <f t="shared" si="3"/>
        <v>790.72000000008802</v>
      </c>
      <c r="R16" s="125">
        <f t="shared" si="20"/>
        <v>265300.47999999998</v>
      </c>
      <c r="S16" s="116">
        <v>265825.71999999997</v>
      </c>
      <c r="T16" s="53">
        <f t="shared" si="4"/>
        <v>525.23999999999103</v>
      </c>
      <c r="U16" s="125">
        <f t="shared" si="21"/>
        <v>688028.64</v>
      </c>
      <c r="V16" s="120">
        <v>688846.16</v>
      </c>
      <c r="W16" s="53">
        <f t="shared" si="5"/>
        <v>817.52000000001897</v>
      </c>
      <c r="X16" s="82">
        <f t="shared" si="22"/>
        <v>486675.6</v>
      </c>
      <c r="Y16" s="120">
        <v>487325.12</v>
      </c>
      <c r="Z16" s="53">
        <f t="shared" si="6"/>
        <v>649.52000000001897</v>
      </c>
      <c r="AA16" s="82">
        <f t="shared" si="23"/>
        <v>131288.28</v>
      </c>
      <c r="AB16" s="120">
        <v>131333.16</v>
      </c>
      <c r="AC16" s="53">
        <f t="shared" si="7"/>
        <v>44.880000000004699</v>
      </c>
      <c r="AD16" s="134">
        <f t="shared" si="24"/>
        <v>157154</v>
      </c>
      <c r="AE16" s="135">
        <v>157498</v>
      </c>
      <c r="AF16" s="53">
        <f t="shared" si="8"/>
        <v>344</v>
      </c>
      <c r="AG16" s="62">
        <f t="shared" si="9"/>
        <v>8643.7800000002007</v>
      </c>
      <c r="AH16" s="123">
        <f t="shared" si="25"/>
        <v>7085049.4000000004</v>
      </c>
      <c r="AI16" s="82">
        <v>7093789.2599999998</v>
      </c>
      <c r="AJ16" s="104">
        <f t="shared" si="10"/>
        <v>8739.8599999994003</v>
      </c>
      <c r="AK16" s="123">
        <f t="shared" si="26"/>
        <v>7312936.5300000003</v>
      </c>
      <c r="AL16" s="82">
        <v>7321916.7999999998</v>
      </c>
      <c r="AM16" s="104">
        <f t="shared" si="13"/>
        <v>8980.2699999995493</v>
      </c>
      <c r="AN16" s="107">
        <f t="shared" si="14"/>
        <v>8935.3899999995501</v>
      </c>
      <c r="AO16" s="96">
        <f t="shared" si="11"/>
        <v>195.53000000014401</v>
      </c>
      <c r="AP16" s="1"/>
      <c r="AQ16" s="1"/>
      <c r="AR16" s="1"/>
      <c r="AS16" s="1"/>
      <c r="AT16" s="1"/>
      <c r="AU16" s="1"/>
      <c r="AV16" s="1"/>
      <c r="AW16" s="1"/>
    </row>
    <row r="17" spans="1:49" ht="30" customHeight="1">
      <c r="A17" s="504"/>
      <c r="B17" s="101">
        <v>45787</v>
      </c>
      <c r="C17" s="82">
        <f t="shared" si="15"/>
        <v>3372019.56</v>
      </c>
      <c r="D17" s="124">
        <v>3374915.96</v>
      </c>
      <c r="E17" s="53">
        <f t="shared" si="12"/>
        <v>2896.3999999999101</v>
      </c>
      <c r="F17" s="125">
        <f t="shared" si="16"/>
        <v>1141717.8700000001</v>
      </c>
      <c r="G17" s="116">
        <v>1144442.32</v>
      </c>
      <c r="H17" s="53">
        <f t="shared" si="0"/>
        <v>2724.4499999999498</v>
      </c>
      <c r="I17" s="49">
        <f t="shared" si="17"/>
        <v>130353.33</v>
      </c>
      <c r="J17" s="120">
        <v>130480.26</v>
      </c>
      <c r="K17" s="53">
        <f t="shared" si="1"/>
        <v>126.929999999993</v>
      </c>
      <c r="L17" s="82">
        <f t="shared" si="18"/>
        <v>73075.100000000006</v>
      </c>
      <c r="M17" s="116">
        <v>73145.95</v>
      </c>
      <c r="N17" s="53">
        <f t="shared" si="2"/>
        <v>70.849999999991297</v>
      </c>
      <c r="O17" s="125">
        <f t="shared" si="19"/>
        <v>707648.16</v>
      </c>
      <c r="P17" s="116">
        <v>708452.96</v>
      </c>
      <c r="Q17" s="53">
        <f t="shared" si="3"/>
        <v>804.79999999993004</v>
      </c>
      <c r="R17" s="125">
        <f t="shared" si="20"/>
        <v>265825.71999999997</v>
      </c>
      <c r="S17" s="116">
        <v>266300.56</v>
      </c>
      <c r="T17" s="53">
        <f t="shared" si="4"/>
        <v>474.84000000002601</v>
      </c>
      <c r="U17" s="125">
        <f t="shared" si="21"/>
        <v>688846.16</v>
      </c>
      <c r="V17" s="120">
        <v>689615.35999999999</v>
      </c>
      <c r="W17" s="53">
        <f t="shared" si="5"/>
        <v>769.19999999995298</v>
      </c>
      <c r="X17" s="82">
        <f t="shared" si="22"/>
        <v>487325.12</v>
      </c>
      <c r="Y17" s="120">
        <v>487953.91999999998</v>
      </c>
      <c r="Z17" s="53">
        <f t="shared" si="6"/>
        <v>628.79999999998802</v>
      </c>
      <c r="AA17" s="82">
        <f t="shared" si="23"/>
        <v>131333.16</v>
      </c>
      <c r="AB17" s="120">
        <v>131378.96</v>
      </c>
      <c r="AC17" s="53">
        <f t="shared" si="7"/>
        <v>45.799999999988401</v>
      </c>
      <c r="AD17" s="134">
        <f t="shared" si="24"/>
        <v>157498</v>
      </c>
      <c r="AE17" s="135">
        <v>157802</v>
      </c>
      <c r="AF17" s="53">
        <f t="shared" si="8"/>
        <v>304</v>
      </c>
      <c r="AG17" s="62">
        <f t="shared" si="9"/>
        <v>8846.0699999997305</v>
      </c>
      <c r="AH17" s="123">
        <f t="shared" si="25"/>
        <v>7093789.2599999998</v>
      </c>
      <c r="AI17" s="82">
        <v>7102506.4299999997</v>
      </c>
      <c r="AJ17" s="104">
        <f t="shared" si="10"/>
        <v>8717.1699999999291</v>
      </c>
      <c r="AK17" s="123">
        <f t="shared" si="26"/>
        <v>7321916.7999999998</v>
      </c>
      <c r="AL17" s="82">
        <v>7330920.29</v>
      </c>
      <c r="AM17" s="104">
        <f t="shared" si="13"/>
        <v>9003.4900000002199</v>
      </c>
      <c r="AN17" s="107">
        <f t="shared" si="14"/>
        <v>8957.6900000002406</v>
      </c>
      <c r="AO17" s="96">
        <f t="shared" si="11"/>
        <v>240.52000000031001</v>
      </c>
      <c r="AP17" s="1"/>
      <c r="AQ17" s="1"/>
      <c r="AR17" s="1"/>
      <c r="AS17" s="1"/>
      <c r="AT17" s="3"/>
      <c r="AU17" s="1"/>
      <c r="AV17" s="1"/>
      <c r="AW17" s="1"/>
    </row>
    <row r="18" spans="1:49" ht="30" customHeight="1">
      <c r="A18" s="504"/>
      <c r="B18" s="101">
        <v>45788</v>
      </c>
      <c r="C18" s="82">
        <f t="shared" si="15"/>
        <v>3374915.96</v>
      </c>
      <c r="D18" s="124">
        <v>3380551.98</v>
      </c>
      <c r="E18" s="53">
        <f t="shared" si="12"/>
        <v>5636.0200000000204</v>
      </c>
      <c r="F18" s="125">
        <f t="shared" si="16"/>
        <v>1144442.32</v>
      </c>
      <c r="G18" s="116">
        <v>1144510.4099999999</v>
      </c>
      <c r="H18" s="53">
        <f t="shared" si="0"/>
        <v>68.089999999851003</v>
      </c>
      <c r="I18" s="49">
        <f t="shared" si="17"/>
        <v>130480.26</v>
      </c>
      <c r="J18" s="120">
        <v>130565.56</v>
      </c>
      <c r="K18" s="53">
        <f t="shared" si="1"/>
        <v>85.300000000002896</v>
      </c>
      <c r="L18" s="82">
        <f t="shared" si="18"/>
        <v>73145.95</v>
      </c>
      <c r="M18" s="116">
        <v>73216.61</v>
      </c>
      <c r="N18" s="53">
        <f t="shared" si="2"/>
        <v>70.660000000003507</v>
      </c>
      <c r="O18" s="125">
        <f t="shared" si="19"/>
        <v>708452.96</v>
      </c>
      <c r="P18" s="116">
        <v>709212.4</v>
      </c>
      <c r="Q18" s="53">
        <f t="shared" si="3"/>
        <v>759.44000000006099</v>
      </c>
      <c r="R18" s="125">
        <f t="shared" si="20"/>
        <v>266300.56</v>
      </c>
      <c r="S18" s="116">
        <v>266724.84000000003</v>
      </c>
      <c r="T18" s="53">
        <f t="shared" si="4"/>
        <v>424.280000000028</v>
      </c>
      <c r="U18" s="125">
        <f t="shared" si="21"/>
        <v>689615.35999999999</v>
      </c>
      <c r="V18" s="120">
        <v>690330.3</v>
      </c>
      <c r="W18" s="53">
        <f t="shared" si="5"/>
        <v>714.94000000006099</v>
      </c>
      <c r="X18" s="82">
        <f t="shared" si="22"/>
        <v>487953.91999999998</v>
      </c>
      <c r="Y18" s="120">
        <v>488518.32</v>
      </c>
      <c r="Z18" s="53">
        <f t="shared" si="6"/>
        <v>564.40000000002306</v>
      </c>
      <c r="AA18" s="82">
        <f t="shared" si="23"/>
        <v>131378.96</v>
      </c>
      <c r="AB18" s="120">
        <v>131421.72</v>
      </c>
      <c r="AC18" s="53">
        <f t="shared" si="7"/>
        <v>42.760000000009299</v>
      </c>
      <c r="AD18" s="134">
        <f t="shared" si="24"/>
        <v>157802</v>
      </c>
      <c r="AE18" s="135">
        <v>158025</v>
      </c>
      <c r="AF18" s="53">
        <f t="shared" si="8"/>
        <v>223</v>
      </c>
      <c r="AG18" s="62">
        <f t="shared" si="9"/>
        <v>8588.8900000000594</v>
      </c>
      <c r="AH18" s="123">
        <f t="shared" si="25"/>
        <v>7102506.4299999997</v>
      </c>
      <c r="AI18" s="82">
        <v>7111125.46</v>
      </c>
      <c r="AJ18" s="104">
        <f t="shared" si="10"/>
        <v>8619.0300000002608</v>
      </c>
      <c r="AK18" s="123">
        <f t="shared" si="26"/>
        <v>7330920.29</v>
      </c>
      <c r="AL18" s="82">
        <v>7339742.0700000003</v>
      </c>
      <c r="AM18" s="104">
        <f t="shared" si="13"/>
        <v>8821.7800000002608</v>
      </c>
      <c r="AN18" s="107">
        <f t="shared" si="14"/>
        <v>8779.0200000002496</v>
      </c>
      <c r="AO18" s="96">
        <f t="shared" si="11"/>
        <v>159.989999999991</v>
      </c>
      <c r="AP18" s="1"/>
      <c r="AQ18" s="1"/>
      <c r="AR18" s="1"/>
      <c r="AS18" s="1"/>
      <c r="AT18" s="1"/>
      <c r="AU18" s="1"/>
      <c r="AV18" s="1"/>
      <c r="AW18" s="1"/>
    </row>
    <row r="19" spans="1:49" s="3" customFormat="1" ht="30" customHeight="1">
      <c r="A19" s="504"/>
      <c r="B19" s="101">
        <v>45789</v>
      </c>
      <c r="C19" s="82">
        <f t="shared" si="15"/>
        <v>3380551.98</v>
      </c>
      <c r="D19" s="124">
        <v>3385715.8</v>
      </c>
      <c r="E19" s="53">
        <f t="shared" si="12"/>
        <v>5163.8199999998296</v>
      </c>
      <c r="F19" s="125">
        <f t="shared" si="16"/>
        <v>1144510.4099999999</v>
      </c>
      <c r="G19" s="116">
        <v>1144579.6000000001</v>
      </c>
      <c r="H19" s="53">
        <f t="shared" si="0"/>
        <v>69.190000000176994</v>
      </c>
      <c r="I19" s="49">
        <f t="shared" si="17"/>
        <v>130565.56</v>
      </c>
      <c r="J19" s="120">
        <v>130650.15</v>
      </c>
      <c r="K19" s="53">
        <f t="shared" si="1"/>
        <v>84.589999999996493</v>
      </c>
      <c r="L19" s="82">
        <f t="shared" si="18"/>
        <v>73216.61</v>
      </c>
      <c r="M19" s="116">
        <v>73287.28</v>
      </c>
      <c r="N19" s="53">
        <f t="shared" si="2"/>
        <v>70.669999999998296</v>
      </c>
      <c r="O19" s="125">
        <f t="shared" si="19"/>
        <v>709212.4</v>
      </c>
      <c r="P19" s="116">
        <v>709816.64</v>
      </c>
      <c r="Q19" s="53">
        <f t="shared" si="3"/>
        <v>604.23999999999103</v>
      </c>
      <c r="R19" s="125">
        <f t="shared" si="20"/>
        <v>266724.84000000003</v>
      </c>
      <c r="S19" s="116">
        <v>267148.12</v>
      </c>
      <c r="T19" s="53">
        <f t="shared" si="4"/>
        <v>423.27999999997002</v>
      </c>
      <c r="U19" s="125">
        <f t="shared" si="21"/>
        <v>690330.3</v>
      </c>
      <c r="V19" s="120">
        <v>691093.36</v>
      </c>
      <c r="W19" s="53">
        <f t="shared" si="5"/>
        <v>763.05999999993901</v>
      </c>
      <c r="X19" s="82">
        <f t="shared" si="22"/>
        <v>488518.32</v>
      </c>
      <c r="Y19" s="120">
        <v>489099.92</v>
      </c>
      <c r="Z19" s="53">
        <f t="shared" si="6"/>
        <v>581.59999999997694</v>
      </c>
      <c r="AA19" s="82">
        <f t="shared" si="23"/>
        <v>131421.72</v>
      </c>
      <c r="AB19" s="120">
        <v>131468.57999999999</v>
      </c>
      <c r="AC19" s="53">
        <f t="shared" si="7"/>
        <v>46.859999999986002</v>
      </c>
      <c r="AD19" s="134">
        <f t="shared" si="24"/>
        <v>158025</v>
      </c>
      <c r="AE19" s="135">
        <v>158360</v>
      </c>
      <c r="AF19" s="53">
        <f t="shared" si="8"/>
        <v>335</v>
      </c>
      <c r="AG19" s="62">
        <f t="shared" si="9"/>
        <v>8142.3099999998703</v>
      </c>
      <c r="AH19" s="123">
        <f t="shared" si="25"/>
        <v>7111125.46</v>
      </c>
      <c r="AI19" s="82">
        <v>7119225.96</v>
      </c>
      <c r="AJ19" s="104">
        <f t="shared" si="10"/>
        <v>8100.5</v>
      </c>
      <c r="AK19" s="123">
        <f t="shared" si="26"/>
        <v>7339742.0700000003</v>
      </c>
      <c r="AL19" s="82">
        <v>7348120.8399999999</v>
      </c>
      <c r="AM19" s="104">
        <f t="shared" si="13"/>
        <v>8378.7699999995493</v>
      </c>
      <c r="AN19" s="107">
        <f t="shared" si="14"/>
        <v>8331.9099999995706</v>
      </c>
      <c r="AO19" s="96">
        <f t="shared" si="11"/>
        <v>231.40999999956699</v>
      </c>
      <c r="AT19" s="1"/>
    </row>
    <row r="20" spans="1:49" ht="30" customHeight="1">
      <c r="A20" s="504"/>
      <c r="B20" s="101">
        <v>45790</v>
      </c>
      <c r="C20" s="82">
        <f t="shared" si="15"/>
        <v>3385715.8</v>
      </c>
      <c r="D20" s="124">
        <v>3391146.41</v>
      </c>
      <c r="E20" s="53">
        <f t="shared" si="12"/>
        <v>5430.6100000003398</v>
      </c>
      <c r="F20" s="125">
        <f t="shared" si="16"/>
        <v>1144579.6000000001</v>
      </c>
      <c r="G20" s="116">
        <v>1144645.3799999999</v>
      </c>
      <c r="H20" s="53">
        <f t="shared" si="0"/>
        <v>65.779999999795095</v>
      </c>
      <c r="I20" s="49">
        <f t="shared" si="17"/>
        <v>130650.15</v>
      </c>
      <c r="J20" s="120">
        <v>130740.05</v>
      </c>
      <c r="K20" s="53">
        <f t="shared" si="1"/>
        <v>89.900000000008703</v>
      </c>
      <c r="L20" s="82">
        <f t="shared" si="18"/>
        <v>73287.28</v>
      </c>
      <c r="M20" s="116">
        <v>73348.88</v>
      </c>
      <c r="N20" s="53">
        <f t="shared" si="2"/>
        <v>61.600000000005799</v>
      </c>
      <c r="O20" s="125">
        <f t="shared" si="19"/>
        <v>709816.64</v>
      </c>
      <c r="P20" s="116">
        <v>710502.24</v>
      </c>
      <c r="Q20" s="53">
        <f t="shared" si="3"/>
        <v>685.59999999997694</v>
      </c>
      <c r="R20" s="125">
        <f t="shared" si="20"/>
        <v>267148.12</v>
      </c>
      <c r="S20" s="116">
        <v>267519.92</v>
      </c>
      <c r="T20" s="53">
        <f t="shared" si="4"/>
        <v>371.79999999998802</v>
      </c>
      <c r="U20" s="125">
        <f t="shared" si="21"/>
        <v>691093.36</v>
      </c>
      <c r="V20" s="120">
        <v>691813.36</v>
      </c>
      <c r="W20" s="53">
        <f t="shared" si="5"/>
        <v>720</v>
      </c>
      <c r="X20" s="82">
        <f t="shared" si="22"/>
        <v>489099.92</v>
      </c>
      <c r="Y20" s="120">
        <v>489739.36</v>
      </c>
      <c r="Z20" s="53">
        <f t="shared" si="6"/>
        <v>639.44000000000199</v>
      </c>
      <c r="AA20" s="82">
        <f t="shared" si="23"/>
        <v>131468.57999999999</v>
      </c>
      <c r="AB20" s="120">
        <v>131518.32</v>
      </c>
      <c r="AC20" s="53">
        <f t="shared" si="7"/>
        <v>49.740000000019798</v>
      </c>
      <c r="AD20" s="134">
        <f t="shared" si="24"/>
        <v>158360</v>
      </c>
      <c r="AE20" s="135">
        <v>158693</v>
      </c>
      <c r="AF20" s="53">
        <f t="shared" si="8"/>
        <v>333</v>
      </c>
      <c r="AG20" s="62">
        <f t="shared" si="9"/>
        <v>8447.4700000001303</v>
      </c>
      <c r="AH20" s="123">
        <f t="shared" si="25"/>
        <v>7119225.96</v>
      </c>
      <c r="AI20" s="82">
        <v>7127656.71</v>
      </c>
      <c r="AJ20" s="104">
        <f t="shared" si="10"/>
        <v>8430.75</v>
      </c>
      <c r="AK20" s="123">
        <f t="shared" si="26"/>
        <v>7348120.8399999999</v>
      </c>
      <c r="AL20" s="82">
        <v>7356836.04</v>
      </c>
      <c r="AM20" s="104">
        <f t="shared" si="13"/>
        <v>8715.2000000001899</v>
      </c>
      <c r="AN20" s="107">
        <f t="shared" si="14"/>
        <v>8665.4600000001701</v>
      </c>
      <c r="AO20" s="96">
        <f t="shared" si="11"/>
        <v>234.71000000016599</v>
      </c>
      <c r="AP20" s="1"/>
      <c r="AQ20" s="1"/>
      <c r="AR20" s="1"/>
      <c r="AS20" s="1"/>
      <c r="AT20" s="1"/>
      <c r="AU20" s="1"/>
      <c r="AV20" s="1"/>
      <c r="AW20" s="1"/>
    </row>
    <row r="21" spans="1:49" s="3" customFormat="1" ht="30" customHeight="1">
      <c r="A21" s="504"/>
      <c r="B21" s="101">
        <v>45791</v>
      </c>
      <c r="C21" s="82">
        <f t="shared" si="15"/>
        <v>3391146.41</v>
      </c>
      <c r="D21" s="124">
        <v>3396665.71</v>
      </c>
      <c r="E21" s="53">
        <f t="shared" si="12"/>
        <v>5519.2999999998101</v>
      </c>
      <c r="F21" s="125">
        <f t="shared" si="16"/>
        <v>1144645.3799999999</v>
      </c>
      <c r="G21" s="116">
        <v>1145499.3500000001</v>
      </c>
      <c r="H21" s="53">
        <f t="shared" si="0"/>
        <v>853.970000000205</v>
      </c>
      <c r="I21" s="49">
        <f t="shared" si="17"/>
        <v>130740.05</v>
      </c>
      <c r="J21" s="120">
        <v>130872.36</v>
      </c>
      <c r="K21" s="53">
        <f t="shared" si="1"/>
        <v>132.30999999999801</v>
      </c>
      <c r="L21" s="82">
        <f t="shared" si="18"/>
        <v>73348.88</v>
      </c>
      <c r="M21" s="116">
        <v>73409.83</v>
      </c>
      <c r="N21" s="53">
        <f t="shared" si="2"/>
        <v>60.949999999997097</v>
      </c>
      <c r="O21" s="125">
        <f t="shared" si="19"/>
        <v>710502.24</v>
      </c>
      <c r="P21" s="116">
        <v>711519.44</v>
      </c>
      <c r="Q21" s="53">
        <f t="shared" si="3"/>
        <v>1017.19999999995</v>
      </c>
      <c r="R21" s="125">
        <f t="shared" si="20"/>
        <v>267519.92</v>
      </c>
      <c r="S21" s="116">
        <v>268123.28000000003</v>
      </c>
      <c r="T21" s="53">
        <f t="shared" si="4"/>
        <v>603.36000000004401</v>
      </c>
      <c r="U21" s="125">
        <f t="shared" si="21"/>
        <v>691813.36</v>
      </c>
      <c r="V21" s="120">
        <v>692538.48</v>
      </c>
      <c r="W21" s="53">
        <f t="shared" si="5"/>
        <v>725.119999999995</v>
      </c>
      <c r="X21" s="82">
        <f t="shared" si="22"/>
        <v>489739.36</v>
      </c>
      <c r="Y21" s="120">
        <v>490532.08</v>
      </c>
      <c r="Z21" s="53">
        <f t="shared" si="6"/>
        <v>792.72000000003004</v>
      </c>
      <c r="AA21" s="82">
        <f t="shared" si="23"/>
        <v>131518.32</v>
      </c>
      <c r="AB21" s="120">
        <v>131564.76</v>
      </c>
      <c r="AC21" s="53">
        <f t="shared" si="7"/>
        <v>46.4400000000023</v>
      </c>
      <c r="AD21" s="134">
        <f t="shared" si="24"/>
        <v>158693</v>
      </c>
      <c r="AE21" s="135">
        <v>159029</v>
      </c>
      <c r="AF21" s="53">
        <f t="shared" si="8"/>
        <v>336</v>
      </c>
      <c r="AG21" s="62">
        <f t="shared" si="9"/>
        <v>10087.370000000001</v>
      </c>
      <c r="AH21" s="123">
        <f t="shared" si="25"/>
        <v>7127656.71</v>
      </c>
      <c r="AI21" s="82">
        <v>7137648.3399999999</v>
      </c>
      <c r="AJ21" s="104">
        <f t="shared" si="10"/>
        <v>9991.6299999998901</v>
      </c>
      <c r="AK21" s="123">
        <f t="shared" si="26"/>
        <v>7356836.04</v>
      </c>
      <c r="AL21" s="82">
        <v>7367077.5199999996</v>
      </c>
      <c r="AM21" s="104">
        <f t="shared" si="13"/>
        <v>10241.479999999499</v>
      </c>
      <c r="AN21" s="107">
        <f t="shared" si="14"/>
        <v>10195.039999999501</v>
      </c>
      <c r="AO21" s="96">
        <f t="shared" si="11"/>
        <v>203.409999999625</v>
      </c>
    </row>
    <row r="22" spans="1:49" ht="30" customHeight="1">
      <c r="A22" s="504"/>
      <c r="B22" s="101">
        <v>45792</v>
      </c>
      <c r="C22" s="82">
        <f t="shared" si="15"/>
        <v>3396665.71</v>
      </c>
      <c r="D22" s="124">
        <v>3400546.49</v>
      </c>
      <c r="E22" s="53">
        <f t="shared" si="12"/>
        <v>3880.7800000002599</v>
      </c>
      <c r="F22" s="125">
        <f t="shared" si="16"/>
        <v>1145499.3500000001</v>
      </c>
      <c r="G22" s="116">
        <v>1148077.1399999999</v>
      </c>
      <c r="H22" s="53">
        <f t="shared" si="0"/>
        <v>2577.7899999997999</v>
      </c>
      <c r="I22" s="49">
        <f t="shared" si="17"/>
        <v>130872.36</v>
      </c>
      <c r="J22" s="120">
        <v>130991.96</v>
      </c>
      <c r="K22" s="53">
        <f t="shared" si="1"/>
        <v>119.60000000000601</v>
      </c>
      <c r="L22" s="82">
        <f t="shared" si="18"/>
        <v>73409.83</v>
      </c>
      <c r="M22" s="116">
        <v>73465.87</v>
      </c>
      <c r="N22" s="53">
        <f t="shared" si="2"/>
        <v>56.039999999993597</v>
      </c>
      <c r="O22" s="125">
        <f t="shared" si="19"/>
        <v>711519.44</v>
      </c>
      <c r="P22" s="116">
        <v>712612.71</v>
      </c>
      <c r="Q22" s="53">
        <f t="shared" si="3"/>
        <v>1093.27000000002</v>
      </c>
      <c r="R22" s="125">
        <f t="shared" si="20"/>
        <v>268123.28000000003</v>
      </c>
      <c r="S22" s="116">
        <v>268584.76</v>
      </c>
      <c r="T22" s="53">
        <f t="shared" si="4"/>
        <v>461.47999999998098</v>
      </c>
      <c r="U22" s="125">
        <f t="shared" si="21"/>
        <v>692538.48</v>
      </c>
      <c r="V22" s="120">
        <v>693243.36</v>
      </c>
      <c r="W22" s="53">
        <f t="shared" si="5"/>
        <v>704.880000000005</v>
      </c>
      <c r="X22" s="82">
        <f t="shared" si="22"/>
        <v>490532.08</v>
      </c>
      <c r="Y22" s="120">
        <v>491027.20000000001</v>
      </c>
      <c r="Z22" s="53">
        <f t="shared" si="6"/>
        <v>495.119999999995</v>
      </c>
      <c r="AA22" s="82">
        <f t="shared" si="23"/>
        <v>131564.76</v>
      </c>
      <c r="AB22" s="120">
        <v>131608.6</v>
      </c>
      <c r="AC22" s="53">
        <f t="shared" si="7"/>
        <v>43.8399999999965</v>
      </c>
      <c r="AD22" s="134">
        <f t="shared" si="24"/>
        <v>159029</v>
      </c>
      <c r="AE22" s="135">
        <v>159298</v>
      </c>
      <c r="AF22" s="53">
        <f t="shared" si="8"/>
        <v>269</v>
      </c>
      <c r="AG22" s="62">
        <f t="shared" si="9"/>
        <v>9701.8000000000593</v>
      </c>
      <c r="AH22" s="123">
        <f t="shared" si="25"/>
        <v>7137648.3399999999</v>
      </c>
      <c r="AI22" s="82">
        <v>7147439.3700000001</v>
      </c>
      <c r="AJ22" s="104">
        <f t="shared" si="10"/>
        <v>9791.0300000002608</v>
      </c>
      <c r="AK22" s="123">
        <f t="shared" si="26"/>
        <v>7367077.5199999996</v>
      </c>
      <c r="AL22" s="82">
        <v>7377220.5999999996</v>
      </c>
      <c r="AM22" s="104">
        <f t="shared" si="13"/>
        <v>10143.0800000001</v>
      </c>
      <c r="AN22" s="107">
        <f t="shared" si="14"/>
        <v>10099.2400000001</v>
      </c>
      <c r="AO22" s="96">
        <f t="shared" si="11"/>
        <v>308.209999999817</v>
      </c>
      <c r="AP22" s="1"/>
      <c r="AQ22" s="1"/>
      <c r="AR22" s="1"/>
      <c r="AS22" s="1"/>
      <c r="AT22" s="1"/>
      <c r="AU22" s="1"/>
      <c r="AV22" s="1"/>
      <c r="AW22" s="1"/>
    </row>
    <row r="23" spans="1:49" s="3" customFormat="1" ht="30" customHeight="1">
      <c r="A23" s="504"/>
      <c r="B23" s="101">
        <v>45793</v>
      </c>
      <c r="C23" s="82">
        <f t="shared" si="15"/>
        <v>3400546.49</v>
      </c>
      <c r="D23" s="124">
        <v>3405836.48</v>
      </c>
      <c r="E23" s="53">
        <f t="shared" si="12"/>
        <v>5289.9899999997597</v>
      </c>
      <c r="F23" s="125">
        <f t="shared" si="16"/>
        <v>1148077.1399999999</v>
      </c>
      <c r="G23" s="116">
        <v>1148716.19</v>
      </c>
      <c r="H23" s="53">
        <f t="shared" si="0"/>
        <v>639.05000000004702</v>
      </c>
      <c r="I23" s="49">
        <f t="shared" si="17"/>
        <v>130991.96</v>
      </c>
      <c r="J23" s="120">
        <v>131100.14000000001</v>
      </c>
      <c r="K23" s="53">
        <f t="shared" si="1"/>
        <v>108.18000000000799</v>
      </c>
      <c r="L23" s="82">
        <f t="shared" si="18"/>
        <v>73465.87</v>
      </c>
      <c r="M23" s="116">
        <v>73535.25</v>
      </c>
      <c r="N23" s="53">
        <f t="shared" si="2"/>
        <v>69.380000000004699</v>
      </c>
      <c r="O23" s="125">
        <f t="shared" si="19"/>
        <v>712612.71</v>
      </c>
      <c r="P23" s="116">
        <v>713537.76</v>
      </c>
      <c r="Q23" s="53">
        <f t="shared" si="3"/>
        <v>925.05000000004702</v>
      </c>
      <c r="R23" s="125">
        <f t="shared" si="20"/>
        <v>268584.76</v>
      </c>
      <c r="S23" s="116">
        <v>269192.59999999998</v>
      </c>
      <c r="T23" s="53">
        <f t="shared" si="4"/>
        <v>607.83999999996695</v>
      </c>
      <c r="U23" s="125">
        <f t="shared" si="21"/>
        <v>693243.36</v>
      </c>
      <c r="V23" s="120">
        <v>693963.73</v>
      </c>
      <c r="W23" s="53">
        <f t="shared" si="5"/>
        <v>720.369999999995</v>
      </c>
      <c r="X23" s="82">
        <f t="shared" si="22"/>
        <v>491027.20000000001</v>
      </c>
      <c r="Y23" s="120">
        <v>491685.76</v>
      </c>
      <c r="Z23" s="53">
        <f t="shared" si="6"/>
        <v>658.55999999999801</v>
      </c>
      <c r="AA23" s="82">
        <f t="shared" si="23"/>
        <v>131608.6</v>
      </c>
      <c r="AB23" s="120">
        <v>131657.32</v>
      </c>
      <c r="AC23" s="53">
        <f t="shared" si="7"/>
        <v>48.7200000000012</v>
      </c>
      <c r="AD23" s="134">
        <f t="shared" si="24"/>
        <v>159298</v>
      </c>
      <c r="AE23" s="135">
        <v>159603</v>
      </c>
      <c r="AF23" s="53">
        <f t="shared" si="8"/>
        <v>305</v>
      </c>
      <c r="AG23" s="62">
        <f t="shared" si="9"/>
        <v>9372.1399999998193</v>
      </c>
      <c r="AH23" s="123">
        <f t="shared" si="25"/>
        <v>7147439.3700000001</v>
      </c>
      <c r="AI23" s="82">
        <v>7156790.9199999999</v>
      </c>
      <c r="AJ23" s="104">
        <f t="shared" si="10"/>
        <v>9351.5499999998101</v>
      </c>
      <c r="AK23" s="123">
        <f t="shared" si="26"/>
        <v>7377220.5999999996</v>
      </c>
      <c r="AL23" s="82">
        <v>7386836.6799999997</v>
      </c>
      <c r="AM23" s="104">
        <f t="shared" si="13"/>
        <v>9616.0800000000709</v>
      </c>
      <c r="AN23" s="107">
        <f t="shared" si="14"/>
        <v>9567.3600000000697</v>
      </c>
      <c r="AO23" s="96">
        <f t="shared" si="11"/>
        <v>215.81000000026</v>
      </c>
    </row>
    <row r="24" spans="1:49" ht="30" customHeight="1">
      <c r="A24" s="504"/>
      <c r="B24" s="101">
        <v>45794</v>
      </c>
      <c r="C24" s="82">
        <f t="shared" si="15"/>
        <v>3405836.48</v>
      </c>
      <c r="D24" s="124">
        <v>3411008.87</v>
      </c>
      <c r="E24" s="53">
        <f t="shared" si="12"/>
        <v>5172.3900000001304</v>
      </c>
      <c r="F24" s="125">
        <f t="shared" si="16"/>
        <v>1148716.19</v>
      </c>
      <c r="G24" s="116">
        <v>1150638.1200000001</v>
      </c>
      <c r="H24" s="53">
        <f t="shared" si="0"/>
        <v>1921.9300000001699</v>
      </c>
      <c r="I24" s="49">
        <f t="shared" si="17"/>
        <v>131100.14000000001</v>
      </c>
      <c r="J24" s="120">
        <v>131223.78</v>
      </c>
      <c r="K24" s="53">
        <f t="shared" si="1"/>
        <v>123.63999999998499</v>
      </c>
      <c r="L24" s="82">
        <f t="shared" si="18"/>
        <v>73535.25</v>
      </c>
      <c r="M24" s="116">
        <v>73618.47</v>
      </c>
      <c r="N24" s="53">
        <f t="shared" si="2"/>
        <v>83.220000000001207</v>
      </c>
      <c r="O24" s="125">
        <f t="shared" si="19"/>
        <v>713537.76</v>
      </c>
      <c r="P24" s="116">
        <v>714695.52</v>
      </c>
      <c r="Q24" s="53">
        <f t="shared" si="3"/>
        <v>1157.76000000001</v>
      </c>
      <c r="R24" s="125">
        <f t="shared" si="20"/>
        <v>269192.59999999998</v>
      </c>
      <c r="S24" s="116">
        <v>269817.96000000002</v>
      </c>
      <c r="T24" s="53">
        <f t="shared" si="4"/>
        <v>625.36000000004401</v>
      </c>
      <c r="U24" s="125">
        <f t="shared" si="21"/>
        <v>693963.73</v>
      </c>
      <c r="V24" s="120">
        <v>694778.08</v>
      </c>
      <c r="W24" s="53">
        <f t="shared" si="5"/>
        <v>814.34999999997694</v>
      </c>
      <c r="X24" s="82">
        <f t="shared" si="22"/>
        <v>491685.76</v>
      </c>
      <c r="Y24" s="120">
        <v>492406</v>
      </c>
      <c r="Z24" s="53">
        <f t="shared" si="6"/>
        <v>720.23999999999103</v>
      </c>
      <c r="AA24" s="82">
        <f t="shared" si="23"/>
        <v>131657.32</v>
      </c>
      <c r="AB24" s="120">
        <v>131701.6</v>
      </c>
      <c r="AC24" s="53">
        <f t="shared" si="7"/>
        <v>44.2799999999988</v>
      </c>
      <c r="AD24" s="134">
        <f t="shared" si="24"/>
        <v>159603</v>
      </c>
      <c r="AE24" s="135">
        <v>159906</v>
      </c>
      <c r="AF24" s="53">
        <f t="shared" si="8"/>
        <v>303</v>
      </c>
      <c r="AG24" s="62">
        <f t="shared" si="9"/>
        <v>10966.1700000003</v>
      </c>
      <c r="AH24" s="123">
        <f t="shared" si="25"/>
        <v>7156790.9199999999</v>
      </c>
      <c r="AI24" s="82">
        <v>7167769.4500000002</v>
      </c>
      <c r="AJ24" s="104">
        <f t="shared" si="10"/>
        <v>10978.530000000301</v>
      </c>
      <c r="AK24" s="123">
        <f t="shared" si="26"/>
        <v>7386836.6799999997</v>
      </c>
      <c r="AL24" s="82">
        <v>7398111.2599999998</v>
      </c>
      <c r="AM24" s="104">
        <f t="shared" si="13"/>
        <v>11274.5800000001</v>
      </c>
      <c r="AN24" s="107">
        <f t="shared" si="14"/>
        <v>11230.300000000099</v>
      </c>
      <c r="AO24" s="96">
        <f t="shared" si="11"/>
        <v>251.76999999981501</v>
      </c>
      <c r="AP24" s="1"/>
      <c r="AQ24" s="1"/>
      <c r="AR24" s="1"/>
      <c r="AS24" s="1"/>
      <c r="AT24" s="1"/>
      <c r="AU24" s="1"/>
      <c r="AV24" s="1"/>
      <c r="AW24" s="1"/>
    </row>
    <row r="25" spans="1:49" ht="30" customHeight="1">
      <c r="A25" s="504"/>
      <c r="B25" s="101">
        <v>45795</v>
      </c>
      <c r="C25" s="82">
        <f t="shared" si="15"/>
        <v>3411008.87</v>
      </c>
      <c r="D25" s="124">
        <v>3416468.33</v>
      </c>
      <c r="E25" s="53">
        <f t="shared" si="12"/>
        <v>5459.45999999996</v>
      </c>
      <c r="F25" s="125">
        <f t="shared" si="16"/>
        <v>1150638.1200000001</v>
      </c>
      <c r="G25" s="116">
        <v>1153079.57</v>
      </c>
      <c r="H25" s="53">
        <f t="shared" si="0"/>
        <v>2441.4499999999498</v>
      </c>
      <c r="I25" s="49">
        <f t="shared" si="17"/>
        <v>131223.78</v>
      </c>
      <c r="J25" s="120">
        <v>131345.42000000001</v>
      </c>
      <c r="K25" s="53">
        <f t="shared" si="1"/>
        <v>121.640000000014</v>
      </c>
      <c r="L25" s="82">
        <f t="shared" si="18"/>
        <v>73618.47</v>
      </c>
      <c r="M25" s="116">
        <v>73682.45</v>
      </c>
      <c r="N25" s="53">
        <f t="shared" si="2"/>
        <v>63.979999999995897</v>
      </c>
      <c r="O25" s="125">
        <f t="shared" si="19"/>
        <v>714695.52</v>
      </c>
      <c r="P25" s="116">
        <v>715957.52</v>
      </c>
      <c r="Q25" s="53">
        <f t="shared" si="3"/>
        <v>1262</v>
      </c>
      <c r="R25" s="125">
        <f t="shared" si="20"/>
        <v>269817.96000000002</v>
      </c>
      <c r="S25" s="116">
        <v>270515.58</v>
      </c>
      <c r="T25" s="53">
        <f t="shared" si="4"/>
        <v>697.619999999995</v>
      </c>
      <c r="U25" s="125">
        <f t="shared" si="21"/>
        <v>694778.08</v>
      </c>
      <c r="V25" s="120">
        <v>695602.08</v>
      </c>
      <c r="W25" s="53">
        <f t="shared" si="5"/>
        <v>824</v>
      </c>
      <c r="X25" s="82">
        <f t="shared" si="22"/>
        <v>492406</v>
      </c>
      <c r="Y25" s="120">
        <v>493205.28</v>
      </c>
      <c r="Z25" s="53">
        <f t="shared" si="6"/>
        <v>799.28000000002805</v>
      </c>
      <c r="AA25" s="82">
        <f t="shared" si="23"/>
        <v>131701.6</v>
      </c>
      <c r="AB25" s="120">
        <v>131745.88</v>
      </c>
      <c r="AC25" s="53">
        <f t="shared" si="7"/>
        <v>44.2799999999988</v>
      </c>
      <c r="AD25" s="134">
        <f t="shared" si="24"/>
        <v>159906</v>
      </c>
      <c r="AE25" s="135">
        <v>160169</v>
      </c>
      <c r="AF25" s="53">
        <f t="shared" si="8"/>
        <v>263</v>
      </c>
      <c r="AG25" s="62">
        <f t="shared" si="9"/>
        <v>11976.709999999901</v>
      </c>
      <c r="AH25" s="123">
        <f t="shared" si="25"/>
        <v>7167769.4500000002</v>
      </c>
      <c r="AI25" s="82">
        <v>7179733.1500000004</v>
      </c>
      <c r="AJ25" s="104">
        <f t="shared" si="10"/>
        <v>11963.700000000201</v>
      </c>
      <c r="AK25" s="123">
        <f t="shared" si="26"/>
        <v>7398111.2599999998</v>
      </c>
      <c r="AL25" s="82">
        <v>7410393.2400000002</v>
      </c>
      <c r="AM25" s="104">
        <f t="shared" si="13"/>
        <v>12281.9800000004</v>
      </c>
      <c r="AN25" s="107">
        <f t="shared" si="14"/>
        <v>12237.700000000401</v>
      </c>
      <c r="AO25" s="96">
        <f t="shared" si="11"/>
        <v>274.00000000026199</v>
      </c>
      <c r="AP25" s="1"/>
      <c r="AQ25" s="1"/>
      <c r="AR25" s="1"/>
      <c r="AS25" s="1"/>
      <c r="AT25" s="3"/>
      <c r="AU25" s="1"/>
      <c r="AV25" s="1"/>
      <c r="AW25" s="1"/>
    </row>
    <row r="26" spans="1:49" s="3" customFormat="1" ht="30" customHeight="1">
      <c r="A26" s="504"/>
      <c r="B26" s="101">
        <v>45796</v>
      </c>
      <c r="C26" s="82">
        <f t="shared" si="15"/>
        <v>3416468.33</v>
      </c>
      <c r="D26" s="126">
        <v>3422218.61</v>
      </c>
      <c r="E26" s="53">
        <f t="shared" si="12"/>
        <v>5750.2799999997997</v>
      </c>
      <c r="F26" s="125">
        <f t="shared" si="16"/>
        <v>1153079.57</v>
      </c>
      <c r="G26" s="116">
        <v>1155774.18</v>
      </c>
      <c r="H26" s="53">
        <f t="shared" si="0"/>
        <v>2694.6099999998701</v>
      </c>
      <c r="I26" s="49">
        <f t="shared" si="17"/>
        <v>131345.42000000001</v>
      </c>
      <c r="J26" s="120">
        <v>131470</v>
      </c>
      <c r="K26" s="53">
        <f t="shared" si="1"/>
        <v>124.579999999987</v>
      </c>
      <c r="L26" s="82">
        <f t="shared" si="18"/>
        <v>73682.45</v>
      </c>
      <c r="M26" s="116">
        <v>73752.17</v>
      </c>
      <c r="N26" s="53">
        <f t="shared" si="2"/>
        <v>69.720000000001207</v>
      </c>
      <c r="O26" s="125">
        <f t="shared" si="19"/>
        <v>715957.52</v>
      </c>
      <c r="P26" s="116">
        <v>717221.44</v>
      </c>
      <c r="Q26" s="53">
        <f t="shared" si="3"/>
        <v>1263.91999999993</v>
      </c>
      <c r="R26" s="125">
        <f t="shared" si="20"/>
        <v>270515.58</v>
      </c>
      <c r="S26" s="116">
        <v>271190.40000000002</v>
      </c>
      <c r="T26" s="53">
        <f t="shared" si="4"/>
        <v>674.82000000000698</v>
      </c>
      <c r="U26" s="125">
        <f t="shared" si="21"/>
        <v>695602.08</v>
      </c>
      <c r="V26" s="120">
        <v>696416.32</v>
      </c>
      <c r="W26" s="53">
        <f t="shared" si="5"/>
        <v>814.23999999999103</v>
      </c>
      <c r="X26" s="82">
        <f t="shared" si="22"/>
        <v>493205.28</v>
      </c>
      <c r="Y26" s="120">
        <v>494000</v>
      </c>
      <c r="Z26" s="53">
        <f t="shared" si="6"/>
        <v>794.71999999997195</v>
      </c>
      <c r="AA26" s="82">
        <f t="shared" si="23"/>
        <v>131745.88</v>
      </c>
      <c r="AB26" s="120">
        <v>131790.88</v>
      </c>
      <c r="AC26" s="53">
        <f t="shared" si="7"/>
        <v>45</v>
      </c>
      <c r="AD26" s="134">
        <f t="shared" si="24"/>
        <v>160169</v>
      </c>
      <c r="AE26" s="135">
        <v>160518</v>
      </c>
      <c r="AF26" s="53">
        <f t="shared" si="8"/>
        <v>349</v>
      </c>
      <c r="AG26" s="62">
        <f t="shared" si="9"/>
        <v>12580.889999999499</v>
      </c>
      <c r="AH26" s="123">
        <f t="shared" si="25"/>
        <v>7179733.1500000004</v>
      </c>
      <c r="AI26" s="82">
        <v>7191736.6600000001</v>
      </c>
      <c r="AJ26" s="104">
        <f t="shared" si="10"/>
        <v>12003.5099999998</v>
      </c>
      <c r="AK26" s="123">
        <f t="shared" si="26"/>
        <v>7410393.2400000002</v>
      </c>
      <c r="AL26" s="82">
        <v>7422721.3499999996</v>
      </c>
      <c r="AM26" s="104">
        <f t="shared" si="13"/>
        <v>12328.1099999994</v>
      </c>
      <c r="AN26" s="107">
        <f t="shared" si="14"/>
        <v>12283.1099999994</v>
      </c>
      <c r="AO26" s="96">
        <f t="shared" si="11"/>
        <v>279.59999999962702</v>
      </c>
      <c r="AT26" s="1"/>
    </row>
    <row r="27" spans="1:49" ht="30" customHeight="1">
      <c r="A27" s="504"/>
      <c r="B27" s="101">
        <v>45797</v>
      </c>
      <c r="C27" s="82">
        <f t="shared" si="15"/>
        <v>3422218.61</v>
      </c>
      <c r="D27" s="124">
        <v>3427980.1</v>
      </c>
      <c r="E27" s="53">
        <f t="shared" si="12"/>
        <v>5761.4900000002199</v>
      </c>
      <c r="F27" s="125">
        <f t="shared" si="16"/>
        <v>1155774.18</v>
      </c>
      <c r="G27" s="127">
        <v>1157414.3400000001</v>
      </c>
      <c r="H27" s="53">
        <f t="shared" si="0"/>
        <v>1640.1600000001499</v>
      </c>
      <c r="I27" s="49">
        <f t="shared" si="17"/>
        <v>131470</v>
      </c>
      <c r="J27" s="127">
        <v>131585.96</v>
      </c>
      <c r="K27" s="53">
        <f t="shared" si="1"/>
        <v>115.95999999999199</v>
      </c>
      <c r="L27" s="82">
        <f t="shared" si="18"/>
        <v>73752.17</v>
      </c>
      <c r="M27" s="120">
        <v>73819.990000000005</v>
      </c>
      <c r="N27" s="53">
        <f t="shared" si="2"/>
        <v>67.820000000006999</v>
      </c>
      <c r="O27" s="125">
        <f t="shared" si="19"/>
        <v>717221.44</v>
      </c>
      <c r="P27" s="127">
        <v>718331.36</v>
      </c>
      <c r="Q27" s="53">
        <f t="shared" si="3"/>
        <v>1109.9200000000401</v>
      </c>
      <c r="R27" s="125">
        <f t="shared" si="20"/>
        <v>271190.40000000002</v>
      </c>
      <c r="S27" s="127">
        <v>271727.15999999997</v>
      </c>
      <c r="T27" s="53">
        <f t="shared" si="4"/>
        <v>536.75999999995099</v>
      </c>
      <c r="U27" s="125">
        <f t="shared" si="21"/>
        <v>696416.32</v>
      </c>
      <c r="V27" s="127">
        <v>697278.08</v>
      </c>
      <c r="W27" s="53">
        <f t="shared" si="5"/>
        <v>861.76000000000897</v>
      </c>
      <c r="X27" s="82">
        <f t="shared" si="22"/>
        <v>494000</v>
      </c>
      <c r="Y27" s="120">
        <v>494808.24</v>
      </c>
      <c r="Z27" s="53">
        <f t="shared" si="6"/>
        <v>808.23999999999103</v>
      </c>
      <c r="AA27" s="82">
        <f t="shared" si="23"/>
        <v>131790.88</v>
      </c>
      <c r="AB27" s="120">
        <v>131842.5</v>
      </c>
      <c r="AC27" s="53">
        <f t="shared" si="7"/>
        <v>51.619999999995301</v>
      </c>
      <c r="AD27" s="134">
        <f t="shared" si="24"/>
        <v>160518</v>
      </c>
      <c r="AE27" s="135">
        <v>160897</v>
      </c>
      <c r="AF27" s="53">
        <f t="shared" si="8"/>
        <v>379</v>
      </c>
      <c r="AG27" s="62">
        <f t="shared" si="9"/>
        <v>11332.7300000004</v>
      </c>
      <c r="AH27" s="123">
        <f t="shared" si="25"/>
        <v>7191736.6600000001</v>
      </c>
      <c r="AI27" s="82">
        <v>7203637.5099999998</v>
      </c>
      <c r="AJ27" s="104">
        <f t="shared" si="10"/>
        <v>11900.8499999996</v>
      </c>
      <c r="AK27" s="123">
        <f t="shared" si="26"/>
        <v>7422721.3499999996</v>
      </c>
      <c r="AL27" s="82">
        <v>7435026.5099999998</v>
      </c>
      <c r="AM27" s="104">
        <f t="shared" si="13"/>
        <v>12305.1600000001</v>
      </c>
      <c r="AN27" s="107">
        <f t="shared" si="14"/>
        <v>12253.540000000199</v>
      </c>
      <c r="AO27" s="96">
        <f t="shared" si="11"/>
        <v>352.69000000052603</v>
      </c>
      <c r="AP27" s="1"/>
      <c r="AQ27" s="1"/>
      <c r="AR27" s="1"/>
      <c r="AS27" s="1"/>
      <c r="AT27" s="1"/>
      <c r="AU27" s="1"/>
      <c r="AV27" s="1"/>
      <c r="AW27" s="1"/>
    </row>
    <row r="28" spans="1:49" s="3" customFormat="1" ht="30" customHeight="1">
      <c r="A28" s="504"/>
      <c r="B28" s="101">
        <v>45798</v>
      </c>
      <c r="C28" s="82">
        <f t="shared" si="15"/>
        <v>3427980.1</v>
      </c>
      <c r="D28" s="124">
        <v>3433380.71</v>
      </c>
      <c r="E28" s="53">
        <f t="shared" si="12"/>
        <v>5400.6099999998696</v>
      </c>
      <c r="F28" s="125">
        <f t="shared" si="16"/>
        <v>1157414.3400000001</v>
      </c>
      <c r="G28" s="116">
        <v>1159423.45</v>
      </c>
      <c r="H28" s="53">
        <f t="shared" si="0"/>
        <v>2009.1099999998701</v>
      </c>
      <c r="I28" s="49">
        <f t="shared" si="17"/>
        <v>131585.96</v>
      </c>
      <c r="J28" s="120">
        <v>131706.76999999999</v>
      </c>
      <c r="K28" s="53">
        <f t="shared" si="1"/>
        <v>120.809999999998</v>
      </c>
      <c r="L28" s="82">
        <f t="shared" si="18"/>
        <v>73819.990000000005</v>
      </c>
      <c r="M28" s="116">
        <v>73889.09</v>
      </c>
      <c r="N28" s="53">
        <f t="shared" si="2"/>
        <v>69.099999999991297</v>
      </c>
      <c r="O28" s="125">
        <f t="shared" si="19"/>
        <v>718331.36</v>
      </c>
      <c r="P28" s="116">
        <v>719469.76</v>
      </c>
      <c r="Q28" s="53">
        <f t="shared" si="3"/>
        <v>1138.4000000000201</v>
      </c>
      <c r="R28" s="125">
        <f t="shared" si="20"/>
        <v>271727.15999999997</v>
      </c>
      <c r="S28" s="116">
        <v>272307.64</v>
      </c>
      <c r="T28" s="53">
        <f t="shared" si="4"/>
        <v>580.48000000004004</v>
      </c>
      <c r="U28" s="125">
        <f t="shared" si="21"/>
        <v>697278.08</v>
      </c>
      <c r="V28" s="120">
        <v>698105.24</v>
      </c>
      <c r="W28" s="53">
        <f t="shared" si="5"/>
        <v>827.16000000003305</v>
      </c>
      <c r="X28" s="82">
        <f t="shared" si="22"/>
        <v>494808.24</v>
      </c>
      <c r="Y28" s="120">
        <v>495568.64000000001</v>
      </c>
      <c r="Z28" s="53">
        <f t="shared" si="6"/>
        <v>760.40000000002306</v>
      </c>
      <c r="AA28" s="82">
        <f t="shared" si="23"/>
        <v>131842.5</v>
      </c>
      <c r="AB28" s="120">
        <v>131890.92000000001</v>
      </c>
      <c r="AC28" s="53">
        <f t="shared" si="7"/>
        <v>48.420000000012799</v>
      </c>
      <c r="AD28" s="134">
        <f t="shared" si="24"/>
        <v>160897</v>
      </c>
      <c r="AE28" s="135">
        <v>161266</v>
      </c>
      <c r="AF28" s="53">
        <f t="shared" si="8"/>
        <v>369</v>
      </c>
      <c r="AG28" s="62">
        <f t="shared" si="9"/>
        <v>11323.4899999999</v>
      </c>
      <c r="AH28" s="123">
        <f t="shared" si="25"/>
        <v>7203637.5099999998</v>
      </c>
      <c r="AI28" s="82">
        <v>7214886.9800000004</v>
      </c>
      <c r="AJ28" s="104">
        <f t="shared" si="10"/>
        <v>11249.4700000007</v>
      </c>
      <c r="AK28" s="123">
        <f t="shared" si="26"/>
        <v>7435026.5099999998</v>
      </c>
      <c r="AL28" s="82">
        <v>7446608.1399999997</v>
      </c>
      <c r="AM28" s="104">
        <f t="shared" si="13"/>
        <v>11581.629999999899</v>
      </c>
      <c r="AN28" s="107">
        <f t="shared" si="14"/>
        <v>11533.209999999901</v>
      </c>
      <c r="AO28" s="96">
        <f t="shared" si="11"/>
        <v>283.739999999205</v>
      </c>
    </row>
    <row r="29" spans="1:49" ht="30" customHeight="1">
      <c r="A29" s="504"/>
      <c r="B29" s="101">
        <v>45799</v>
      </c>
      <c r="C29" s="82">
        <f t="shared" si="15"/>
        <v>3433380.71</v>
      </c>
      <c r="D29" s="124">
        <v>3438715</v>
      </c>
      <c r="E29" s="53">
        <f t="shared" si="12"/>
        <v>5334.29000000004</v>
      </c>
      <c r="F29" s="125">
        <f t="shared" si="16"/>
        <v>1159423.45</v>
      </c>
      <c r="G29" s="116">
        <v>1161565.74</v>
      </c>
      <c r="H29" s="53">
        <f t="shared" si="0"/>
        <v>2142.29000000004</v>
      </c>
      <c r="I29" s="49">
        <f t="shared" si="17"/>
        <v>131706.76999999999</v>
      </c>
      <c r="J29" s="120">
        <v>131825.57999999999</v>
      </c>
      <c r="K29" s="53">
        <f t="shared" si="1"/>
        <v>118.809999999998</v>
      </c>
      <c r="L29" s="82">
        <f t="shared" si="18"/>
        <v>73889.09</v>
      </c>
      <c r="M29" s="116">
        <v>73958.070000000007</v>
      </c>
      <c r="N29" s="53">
        <f t="shared" si="2"/>
        <v>68.980000000010506</v>
      </c>
      <c r="O29" s="125">
        <f t="shared" si="19"/>
        <v>719469.76</v>
      </c>
      <c r="P29" s="116">
        <v>720788.88</v>
      </c>
      <c r="Q29" s="53">
        <f t="shared" si="3"/>
        <v>1319.12</v>
      </c>
      <c r="R29" s="125">
        <f t="shared" si="20"/>
        <v>272307.64</v>
      </c>
      <c r="S29" s="116">
        <v>273034.56</v>
      </c>
      <c r="T29" s="53">
        <f t="shared" si="4"/>
        <v>726.91999999998404</v>
      </c>
      <c r="U29" s="125">
        <f t="shared" si="21"/>
        <v>698105.24</v>
      </c>
      <c r="V29" s="120">
        <v>698995.28</v>
      </c>
      <c r="W29" s="53">
        <f t="shared" si="5"/>
        <v>890.04000000003703</v>
      </c>
      <c r="X29" s="82">
        <f t="shared" si="22"/>
        <v>495568.64000000001</v>
      </c>
      <c r="Y29" s="120">
        <v>496292.55</v>
      </c>
      <c r="Z29" s="53">
        <f t="shared" si="6"/>
        <v>723.90999999997405</v>
      </c>
      <c r="AA29" s="82">
        <f t="shared" si="23"/>
        <v>131890.92000000001</v>
      </c>
      <c r="AB29" s="120">
        <v>131937.48000000001</v>
      </c>
      <c r="AC29" s="53">
        <f t="shared" si="7"/>
        <v>46.5599999999977</v>
      </c>
      <c r="AD29" s="134">
        <f t="shared" si="24"/>
        <v>161266</v>
      </c>
      <c r="AE29" s="135">
        <v>161635</v>
      </c>
      <c r="AF29" s="53">
        <f t="shared" si="8"/>
        <v>369</v>
      </c>
      <c r="AG29" s="62">
        <f t="shared" si="9"/>
        <v>11739.9200000001</v>
      </c>
      <c r="AH29" s="123">
        <f t="shared" si="25"/>
        <v>7214886.9800000004</v>
      </c>
      <c r="AI29" s="82">
        <v>7226673.96</v>
      </c>
      <c r="AJ29" s="104">
        <f t="shared" si="10"/>
        <v>11786.979999999499</v>
      </c>
      <c r="AK29" s="123">
        <f t="shared" si="26"/>
        <v>7446608.1399999997</v>
      </c>
      <c r="AL29" s="82">
        <v>7458688.4900000002</v>
      </c>
      <c r="AM29" s="104">
        <f t="shared" si="13"/>
        <v>12080.350000000601</v>
      </c>
      <c r="AN29" s="107">
        <f t="shared" si="14"/>
        <v>12033.790000000599</v>
      </c>
      <c r="AO29" s="96">
        <f t="shared" si="11"/>
        <v>246.81000000104501</v>
      </c>
      <c r="AP29" s="1"/>
      <c r="AQ29" s="1"/>
      <c r="AR29" s="1"/>
      <c r="AS29" s="1"/>
      <c r="AT29" s="1"/>
      <c r="AU29" s="1"/>
      <c r="AV29" s="1"/>
      <c r="AW29" s="1"/>
    </row>
    <row r="30" spans="1:49" s="3" customFormat="1" ht="30" customHeight="1">
      <c r="A30" s="504"/>
      <c r="B30" s="101">
        <v>45800</v>
      </c>
      <c r="C30" s="82">
        <f t="shared" si="15"/>
        <v>3438715</v>
      </c>
      <c r="D30" s="124">
        <v>3443647.88</v>
      </c>
      <c r="E30" s="53">
        <f t="shared" si="12"/>
        <v>4932.8799999998901</v>
      </c>
      <c r="F30" s="125">
        <f t="shared" si="16"/>
        <v>1161565.74</v>
      </c>
      <c r="G30" s="116">
        <v>1163861.74</v>
      </c>
      <c r="H30" s="53">
        <f t="shared" si="0"/>
        <v>2296</v>
      </c>
      <c r="I30" s="49">
        <f t="shared" si="17"/>
        <v>131825.57999999999</v>
      </c>
      <c r="J30" s="120">
        <v>131945.38</v>
      </c>
      <c r="K30" s="53">
        <f t="shared" si="1"/>
        <v>119.80000000001699</v>
      </c>
      <c r="L30" s="82">
        <f t="shared" si="18"/>
        <v>73958.070000000007</v>
      </c>
      <c r="M30" s="116">
        <v>74018.61</v>
      </c>
      <c r="N30" s="53">
        <f t="shared" si="2"/>
        <v>60.539999999993597</v>
      </c>
      <c r="O30" s="125">
        <f t="shared" si="19"/>
        <v>720788.88</v>
      </c>
      <c r="P30" s="116">
        <v>722098.64</v>
      </c>
      <c r="Q30" s="53">
        <f t="shared" si="3"/>
        <v>1309.76000000001</v>
      </c>
      <c r="R30" s="125">
        <f t="shared" si="20"/>
        <v>273034.56</v>
      </c>
      <c r="S30" s="116">
        <v>273788.32</v>
      </c>
      <c r="T30" s="53">
        <f t="shared" si="4"/>
        <v>753.76000000000897</v>
      </c>
      <c r="U30" s="125">
        <f t="shared" si="21"/>
        <v>698995.28</v>
      </c>
      <c r="V30" s="120">
        <v>699800.96</v>
      </c>
      <c r="W30" s="53">
        <f t="shared" si="5"/>
        <v>805.67999999993503</v>
      </c>
      <c r="X30" s="82">
        <f t="shared" si="22"/>
        <v>496292.55</v>
      </c>
      <c r="Y30" s="120">
        <v>497010.16</v>
      </c>
      <c r="Z30" s="53">
        <f t="shared" si="6"/>
        <v>717.60999999998603</v>
      </c>
      <c r="AA30" s="82">
        <f t="shared" si="23"/>
        <v>131937.48000000001</v>
      </c>
      <c r="AB30" s="120">
        <v>131986.6</v>
      </c>
      <c r="AC30" s="53">
        <f t="shared" si="7"/>
        <v>49.119999999995301</v>
      </c>
      <c r="AD30" s="134">
        <f t="shared" si="24"/>
        <v>161635</v>
      </c>
      <c r="AE30" s="135">
        <v>161991</v>
      </c>
      <c r="AF30" s="53">
        <f t="shared" si="8"/>
        <v>356</v>
      </c>
      <c r="AG30" s="62">
        <f t="shared" si="9"/>
        <v>11401.1499999998</v>
      </c>
      <c r="AH30" s="123">
        <f t="shared" si="25"/>
        <v>7226673.96</v>
      </c>
      <c r="AI30" s="82">
        <v>7238157.4100000001</v>
      </c>
      <c r="AJ30" s="104">
        <f t="shared" si="10"/>
        <v>11483.450000000201</v>
      </c>
      <c r="AK30" s="123">
        <f t="shared" si="26"/>
        <v>7458688.4900000002</v>
      </c>
      <c r="AL30" s="82">
        <v>7470467.4699999997</v>
      </c>
      <c r="AM30" s="104">
        <f t="shared" si="13"/>
        <v>11778.979999999499</v>
      </c>
      <c r="AN30" s="107">
        <f t="shared" si="14"/>
        <v>11729.8599999995</v>
      </c>
      <c r="AO30" s="96">
        <f t="shared" si="11"/>
        <v>246.40999999933399</v>
      </c>
    </row>
    <row r="31" spans="1:49" ht="30" customHeight="1">
      <c r="A31" s="504"/>
      <c r="B31" s="101">
        <v>45801</v>
      </c>
      <c r="C31" s="82">
        <f t="shared" si="15"/>
        <v>3443647.88</v>
      </c>
      <c r="D31" s="49">
        <v>3448814.28</v>
      </c>
      <c r="E31" s="53">
        <f t="shared" si="12"/>
        <v>5166.3999999999096</v>
      </c>
      <c r="F31" s="125">
        <f t="shared" si="16"/>
        <v>1163861.74</v>
      </c>
      <c r="G31" s="116">
        <v>1166105.1599999999</v>
      </c>
      <c r="H31" s="53">
        <f t="shared" si="0"/>
        <v>2243.41999999993</v>
      </c>
      <c r="I31" s="49">
        <f t="shared" si="17"/>
        <v>131945.38</v>
      </c>
      <c r="J31" s="120">
        <v>132066.20000000001</v>
      </c>
      <c r="K31" s="53">
        <f t="shared" si="1"/>
        <v>120.820000000007</v>
      </c>
      <c r="L31" s="82">
        <f t="shared" si="18"/>
        <v>74018.61</v>
      </c>
      <c r="M31" s="116">
        <v>74098.539999999994</v>
      </c>
      <c r="N31" s="53">
        <f t="shared" si="2"/>
        <v>79.929999999993001</v>
      </c>
      <c r="O31" s="125">
        <f t="shared" si="19"/>
        <v>722098.64</v>
      </c>
      <c r="P31" s="116">
        <v>723429.52</v>
      </c>
      <c r="Q31" s="53">
        <f t="shared" si="3"/>
        <v>1330.88</v>
      </c>
      <c r="R31" s="125">
        <f t="shared" si="20"/>
        <v>273788.32</v>
      </c>
      <c r="S31" s="116">
        <v>274367.8</v>
      </c>
      <c r="T31" s="53">
        <f t="shared" si="4"/>
        <v>579.47999999998103</v>
      </c>
      <c r="U31" s="125">
        <f t="shared" si="21"/>
        <v>699800.96</v>
      </c>
      <c r="V31" s="120">
        <v>700651.92</v>
      </c>
      <c r="W31" s="53">
        <f t="shared" si="5"/>
        <v>850.96000000007905</v>
      </c>
      <c r="X31" s="82">
        <f t="shared" si="22"/>
        <v>497010.16</v>
      </c>
      <c r="Y31" s="120">
        <v>497775.2</v>
      </c>
      <c r="Z31" s="53">
        <f t="shared" si="6"/>
        <v>765.04000000003703</v>
      </c>
      <c r="AA31" s="82">
        <f t="shared" si="23"/>
        <v>131986.6</v>
      </c>
      <c r="AB31" s="120">
        <v>132034</v>
      </c>
      <c r="AC31" s="53">
        <f t="shared" si="7"/>
        <v>47.399999999994201</v>
      </c>
      <c r="AD31" s="134">
        <f t="shared" si="24"/>
        <v>161991</v>
      </c>
      <c r="AE31" s="135">
        <v>162342</v>
      </c>
      <c r="AF31" s="53">
        <f t="shared" si="8"/>
        <v>351</v>
      </c>
      <c r="AG31" s="62">
        <f t="shared" si="9"/>
        <v>11535.3299999999</v>
      </c>
      <c r="AH31" s="123">
        <f t="shared" si="25"/>
        <v>7238157.4100000001</v>
      </c>
      <c r="AI31" s="82">
        <v>7249577.2300000004</v>
      </c>
      <c r="AJ31" s="104">
        <f t="shared" si="10"/>
        <v>11419.8200000003</v>
      </c>
      <c r="AK31" s="123">
        <f t="shared" si="26"/>
        <v>7470467.4699999997</v>
      </c>
      <c r="AL31" s="82">
        <v>7482271.3600000003</v>
      </c>
      <c r="AM31" s="104">
        <f t="shared" si="13"/>
        <v>11803.8900000006</v>
      </c>
      <c r="AN31" s="107">
        <f t="shared" si="14"/>
        <v>11756.4900000006</v>
      </c>
      <c r="AO31" s="96">
        <f t="shared" si="11"/>
        <v>336.67000000030401</v>
      </c>
      <c r="AP31" s="1"/>
      <c r="AQ31" s="1"/>
      <c r="AR31" s="1"/>
      <c r="AS31" s="1"/>
      <c r="AT31" s="1"/>
      <c r="AU31" s="1"/>
      <c r="AV31" s="1"/>
      <c r="AW31" s="1"/>
    </row>
    <row r="32" spans="1:49" ht="30" customHeight="1">
      <c r="A32" s="504"/>
      <c r="B32" s="101">
        <v>45802</v>
      </c>
      <c r="C32" s="82">
        <f t="shared" si="15"/>
        <v>3448814.28</v>
      </c>
      <c r="D32" s="49">
        <v>3453816.52</v>
      </c>
      <c r="E32" s="53">
        <f t="shared" si="12"/>
        <v>5002.2400000002199</v>
      </c>
      <c r="F32" s="125">
        <f t="shared" si="16"/>
        <v>1166105.1599999999</v>
      </c>
      <c r="G32" s="116">
        <v>1168600.47</v>
      </c>
      <c r="H32" s="53">
        <f t="shared" si="0"/>
        <v>2495.31000000006</v>
      </c>
      <c r="I32" s="49">
        <f t="shared" si="17"/>
        <v>132066.20000000001</v>
      </c>
      <c r="J32" s="120">
        <v>132195.13</v>
      </c>
      <c r="K32" s="53">
        <f t="shared" si="1"/>
        <v>128.92999999999299</v>
      </c>
      <c r="L32" s="82">
        <f t="shared" si="18"/>
        <v>74098.539999999994</v>
      </c>
      <c r="M32" s="116">
        <v>74187.509999999995</v>
      </c>
      <c r="N32" s="53">
        <f t="shared" si="2"/>
        <v>88.970000000001207</v>
      </c>
      <c r="O32" s="125">
        <f t="shared" si="19"/>
        <v>723429.52</v>
      </c>
      <c r="P32" s="116">
        <v>724917.36</v>
      </c>
      <c r="Q32" s="53">
        <f t="shared" si="3"/>
        <v>1487.8399999999699</v>
      </c>
      <c r="R32" s="125">
        <f t="shared" si="20"/>
        <v>274367.8</v>
      </c>
      <c r="S32" s="116">
        <v>275100.92</v>
      </c>
      <c r="T32" s="53">
        <f t="shared" si="4"/>
        <v>733.119999999995</v>
      </c>
      <c r="U32" s="125">
        <f t="shared" si="21"/>
        <v>700651.92</v>
      </c>
      <c r="V32" s="120">
        <v>701532.8</v>
      </c>
      <c r="W32" s="53">
        <f t="shared" si="5"/>
        <v>880.880000000005</v>
      </c>
      <c r="X32" s="82">
        <f t="shared" si="22"/>
        <v>497775.2</v>
      </c>
      <c r="Y32" s="120">
        <v>498585.44</v>
      </c>
      <c r="Z32" s="53">
        <f t="shared" si="6"/>
        <v>810.23999999999103</v>
      </c>
      <c r="AA32" s="82">
        <f t="shared" si="23"/>
        <v>132034</v>
      </c>
      <c r="AB32" s="120">
        <v>132079.44</v>
      </c>
      <c r="AC32" s="53">
        <f t="shared" si="7"/>
        <v>45.4400000000023</v>
      </c>
      <c r="AD32" s="134">
        <f t="shared" si="24"/>
        <v>162342</v>
      </c>
      <c r="AE32" s="135">
        <v>162641</v>
      </c>
      <c r="AF32" s="53">
        <f t="shared" si="8"/>
        <v>299</v>
      </c>
      <c r="AG32" s="62">
        <f t="shared" si="9"/>
        <v>11971.970000000199</v>
      </c>
      <c r="AH32" s="123">
        <f t="shared" si="25"/>
        <v>7249577.2300000004</v>
      </c>
      <c r="AI32" s="82">
        <v>7261537.1399999997</v>
      </c>
      <c r="AJ32" s="104">
        <f t="shared" si="10"/>
        <v>11959.909999999199</v>
      </c>
      <c r="AK32" s="123">
        <f t="shared" si="26"/>
        <v>7482271.3600000003</v>
      </c>
      <c r="AL32" s="82">
        <v>7494516.4900000002</v>
      </c>
      <c r="AM32" s="104">
        <f t="shared" si="13"/>
        <v>12245.129999999899</v>
      </c>
      <c r="AN32" s="107">
        <f t="shared" si="14"/>
        <v>12199.6899999999</v>
      </c>
      <c r="AO32" s="96">
        <f t="shared" si="11"/>
        <v>239.780000000668</v>
      </c>
      <c r="AP32" s="1"/>
      <c r="AQ32" s="1"/>
      <c r="AR32" s="1"/>
      <c r="AS32" s="1"/>
      <c r="AT32" s="3"/>
      <c r="AU32" s="1"/>
      <c r="AV32" s="1"/>
      <c r="AW32" s="1"/>
    </row>
    <row r="33" spans="1:49" ht="30" customHeight="1">
      <c r="A33" s="504"/>
      <c r="B33" s="101">
        <v>45803</v>
      </c>
      <c r="C33" s="82">
        <f t="shared" si="15"/>
        <v>3453816.52</v>
      </c>
      <c r="D33" s="128">
        <v>3458968.44</v>
      </c>
      <c r="E33" s="53">
        <f t="shared" si="12"/>
        <v>5151.91999999993</v>
      </c>
      <c r="F33" s="125">
        <f t="shared" si="16"/>
        <v>1168600.47</v>
      </c>
      <c r="G33" s="129">
        <v>1170584.55</v>
      </c>
      <c r="H33" s="53">
        <f t="shared" si="0"/>
        <v>1984.08000000007</v>
      </c>
      <c r="I33" s="49">
        <f t="shared" si="17"/>
        <v>132195.13</v>
      </c>
      <c r="J33" s="129">
        <v>132320.35999999999</v>
      </c>
      <c r="K33" s="53">
        <f t="shared" si="1"/>
        <v>125.229999999981</v>
      </c>
      <c r="L33" s="82">
        <f t="shared" si="18"/>
        <v>74187.509999999995</v>
      </c>
      <c r="M33" s="129">
        <v>74274.990000000005</v>
      </c>
      <c r="N33" s="53">
        <f t="shared" si="2"/>
        <v>87.480000000010506</v>
      </c>
      <c r="O33" s="125">
        <f t="shared" si="19"/>
        <v>724917.36</v>
      </c>
      <c r="P33" s="129">
        <v>726416.4</v>
      </c>
      <c r="Q33" s="53">
        <f t="shared" si="3"/>
        <v>1499.04000000004</v>
      </c>
      <c r="R33" s="125">
        <f t="shared" si="20"/>
        <v>275100.92</v>
      </c>
      <c r="S33" s="129">
        <v>275772.76</v>
      </c>
      <c r="T33" s="53">
        <f t="shared" si="4"/>
        <v>671.84000000002595</v>
      </c>
      <c r="U33" s="125">
        <f t="shared" si="21"/>
        <v>701532.8</v>
      </c>
      <c r="V33" s="129">
        <v>702357.28</v>
      </c>
      <c r="W33" s="53">
        <f t="shared" si="5"/>
        <v>824.47999999998103</v>
      </c>
      <c r="X33" s="82">
        <f t="shared" si="22"/>
        <v>498585.44</v>
      </c>
      <c r="Y33" s="129">
        <v>499329.92</v>
      </c>
      <c r="Z33" s="53">
        <f t="shared" si="6"/>
        <v>744.47999999998103</v>
      </c>
      <c r="AA33" s="82">
        <f t="shared" si="23"/>
        <v>132079.44</v>
      </c>
      <c r="AB33" s="129">
        <v>132127.51999999999</v>
      </c>
      <c r="AC33" s="53">
        <f t="shared" si="7"/>
        <v>48.079999999987201</v>
      </c>
      <c r="AD33" s="134">
        <f t="shared" si="24"/>
        <v>162641</v>
      </c>
      <c r="AE33" s="136">
        <v>163005</v>
      </c>
      <c r="AF33" s="53">
        <f t="shared" si="8"/>
        <v>364</v>
      </c>
      <c r="AG33" s="62">
        <f t="shared" si="9"/>
        <v>11500.63</v>
      </c>
      <c r="AH33" s="123">
        <f t="shared" si="25"/>
        <v>7261537.1399999997</v>
      </c>
      <c r="AI33" s="137">
        <v>7273032.3700000001</v>
      </c>
      <c r="AJ33" s="104">
        <f t="shared" si="10"/>
        <v>11495.2300000004</v>
      </c>
      <c r="AK33" s="123">
        <f t="shared" si="26"/>
        <v>7494516.4900000002</v>
      </c>
      <c r="AL33" s="82">
        <v>7506431.2199999997</v>
      </c>
      <c r="AM33" s="104">
        <f t="shared" si="13"/>
        <v>11914.729999999499</v>
      </c>
      <c r="AN33" s="107">
        <f t="shared" si="14"/>
        <v>11866.649999999499</v>
      </c>
      <c r="AO33" s="96">
        <f t="shared" si="11"/>
        <v>371.41999999908103</v>
      </c>
      <c r="AP33" s="1"/>
      <c r="AQ33" s="1"/>
      <c r="AR33" s="1"/>
      <c r="AS33" s="1"/>
      <c r="AT33" s="1"/>
      <c r="AU33" s="1"/>
      <c r="AV33" s="1"/>
      <c r="AW33" s="1"/>
    </row>
    <row r="34" spans="1:49" s="3" customFormat="1" ht="30" customHeight="1">
      <c r="A34" s="504"/>
      <c r="B34" s="101">
        <v>45804</v>
      </c>
      <c r="C34" s="82">
        <f t="shared" si="15"/>
        <v>3458968.44</v>
      </c>
      <c r="D34" s="49">
        <v>3464095.53</v>
      </c>
      <c r="E34" s="53">
        <f t="shared" si="12"/>
        <v>5127.0899999998501</v>
      </c>
      <c r="F34" s="125">
        <f t="shared" si="16"/>
        <v>1170584.55</v>
      </c>
      <c r="G34" s="123">
        <v>1172766.3999999999</v>
      </c>
      <c r="H34" s="53">
        <f t="shared" si="0"/>
        <v>2181.8499999998598</v>
      </c>
      <c r="I34" s="49">
        <f t="shared" si="17"/>
        <v>132320.35999999999</v>
      </c>
      <c r="J34" s="82">
        <v>132443.04</v>
      </c>
      <c r="K34" s="53">
        <f t="shared" si="1"/>
        <v>122.68000000002201</v>
      </c>
      <c r="L34" s="82">
        <f t="shared" si="18"/>
        <v>74274.990000000005</v>
      </c>
      <c r="M34" s="123">
        <v>74362.81</v>
      </c>
      <c r="N34" s="53">
        <f t="shared" si="2"/>
        <v>87.819999999992405</v>
      </c>
      <c r="O34" s="125">
        <f t="shared" si="19"/>
        <v>726416.4</v>
      </c>
      <c r="P34" s="123">
        <v>727834.24</v>
      </c>
      <c r="Q34" s="53">
        <f t="shared" si="3"/>
        <v>1417.8399999999699</v>
      </c>
      <c r="R34" s="125">
        <f t="shared" si="20"/>
        <v>275772.76</v>
      </c>
      <c r="S34" s="123">
        <v>276240.7</v>
      </c>
      <c r="T34" s="53">
        <f t="shared" si="4"/>
        <v>467.94000000000199</v>
      </c>
      <c r="U34" s="125">
        <f t="shared" si="21"/>
        <v>702357.28</v>
      </c>
      <c r="V34" s="82">
        <v>703166.48</v>
      </c>
      <c r="W34" s="53">
        <f t="shared" si="5"/>
        <v>809.19999999995298</v>
      </c>
      <c r="X34" s="82">
        <f t="shared" si="22"/>
        <v>499329.92</v>
      </c>
      <c r="Y34" s="82">
        <v>500087.76</v>
      </c>
      <c r="Z34" s="53">
        <f t="shared" si="6"/>
        <v>757.84000000002595</v>
      </c>
      <c r="AA34" s="82">
        <f t="shared" si="23"/>
        <v>132127.51999999999</v>
      </c>
      <c r="AB34" s="82">
        <v>132173.6</v>
      </c>
      <c r="AC34" s="53">
        <f t="shared" si="7"/>
        <v>46.080000000016298</v>
      </c>
      <c r="AD34" s="134">
        <f t="shared" si="24"/>
        <v>163005</v>
      </c>
      <c r="AE34" s="134">
        <v>163376</v>
      </c>
      <c r="AF34" s="53">
        <f t="shared" si="8"/>
        <v>371</v>
      </c>
      <c r="AG34" s="62">
        <f t="shared" si="9"/>
        <v>11389.3399999997</v>
      </c>
      <c r="AH34" s="123">
        <f t="shared" si="25"/>
        <v>7273032.3700000001</v>
      </c>
      <c r="AI34" s="82">
        <v>7284420.7400000002</v>
      </c>
      <c r="AJ34" s="104">
        <f t="shared" si="10"/>
        <v>11388.370000000101</v>
      </c>
      <c r="AK34" s="123">
        <f t="shared" si="26"/>
        <v>7506431.2199999997</v>
      </c>
      <c r="AL34" s="82">
        <v>7518149.1500000004</v>
      </c>
      <c r="AM34" s="104">
        <f t="shared" si="13"/>
        <v>11717.930000000601</v>
      </c>
      <c r="AN34" s="107">
        <f t="shared" si="14"/>
        <v>11671.850000000601</v>
      </c>
      <c r="AO34" s="96">
        <f t="shared" si="11"/>
        <v>283.48000000050502</v>
      </c>
      <c r="AT34" s="1"/>
    </row>
    <row r="35" spans="1:49" s="3" customFormat="1" ht="30" customHeight="1">
      <c r="A35" s="504"/>
      <c r="B35" s="101">
        <v>45805</v>
      </c>
      <c r="C35" s="82">
        <f t="shared" si="15"/>
        <v>3464095.53</v>
      </c>
      <c r="D35" s="49">
        <v>3468518.76</v>
      </c>
      <c r="E35" s="53">
        <f t="shared" si="12"/>
        <v>4423.2299999999796</v>
      </c>
      <c r="F35" s="125">
        <f t="shared" si="16"/>
        <v>1172766.3999999999</v>
      </c>
      <c r="G35" s="123">
        <v>1173610.75</v>
      </c>
      <c r="H35" s="53">
        <f t="shared" si="0"/>
        <v>844.35000000009302</v>
      </c>
      <c r="I35" s="49">
        <f t="shared" si="17"/>
        <v>132443.04</v>
      </c>
      <c r="J35" s="82">
        <v>132547.54</v>
      </c>
      <c r="K35" s="53">
        <f t="shared" si="1"/>
        <v>104.5</v>
      </c>
      <c r="L35" s="82">
        <f t="shared" si="18"/>
        <v>74362.81</v>
      </c>
      <c r="M35" s="123">
        <v>74460.25</v>
      </c>
      <c r="N35" s="53">
        <f t="shared" si="2"/>
        <v>97.4400000000023</v>
      </c>
      <c r="O35" s="125">
        <f t="shared" si="19"/>
        <v>727834.24</v>
      </c>
      <c r="P35" s="123">
        <v>729009.44</v>
      </c>
      <c r="Q35" s="53">
        <f t="shared" si="3"/>
        <v>1175.19999999995</v>
      </c>
      <c r="R35" s="125">
        <f t="shared" si="20"/>
        <v>276240.7</v>
      </c>
      <c r="S35" s="123">
        <v>276693.38</v>
      </c>
      <c r="T35" s="53">
        <f t="shared" si="4"/>
        <v>452.67999999999302</v>
      </c>
      <c r="U35" s="125">
        <f t="shared" si="21"/>
        <v>703166.48</v>
      </c>
      <c r="V35" s="82">
        <v>703910.32</v>
      </c>
      <c r="W35" s="53">
        <f t="shared" si="5"/>
        <v>743.83999999996695</v>
      </c>
      <c r="X35" s="82">
        <f t="shared" si="22"/>
        <v>500087.76</v>
      </c>
      <c r="Y35" s="82">
        <v>500651.68</v>
      </c>
      <c r="Z35" s="53">
        <f t="shared" si="6"/>
        <v>563.91999999998404</v>
      </c>
      <c r="AA35" s="82">
        <f t="shared" si="23"/>
        <v>132173.6</v>
      </c>
      <c r="AB35" s="82">
        <v>132222.28</v>
      </c>
      <c r="AC35" s="53">
        <f t="shared" si="7"/>
        <v>48.679999999993001</v>
      </c>
      <c r="AD35" s="134">
        <f t="shared" si="24"/>
        <v>163376</v>
      </c>
      <c r="AE35" s="134">
        <v>163735</v>
      </c>
      <c r="AF35" s="53">
        <f t="shared" si="8"/>
        <v>359</v>
      </c>
      <c r="AG35" s="62">
        <f t="shared" si="9"/>
        <v>8812.8399999999692</v>
      </c>
      <c r="AH35" s="123">
        <f t="shared" si="25"/>
        <v>7284420.7400000002</v>
      </c>
      <c r="AI35" s="82">
        <v>7293203.0199999996</v>
      </c>
      <c r="AJ35" s="104">
        <f t="shared" si="10"/>
        <v>8782.2799999993294</v>
      </c>
      <c r="AK35" s="123">
        <f t="shared" si="26"/>
        <v>7518149.1500000004</v>
      </c>
      <c r="AL35" s="82">
        <v>7527180.1600000001</v>
      </c>
      <c r="AM35" s="104">
        <f t="shared" si="13"/>
        <v>9031.0099999997801</v>
      </c>
      <c r="AN35" s="107">
        <f t="shared" si="14"/>
        <v>8982.3299999997798</v>
      </c>
      <c r="AO35" s="96">
        <f t="shared" si="11"/>
        <v>200.05000000045399</v>
      </c>
      <c r="AT35" s="1"/>
    </row>
    <row r="36" spans="1:49" ht="30" customHeight="1">
      <c r="A36" s="504"/>
      <c r="B36" s="101">
        <v>45806</v>
      </c>
      <c r="C36" s="82">
        <f t="shared" si="15"/>
        <v>3468518.76</v>
      </c>
      <c r="D36" s="49">
        <v>3473083.68</v>
      </c>
      <c r="E36" s="53">
        <f t="shared" si="12"/>
        <v>4564.9200000003902</v>
      </c>
      <c r="F36" s="125">
        <f t="shared" si="16"/>
        <v>1173610.75</v>
      </c>
      <c r="G36" s="116">
        <v>1174030.6200000001</v>
      </c>
      <c r="H36" s="53">
        <f t="shared" si="0"/>
        <v>419.87000000011199</v>
      </c>
      <c r="I36" s="49">
        <f t="shared" si="17"/>
        <v>132547.54</v>
      </c>
      <c r="J36" s="120">
        <v>132679.82</v>
      </c>
      <c r="K36" s="53">
        <f t="shared" si="1"/>
        <v>132.27999999999901</v>
      </c>
      <c r="L36" s="82">
        <f t="shared" si="18"/>
        <v>74460.25</v>
      </c>
      <c r="M36" s="116">
        <v>74541.95</v>
      </c>
      <c r="N36" s="53">
        <f t="shared" si="2"/>
        <v>81.699999999997104</v>
      </c>
      <c r="O36" s="125">
        <f t="shared" si="19"/>
        <v>729009.44</v>
      </c>
      <c r="P36" s="116">
        <v>730209.76</v>
      </c>
      <c r="Q36" s="53">
        <f t="shared" si="3"/>
        <v>1200.32000000007</v>
      </c>
      <c r="R36" s="125">
        <f t="shared" si="20"/>
        <v>276693.38</v>
      </c>
      <c r="S36" s="116">
        <v>277089.86</v>
      </c>
      <c r="T36" s="53">
        <f t="shared" si="4"/>
        <v>396.47999999998098</v>
      </c>
      <c r="U36" s="125">
        <f t="shared" si="21"/>
        <v>703910.32</v>
      </c>
      <c r="V36" s="120">
        <v>704620.08</v>
      </c>
      <c r="W36" s="53">
        <f t="shared" si="5"/>
        <v>709.76000000000897</v>
      </c>
      <c r="X36" s="82">
        <f t="shared" si="22"/>
        <v>500651.68</v>
      </c>
      <c r="Y36" s="120">
        <v>501203.84</v>
      </c>
      <c r="Z36" s="53">
        <f t="shared" si="6"/>
        <v>552.16000000003305</v>
      </c>
      <c r="AA36" s="82">
        <f t="shared" si="23"/>
        <v>132222.28</v>
      </c>
      <c r="AB36" s="120">
        <v>132269.79999999999</v>
      </c>
      <c r="AC36" s="53">
        <f t="shared" si="7"/>
        <v>47.519999999989501</v>
      </c>
      <c r="AD36" s="134">
        <f t="shared" si="24"/>
        <v>163735</v>
      </c>
      <c r="AE36" s="135">
        <v>164090</v>
      </c>
      <c r="AF36" s="53">
        <f t="shared" si="8"/>
        <v>355</v>
      </c>
      <c r="AG36" s="62">
        <f t="shared" si="9"/>
        <v>8460.0100000005805</v>
      </c>
      <c r="AH36" s="123">
        <f t="shared" si="25"/>
        <v>7293203.0199999996</v>
      </c>
      <c r="AI36" s="82">
        <v>7301661.5999999996</v>
      </c>
      <c r="AJ36" s="104">
        <f t="shared" si="10"/>
        <v>8458.5800000000709</v>
      </c>
      <c r="AK36" s="123">
        <f t="shared" si="26"/>
        <v>7527180.1600000001</v>
      </c>
      <c r="AL36" s="82">
        <v>7535936.5</v>
      </c>
      <c r="AM36" s="104">
        <f t="shared" si="13"/>
        <v>8756.3399999998492</v>
      </c>
      <c r="AN36" s="107">
        <f t="shared" si="14"/>
        <v>8708.8199999998596</v>
      </c>
      <c r="AO36" s="96">
        <f t="shared" si="11"/>
        <v>250.23999999978699</v>
      </c>
      <c r="AP36" s="1"/>
      <c r="AQ36" s="1"/>
      <c r="AR36" s="1"/>
      <c r="AS36" s="1"/>
      <c r="AT36" s="1"/>
      <c r="AU36" s="1"/>
      <c r="AV36" s="1"/>
      <c r="AW36" s="1"/>
    </row>
    <row r="37" spans="1:49" ht="30" customHeight="1">
      <c r="A37" s="504"/>
      <c r="B37" s="101">
        <v>45807</v>
      </c>
      <c r="C37" s="82">
        <f t="shared" si="15"/>
        <v>3473083.68</v>
      </c>
      <c r="D37" s="49">
        <v>3478343.65</v>
      </c>
      <c r="E37" s="53">
        <f t="shared" si="12"/>
        <v>5259.9699999997401</v>
      </c>
      <c r="F37" s="125">
        <f t="shared" si="16"/>
        <v>1174030.6200000001</v>
      </c>
      <c r="G37" s="116">
        <v>1174439</v>
      </c>
      <c r="H37" s="53">
        <f t="shared" si="0"/>
        <v>408.37999999988801</v>
      </c>
      <c r="I37" s="49">
        <f t="shared" si="17"/>
        <v>132679.82</v>
      </c>
      <c r="J37" s="120">
        <v>132778.12</v>
      </c>
      <c r="K37" s="53">
        <f t="shared" si="1"/>
        <v>98.299999999988401</v>
      </c>
      <c r="L37" s="82">
        <f t="shared" si="18"/>
        <v>74541.95</v>
      </c>
      <c r="M37" s="116">
        <v>74625.570000000007</v>
      </c>
      <c r="N37" s="53">
        <f t="shared" si="2"/>
        <v>83.620000000009895</v>
      </c>
      <c r="O37" s="125">
        <f t="shared" si="19"/>
        <v>730209.76</v>
      </c>
      <c r="P37" s="116">
        <v>731476.7</v>
      </c>
      <c r="Q37" s="53">
        <f t="shared" si="3"/>
        <v>1266.93999999994</v>
      </c>
      <c r="R37" s="125">
        <f t="shared" si="20"/>
        <v>277089.86</v>
      </c>
      <c r="S37" s="116">
        <v>277452.74</v>
      </c>
      <c r="T37" s="53">
        <f t="shared" si="4"/>
        <v>362.880000000005</v>
      </c>
      <c r="U37" s="125">
        <f t="shared" si="21"/>
        <v>704620.08</v>
      </c>
      <c r="V37" s="120">
        <v>705337.76</v>
      </c>
      <c r="W37" s="53">
        <f t="shared" si="5"/>
        <v>717.680000000051</v>
      </c>
      <c r="X37" s="82">
        <f t="shared" si="22"/>
        <v>501203.84</v>
      </c>
      <c r="Y37" s="120">
        <v>501791.76</v>
      </c>
      <c r="Z37" s="53">
        <f t="shared" si="6"/>
        <v>587.91999999998404</v>
      </c>
      <c r="AA37" s="82">
        <f t="shared" si="23"/>
        <v>132269.79999999999</v>
      </c>
      <c r="AB37" s="120">
        <v>132316.76</v>
      </c>
      <c r="AC37" s="53">
        <f t="shared" si="7"/>
        <v>46.960000000020997</v>
      </c>
      <c r="AD37" s="134">
        <f t="shared" si="24"/>
        <v>164090</v>
      </c>
      <c r="AE37" s="135">
        <v>164445</v>
      </c>
      <c r="AF37" s="53">
        <f t="shared" si="8"/>
        <v>355</v>
      </c>
      <c r="AG37" s="62">
        <f t="shared" si="9"/>
        <v>9187.6499999996304</v>
      </c>
      <c r="AH37" s="123">
        <f t="shared" si="25"/>
        <v>7301661.5999999996</v>
      </c>
      <c r="AI37" s="82">
        <v>7310804.6100000003</v>
      </c>
      <c r="AJ37" s="104">
        <f t="shared" si="10"/>
        <v>9143.0100000007096</v>
      </c>
      <c r="AK37" s="123">
        <f t="shared" si="26"/>
        <v>7535936.5</v>
      </c>
      <c r="AL37" s="82">
        <v>7545384.5099999998</v>
      </c>
      <c r="AM37" s="104">
        <f t="shared" si="13"/>
        <v>9448.0099999997801</v>
      </c>
      <c r="AN37" s="107">
        <f t="shared" si="14"/>
        <v>9401.0499999997592</v>
      </c>
      <c r="AO37" s="96">
        <f t="shared" si="11"/>
        <v>258.03999999904801</v>
      </c>
      <c r="AP37" s="1"/>
      <c r="AQ37" s="1"/>
      <c r="AR37" s="1"/>
      <c r="AS37" s="1"/>
      <c r="AT37" s="1"/>
      <c r="AU37" s="1"/>
      <c r="AV37" s="1"/>
      <c r="AW37" s="1"/>
    </row>
    <row r="38" spans="1:49" ht="30" customHeight="1">
      <c r="A38" s="504"/>
      <c r="B38" s="130">
        <v>45808</v>
      </c>
      <c r="C38" s="82">
        <f t="shared" si="15"/>
        <v>3478343.65</v>
      </c>
      <c r="D38" s="49">
        <v>3483420.73</v>
      </c>
      <c r="E38" s="53">
        <f t="shared" si="12"/>
        <v>5077.08000000007</v>
      </c>
      <c r="F38" s="125">
        <f t="shared" si="16"/>
        <v>1174439</v>
      </c>
      <c r="G38" s="116">
        <v>1174655.73</v>
      </c>
      <c r="H38" s="53">
        <f t="shared" si="0"/>
        <v>216.729999999981</v>
      </c>
      <c r="I38" s="49">
        <f t="shared" si="17"/>
        <v>132778.12</v>
      </c>
      <c r="J38" s="120">
        <v>133026.01999999999</v>
      </c>
      <c r="K38" s="53">
        <f t="shared" si="1"/>
        <v>247.89999999999401</v>
      </c>
      <c r="L38" s="82">
        <f t="shared" si="18"/>
        <v>74625.570000000007</v>
      </c>
      <c r="M38" s="116">
        <v>74721.679999999993</v>
      </c>
      <c r="N38" s="53">
        <f t="shared" si="2"/>
        <v>96.109999999986002</v>
      </c>
      <c r="O38" s="125">
        <f t="shared" si="19"/>
        <v>731476.7</v>
      </c>
      <c r="P38" s="116">
        <v>732781.76</v>
      </c>
      <c r="Q38" s="53">
        <f t="shared" si="3"/>
        <v>1305.06000000006</v>
      </c>
      <c r="R38" s="125">
        <f t="shared" si="20"/>
        <v>277452.74</v>
      </c>
      <c r="S38" s="116">
        <v>277827.96000000002</v>
      </c>
      <c r="T38" s="53">
        <f t="shared" si="4"/>
        <v>375.22000000002998</v>
      </c>
      <c r="U38" s="125">
        <f t="shared" si="21"/>
        <v>705337.76</v>
      </c>
      <c r="V38" s="120">
        <v>706089.84</v>
      </c>
      <c r="W38" s="53">
        <f t="shared" si="5"/>
        <v>752.07999999995798</v>
      </c>
      <c r="X38" s="82">
        <f t="shared" si="22"/>
        <v>501791.76</v>
      </c>
      <c r="Y38" s="120">
        <v>502372.4</v>
      </c>
      <c r="Z38" s="53">
        <f t="shared" si="6"/>
        <v>580.64000000001397</v>
      </c>
      <c r="AA38" s="82">
        <f t="shared" si="23"/>
        <v>132316.76</v>
      </c>
      <c r="AB38" s="120">
        <v>132410.96</v>
      </c>
      <c r="AC38" s="53">
        <f t="shared" si="7"/>
        <v>94.199999999982495</v>
      </c>
      <c r="AD38" s="134">
        <f t="shared" si="24"/>
        <v>164445</v>
      </c>
      <c r="AE38" s="135">
        <v>164781</v>
      </c>
      <c r="AF38" s="53">
        <f t="shared" si="8"/>
        <v>336</v>
      </c>
      <c r="AG38" s="62">
        <f t="shared" si="9"/>
        <v>9081.0200000000805</v>
      </c>
      <c r="AH38" s="123">
        <f t="shared" si="25"/>
        <v>7310804.6100000003</v>
      </c>
      <c r="AI38" s="82">
        <v>7319717.3200000003</v>
      </c>
      <c r="AJ38" s="104">
        <f t="shared" si="10"/>
        <v>8912.7099999999591</v>
      </c>
      <c r="AK38" s="123">
        <f t="shared" si="26"/>
        <v>7545384.5099999998</v>
      </c>
      <c r="AL38" s="82">
        <v>7554531.6100000003</v>
      </c>
      <c r="AM38" s="104">
        <f t="shared" si="13"/>
        <v>9147.1000000005606</v>
      </c>
      <c r="AN38" s="107">
        <f t="shared" si="14"/>
        <v>9052.9000000005799</v>
      </c>
      <c r="AO38" s="96">
        <f t="shared" si="11"/>
        <v>140.19000000061399</v>
      </c>
      <c r="AP38" s="1"/>
      <c r="AQ38" s="1"/>
      <c r="AR38" s="1"/>
      <c r="AS38" s="1"/>
      <c r="AT38" s="1"/>
      <c r="AU38" s="1"/>
      <c r="AV38" s="1"/>
      <c r="AW38" s="1"/>
    </row>
    <row r="39" spans="1:49" ht="48" customHeight="1">
      <c r="A39" s="504"/>
      <c r="B39" s="540" t="s">
        <v>39</v>
      </c>
      <c r="C39" s="541"/>
      <c r="D39" s="541"/>
      <c r="E39" s="20">
        <f>SUM(E8:E36)</f>
        <v>121318.59</v>
      </c>
      <c r="F39" s="20"/>
      <c r="G39" s="20"/>
      <c r="H39" s="20">
        <f>SUM(H8:H36)</f>
        <v>43228.450000000201</v>
      </c>
      <c r="I39" s="20"/>
      <c r="J39" s="20"/>
      <c r="K39" s="20">
        <f>SUM(K8:K36)</f>
        <v>2953.75</v>
      </c>
      <c r="L39" s="20"/>
      <c r="M39" s="20"/>
      <c r="N39" s="20">
        <f>SUM(N8:N36)</f>
        <v>1917.42</v>
      </c>
      <c r="O39" s="20"/>
      <c r="P39" s="20"/>
      <c r="Q39" s="20">
        <f>SUM(Q8:Q36)</f>
        <v>26309.83</v>
      </c>
      <c r="R39" s="20"/>
      <c r="S39" s="20"/>
      <c r="T39" s="20">
        <f>SUM(T8:T36)</f>
        <v>13676.03</v>
      </c>
      <c r="U39" s="20"/>
      <c r="V39" s="20"/>
      <c r="W39" s="20">
        <f>SUM(W8:W36)</f>
        <v>20488</v>
      </c>
      <c r="X39" s="20"/>
      <c r="Y39" s="20"/>
      <c r="Z39" s="20">
        <f>SUM(Z8:Z36)</f>
        <v>17763.84</v>
      </c>
      <c r="AA39" s="20"/>
      <c r="AB39" s="20"/>
      <c r="AC39" s="20">
        <f>SUM(AC8:AC36)</f>
        <v>1292.0799999999899</v>
      </c>
      <c r="AD39" s="20"/>
      <c r="AE39" s="28"/>
      <c r="AF39" s="20">
        <f>SUM(AF8:AF36)</f>
        <v>8768</v>
      </c>
      <c r="AG39" s="92">
        <f>SUM(AG8:AG36)</f>
        <v>257715.99</v>
      </c>
      <c r="AH39" s="92"/>
      <c r="AI39" s="92"/>
      <c r="AJ39" s="20">
        <f>SUM(AJ8:AJ36)</f>
        <v>257443.92</v>
      </c>
      <c r="AK39" s="92"/>
      <c r="AL39" s="92"/>
      <c r="AM39" s="20">
        <f>SUM(AM8:AM36)</f>
        <v>265281.88</v>
      </c>
      <c r="AN39" s="109">
        <f>+SUM(AN9:AN38)</f>
        <v>282443.75</v>
      </c>
      <c r="AO39" s="42">
        <f>+SUM(AO8:AO11,AO13:AO36)</f>
        <v>6537.7999999997801</v>
      </c>
      <c r="AP39" s="1"/>
      <c r="AQ39" s="1"/>
      <c r="AR39" s="1"/>
      <c r="AS39" s="1"/>
      <c r="AT39" s="3"/>
      <c r="AU39" s="1"/>
      <c r="AV39" s="1"/>
      <c r="AW39" s="1"/>
    </row>
    <row r="40" spans="1:49" ht="27.75">
      <c r="B40" s="91"/>
      <c r="C40" s="43"/>
      <c r="D40" s="43"/>
      <c r="E40" s="43"/>
      <c r="F40" s="22"/>
      <c r="G40" s="43"/>
      <c r="H40" s="43"/>
      <c r="J40" s="1"/>
      <c r="K40" s="1"/>
      <c r="L40" s="1"/>
      <c r="N40" s="1"/>
      <c r="Q40" s="1"/>
      <c r="R40" s="1"/>
      <c r="T40" s="1" t="s">
        <v>123</v>
      </c>
      <c r="U40" s="1"/>
      <c r="W40" s="1"/>
      <c r="X40" s="1"/>
      <c r="Z40" s="1"/>
      <c r="AA40" s="1"/>
      <c r="AC40" s="1"/>
      <c r="AD40" s="1"/>
      <c r="AF40" s="1"/>
      <c r="AG40" s="1"/>
      <c r="AH40" s="1"/>
      <c r="AI40" s="1"/>
      <c r="AJ40" s="1"/>
      <c r="AK40" s="1"/>
      <c r="AL40" s="93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5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9:49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29:49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9:49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29:49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9:49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9:49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29:49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29:49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29:49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29:49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9:49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29:49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9:49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29:49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9:49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9:49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29:49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29:49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9:49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29:49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9:49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29:49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9:49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29:49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9:49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29:49">
      <c r="AC74" s="7"/>
      <c r="AF74" s="7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29:49">
      <c r="AC75" s="7"/>
      <c r="AF75" s="7"/>
      <c r="AG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29:49"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29:49">
      <c r="AT77" s="1"/>
    </row>
    <row r="78" spans="29:49">
      <c r="AT78" s="1"/>
    </row>
  </sheetData>
  <mergeCells count="32">
    <mergeCell ref="C8:AO8"/>
    <mergeCell ref="B39:D39"/>
    <mergeCell ref="A1:A39"/>
    <mergeCell ref="B5:B6"/>
    <mergeCell ref="AG6:AG7"/>
    <mergeCell ref="C2:E4"/>
    <mergeCell ref="AH2:AJ4"/>
    <mergeCell ref="AG5:AO5"/>
    <mergeCell ref="AH6:AJ6"/>
    <mergeCell ref="AK6:AM6"/>
    <mergeCell ref="AN6:AO6"/>
    <mergeCell ref="C7:AF7"/>
    <mergeCell ref="I4:N4"/>
    <mergeCell ref="O4:X4"/>
    <mergeCell ref="Z4:AF4"/>
    <mergeCell ref="C5:E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  <mergeCell ref="F5:H5"/>
    <mergeCell ref="I5:K5"/>
    <mergeCell ref="L5:N5"/>
    <mergeCell ref="O5:Q5"/>
    <mergeCell ref="R5:T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7"/>
  <sheetViews>
    <sheetView zoomScale="70" zoomScaleNormal="70" workbookViewId="0">
      <pane xSplit="2" ySplit="7" topLeftCell="F11" activePane="bottomRight" state="frozen"/>
      <selection pane="topRight"/>
      <selection pane="bottomLeft"/>
      <selection pane="bottomRight" activeCell="AA8" sqref="C8:AO16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15.7109375" style="4" customWidth="1"/>
    <col min="39" max="39" width="20.85546875" style="4" customWidth="1"/>
    <col min="40" max="40" width="24.42578125" style="4" customWidth="1"/>
    <col min="41" max="41" width="18.42578125" style="4" customWidth="1"/>
    <col min="42" max="42" width="17.42578125" style="4" customWidth="1"/>
    <col min="43" max="43" width="12.85546875" style="4" customWidth="1"/>
    <col min="44" max="44" width="9.5703125" style="4" customWidth="1"/>
    <col min="45" max="45" width="12" style="4" customWidth="1"/>
    <col min="46" max="46" width="9.7109375" style="4" customWidth="1"/>
    <col min="47" max="47" width="11.140625" style="4" customWidth="1"/>
    <col min="48" max="48" width="10" style="4" customWidth="1"/>
    <col min="49" max="49" width="10.42578125" style="7" customWidth="1"/>
    <col min="50" max="50" width="11.140625" style="1" customWidth="1"/>
    <col min="51" max="16384" width="9.140625" style="1"/>
  </cols>
  <sheetData>
    <row r="1" spans="1:49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49" ht="24" customHeight="1">
      <c r="A2" s="504"/>
      <c r="C2" s="504"/>
      <c r="D2" s="504"/>
      <c r="E2" s="504"/>
      <c r="F2" s="1"/>
      <c r="G2" s="9"/>
      <c r="H2" s="489" t="s">
        <v>60</v>
      </c>
      <c r="I2" s="489"/>
      <c r="J2" s="489"/>
      <c r="K2" s="489"/>
      <c r="L2" s="489"/>
      <c r="M2" s="489"/>
      <c r="N2" s="489"/>
      <c r="O2" s="489"/>
      <c r="Q2" s="492"/>
      <c r="R2" s="492"/>
      <c r="S2" s="492"/>
      <c r="T2" s="492"/>
      <c r="U2" s="492"/>
      <c r="V2" s="492"/>
      <c r="W2" s="492"/>
      <c r="X2" s="492"/>
      <c r="Z2" s="489" t="s">
        <v>60</v>
      </c>
      <c r="AA2" s="489"/>
      <c r="AB2" s="489"/>
      <c r="AC2" s="489"/>
      <c r="AD2" s="489"/>
      <c r="AE2" s="489"/>
      <c r="AF2" s="489"/>
      <c r="AG2" s="9"/>
      <c r="AH2" s="489"/>
      <c r="AI2" s="489"/>
      <c r="AJ2" s="489"/>
    </row>
    <row r="3" spans="1:49" ht="24" customHeight="1">
      <c r="A3" s="504"/>
      <c r="C3" s="504"/>
      <c r="D3" s="504"/>
      <c r="E3" s="504"/>
      <c r="F3" s="1"/>
      <c r="G3" s="9"/>
      <c r="H3" s="110"/>
      <c r="I3" s="489" t="s">
        <v>124</v>
      </c>
      <c r="J3" s="489"/>
      <c r="K3" s="489"/>
      <c r="L3" s="489"/>
      <c r="M3" s="489"/>
      <c r="N3" s="489"/>
      <c r="P3" s="507"/>
      <c r="Q3" s="507"/>
      <c r="R3" s="507"/>
      <c r="S3" s="507"/>
      <c r="T3" s="507"/>
      <c r="U3" s="507"/>
      <c r="V3" s="507"/>
      <c r="W3" s="507"/>
      <c r="X3" s="507"/>
      <c r="Y3" s="507"/>
      <c r="Z3" s="489" t="s">
        <v>125</v>
      </c>
      <c r="AA3" s="489"/>
      <c r="AB3" s="489"/>
      <c r="AC3" s="489"/>
      <c r="AD3" s="489"/>
      <c r="AE3" s="489"/>
      <c r="AF3" s="489"/>
      <c r="AG3" s="9"/>
      <c r="AH3" s="489"/>
      <c r="AI3" s="489"/>
      <c r="AJ3" s="489"/>
    </row>
    <row r="4" spans="1:49" ht="24" customHeight="1">
      <c r="A4" s="504"/>
      <c r="C4" s="511"/>
      <c r="D4" s="511"/>
      <c r="E4" s="511"/>
      <c r="F4" s="1"/>
      <c r="G4" s="9"/>
      <c r="H4" s="110"/>
      <c r="I4" s="489" t="s">
        <v>62</v>
      </c>
      <c r="J4" s="489"/>
      <c r="K4" s="489"/>
      <c r="L4" s="489"/>
      <c r="M4" s="489"/>
      <c r="N4" s="489"/>
      <c r="O4" s="510"/>
      <c r="P4" s="510"/>
      <c r="Q4" s="510"/>
      <c r="R4" s="510"/>
      <c r="S4" s="510"/>
      <c r="T4" s="510"/>
      <c r="U4" s="510"/>
      <c r="V4" s="510"/>
      <c r="W4" s="510"/>
      <c r="X4" s="510"/>
      <c r="Z4" s="489" t="s">
        <v>62</v>
      </c>
      <c r="AA4" s="489"/>
      <c r="AB4" s="489"/>
      <c r="AC4" s="489"/>
      <c r="AD4" s="489"/>
      <c r="AE4" s="489"/>
      <c r="AF4" s="489"/>
      <c r="AG4" s="31"/>
      <c r="AH4" s="551"/>
      <c r="AI4" s="551"/>
      <c r="AJ4" s="551"/>
    </row>
    <row r="5" spans="1:49" s="2" customFormat="1" ht="103.5" customHeight="1">
      <c r="A5" s="504"/>
      <c r="B5" s="488" t="s">
        <v>22</v>
      </c>
      <c r="C5" s="490" t="s">
        <v>95</v>
      </c>
      <c r="D5" s="490"/>
      <c r="E5" s="490"/>
      <c r="F5" s="490" t="s">
        <v>96</v>
      </c>
      <c r="G5" s="490"/>
      <c r="H5" s="490"/>
      <c r="I5" s="512" t="s">
        <v>97</v>
      </c>
      <c r="J5" s="513"/>
      <c r="K5" s="514"/>
      <c r="L5" s="512" t="s">
        <v>98</v>
      </c>
      <c r="M5" s="513"/>
      <c r="N5" s="514"/>
      <c r="O5" s="490" t="s">
        <v>99</v>
      </c>
      <c r="P5" s="490"/>
      <c r="Q5" s="490"/>
      <c r="R5" s="490" t="s">
        <v>100</v>
      </c>
      <c r="S5" s="490"/>
      <c r="T5" s="490"/>
      <c r="U5" s="490" t="s">
        <v>101</v>
      </c>
      <c r="V5" s="490"/>
      <c r="W5" s="490"/>
      <c r="X5" s="490" t="s">
        <v>102</v>
      </c>
      <c r="Y5" s="490"/>
      <c r="Z5" s="490"/>
      <c r="AA5" s="491" t="s">
        <v>103</v>
      </c>
      <c r="AB5" s="491"/>
      <c r="AC5" s="491"/>
      <c r="AD5" s="490" t="s">
        <v>20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</row>
    <row r="6" spans="1:49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35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52"/>
      <c r="AO6" s="552"/>
      <c r="AP6" s="1"/>
      <c r="AQ6" s="1"/>
      <c r="AR6" s="1"/>
      <c r="AS6" s="1"/>
      <c r="AT6" s="1"/>
      <c r="AU6" s="1"/>
      <c r="AV6" s="1"/>
      <c r="AW6" s="1"/>
    </row>
    <row r="7" spans="1:49" ht="34.5" customHeight="1">
      <c r="A7" s="504"/>
      <c r="B7" s="111"/>
      <c r="C7" s="506"/>
      <c r="D7" s="506"/>
      <c r="E7" s="506"/>
      <c r="F7" s="506"/>
      <c r="G7" s="506"/>
      <c r="H7" s="506"/>
      <c r="I7" s="506"/>
      <c r="J7" s="506"/>
      <c r="K7" s="506"/>
      <c r="L7" s="506"/>
      <c r="M7" s="506"/>
      <c r="N7" s="506"/>
      <c r="O7" s="506"/>
      <c r="P7" s="506"/>
      <c r="Q7" s="506"/>
      <c r="R7" s="506"/>
      <c r="S7" s="506"/>
      <c r="T7" s="506"/>
      <c r="U7" s="506"/>
      <c r="V7" s="506"/>
      <c r="W7" s="506"/>
      <c r="X7" s="506"/>
      <c r="Y7" s="506"/>
      <c r="Z7" s="506"/>
      <c r="AA7" s="506"/>
      <c r="AB7" s="506"/>
      <c r="AC7" s="506"/>
      <c r="AD7" s="506"/>
      <c r="AE7" s="506"/>
      <c r="AF7" s="506"/>
      <c r="AG7" s="536"/>
      <c r="AH7" s="11" t="s">
        <v>12</v>
      </c>
      <c r="AI7" s="11" t="s">
        <v>13</v>
      </c>
      <c r="AJ7" s="12" t="s">
        <v>113</v>
      </c>
      <c r="AK7" s="11" t="s">
        <v>12</v>
      </c>
      <c r="AL7" s="11" t="s">
        <v>13</v>
      </c>
      <c r="AM7" s="12" t="s">
        <v>114</v>
      </c>
      <c r="AN7" s="117" t="s">
        <v>90</v>
      </c>
      <c r="AO7" s="12" t="s">
        <v>115</v>
      </c>
      <c r="AP7" s="1"/>
      <c r="AQ7" s="1"/>
      <c r="AR7" s="1"/>
      <c r="AS7" s="1"/>
      <c r="AT7" s="1"/>
      <c r="AU7" s="1"/>
      <c r="AV7" s="1"/>
      <c r="AW7" s="1"/>
    </row>
    <row r="8" spans="1:49" s="3" customFormat="1" ht="30" customHeight="1">
      <c r="A8" s="504"/>
      <c r="B8" s="112">
        <v>45809</v>
      </c>
      <c r="C8" s="83">
        <v>3483420.73</v>
      </c>
      <c r="D8" s="83">
        <v>3488282.36</v>
      </c>
      <c r="E8" s="113">
        <f>+D8-C8</f>
        <v>4861.6299999998901</v>
      </c>
      <c r="F8" s="83">
        <v>1174655.73</v>
      </c>
      <c r="G8" s="83">
        <v>1175774.4099999999</v>
      </c>
      <c r="H8" s="53">
        <f>SUM(G8-F8)</f>
        <v>1118.67999999993</v>
      </c>
      <c r="I8" s="83">
        <v>129726.07</v>
      </c>
      <c r="J8" s="83">
        <v>133026.01999999999</v>
      </c>
      <c r="K8" s="53">
        <f t="shared" ref="K8:K37" si="0">SUM(J8-I8)</f>
        <v>3299.9499999999798</v>
      </c>
      <c r="L8" s="116">
        <v>74721.679999999993</v>
      </c>
      <c r="M8" s="83">
        <v>74808.429999999993</v>
      </c>
      <c r="N8" s="53">
        <f t="shared" ref="N8:N37" si="1">SUM(M8-L8)</f>
        <v>86.75</v>
      </c>
      <c r="O8" s="83">
        <v>732781.76</v>
      </c>
      <c r="P8" s="83">
        <v>733922.64</v>
      </c>
      <c r="Q8" s="53">
        <f t="shared" ref="Q8:Q37" si="2">+P8-O8</f>
        <v>1140.8800000000001</v>
      </c>
      <c r="R8" s="83">
        <v>277827.96000000002</v>
      </c>
      <c r="S8" s="83">
        <v>278268.28000000003</v>
      </c>
      <c r="T8" s="53">
        <f t="shared" ref="T8:T37" si="3">+S8-R8</f>
        <v>440.32000000000698</v>
      </c>
      <c r="U8" s="83">
        <v>706089.84</v>
      </c>
      <c r="V8" s="83">
        <v>706864.8</v>
      </c>
      <c r="W8" s="53">
        <f t="shared" ref="W8:W37" si="4">+V8-U8</f>
        <v>774.96000000007905</v>
      </c>
      <c r="X8" s="83">
        <v>502372.4</v>
      </c>
      <c r="Y8" s="83">
        <v>503012.56</v>
      </c>
      <c r="Z8" s="53">
        <f t="shared" ref="Z8:Z37" si="5">SUM(Y8-X8)</f>
        <v>640.15999999997405</v>
      </c>
      <c r="AA8" s="83">
        <v>132362.72</v>
      </c>
      <c r="AB8" s="83">
        <v>132410.96</v>
      </c>
      <c r="AC8" s="53">
        <f t="shared" ref="AC8:AC37" si="6">SUM(AB8-AA8)</f>
        <v>48.239999999990701</v>
      </c>
      <c r="AD8" s="83">
        <v>164781</v>
      </c>
      <c r="AE8" s="83">
        <v>165059</v>
      </c>
      <c r="AF8" s="53">
        <f t="shared" ref="AF8:AF37" si="7">SUM(AE8-AD8)</f>
        <v>278</v>
      </c>
      <c r="AG8" s="62">
        <f t="shared" ref="AG8:AG37" si="8">+E8+H8+K8+N8+Q8+T8+W8+Z8+AC8+AF8</f>
        <v>12689.5699999999</v>
      </c>
      <c r="AH8" s="47">
        <v>7319717.3200000003</v>
      </c>
      <c r="AI8" s="47">
        <v>7329239.71</v>
      </c>
      <c r="AJ8" s="104">
        <f t="shared" ref="AJ8:AJ37" si="9">+AI8-AH8</f>
        <v>9522.3899999996593</v>
      </c>
      <c r="AK8" s="47">
        <v>7554531.6100000003</v>
      </c>
      <c r="AL8" s="47">
        <v>7564347.6100000003</v>
      </c>
      <c r="AM8" s="104">
        <f>+AL8-AK8</f>
        <v>9816</v>
      </c>
      <c r="AN8" s="107">
        <f>+AM8-AC8</f>
        <v>9767.7600000000093</v>
      </c>
      <c r="AO8" s="96">
        <f t="shared" ref="AO8:AO37" si="10">+AN8-AJ8</f>
        <v>245.37000000034499</v>
      </c>
      <c r="AP8" s="40"/>
    </row>
    <row r="9" spans="1:49" s="3" customFormat="1" ht="30" customHeight="1">
      <c r="A9" s="504"/>
      <c r="B9" s="114">
        <v>45810</v>
      </c>
      <c r="C9" s="83">
        <f>+D8</f>
        <v>3488282.36</v>
      </c>
      <c r="D9" s="83">
        <v>3491125.22</v>
      </c>
      <c r="E9" s="53">
        <f t="shared" ref="E9:E37" si="11">+D9-C9</f>
        <v>2842.8600000003398</v>
      </c>
      <c r="F9" s="83">
        <f>+G8</f>
        <v>1175774.4099999999</v>
      </c>
      <c r="G9" s="83">
        <v>1175909.8</v>
      </c>
      <c r="H9" s="53">
        <f t="shared" ref="H9:H37" si="12">SUM(G9-F9)</f>
        <v>135.39000000012999</v>
      </c>
      <c r="I9" s="83">
        <f>+J8</f>
        <v>133026.01999999999</v>
      </c>
      <c r="J9" s="83">
        <v>133102.99</v>
      </c>
      <c r="K9" s="53">
        <f t="shared" si="0"/>
        <v>76.970000000001207</v>
      </c>
      <c r="L9" s="83">
        <f>+M8</f>
        <v>74808.429999999993</v>
      </c>
      <c r="M9" s="83">
        <v>74858.5</v>
      </c>
      <c r="N9" s="53">
        <f t="shared" si="1"/>
        <v>50.070000000006999</v>
      </c>
      <c r="O9" s="83">
        <f>+P8</f>
        <v>733922.64</v>
      </c>
      <c r="P9" s="83">
        <v>734749.76</v>
      </c>
      <c r="Q9" s="53">
        <f t="shared" si="2"/>
        <v>827.119999999995</v>
      </c>
      <c r="R9" s="83">
        <f>+S8</f>
        <v>278268.28000000003</v>
      </c>
      <c r="S9" s="83">
        <v>278472.76</v>
      </c>
      <c r="T9" s="53">
        <f t="shared" si="3"/>
        <v>204.479999999981</v>
      </c>
      <c r="U9" s="83">
        <f>+V8</f>
        <v>706864.8</v>
      </c>
      <c r="V9" s="83">
        <v>707332.04</v>
      </c>
      <c r="W9" s="53">
        <f t="shared" si="4"/>
        <v>467.23999999999103</v>
      </c>
      <c r="X9" s="83">
        <f>+Y8</f>
        <v>503012.56</v>
      </c>
      <c r="Y9" s="83">
        <v>503384.88</v>
      </c>
      <c r="Z9" s="53">
        <f t="shared" si="5"/>
        <v>372.32000000000698</v>
      </c>
      <c r="AA9" s="83">
        <f>+AB8</f>
        <v>132410.96</v>
      </c>
      <c r="AB9" s="83">
        <v>132445</v>
      </c>
      <c r="AC9" s="53">
        <f t="shared" si="6"/>
        <v>34.040000000008099</v>
      </c>
      <c r="AD9" s="83">
        <f>+AE8</f>
        <v>165059</v>
      </c>
      <c r="AE9" s="83">
        <v>165265</v>
      </c>
      <c r="AF9" s="53">
        <f t="shared" si="7"/>
        <v>206</v>
      </c>
      <c r="AG9" s="62">
        <f t="shared" si="8"/>
        <v>5216.49000000046</v>
      </c>
      <c r="AH9" s="64">
        <f>+AI8</f>
        <v>7329239.71</v>
      </c>
      <c r="AI9" s="47">
        <v>7334426.9800000004</v>
      </c>
      <c r="AJ9" s="104">
        <f t="shared" si="9"/>
        <v>5187.2700000004797</v>
      </c>
      <c r="AK9" s="64">
        <f>+AL8</f>
        <v>7564347.6100000003</v>
      </c>
      <c r="AL9" s="47">
        <v>7569679.8899999997</v>
      </c>
      <c r="AM9" s="104">
        <f t="shared" ref="AM9:AM37" si="13">+AL9-AK9</f>
        <v>5332.2799999993304</v>
      </c>
      <c r="AN9" s="107">
        <f t="shared" ref="AN9:AN37" si="14">+AM9-AC9</f>
        <v>5298.2399999993204</v>
      </c>
      <c r="AO9" s="96">
        <f t="shared" si="10"/>
        <v>110.969999998837</v>
      </c>
    </row>
    <row r="10" spans="1:49" ht="30" customHeight="1">
      <c r="A10" s="504"/>
      <c r="B10" s="114">
        <v>45811</v>
      </c>
      <c r="C10" s="83">
        <f t="shared" ref="C10:C37" si="15">+D9</f>
        <v>3491125.22</v>
      </c>
      <c r="D10" s="83">
        <v>3493987.05</v>
      </c>
      <c r="E10" s="53">
        <f t="shared" si="11"/>
        <v>2861.8299999996102</v>
      </c>
      <c r="F10" s="83">
        <f t="shared" ref="F10:F37" si="16">+G9</f>
        <v>1175909.8</v>
      </c>
      <c r="G10" s="83">
        <v>1177118.52</v>
      </c>
      <c r="H10" s="53">
        <f t="shared" si="12"/>
        <v>1208.71999999997</v>
      </c>
      <c r="I10" s="83">
        <f t="shared" ref="I10:I37" si="17">+J9</f>
        <v>133102.99</v>
      </c>
      <c r="J10" s="83">
        <v>133214.88</v>
      </c>
      <c r="K10" s="53">
        <f t="shared" si="0"/>
        <v>111.890000000014</v>
      </c>
      <c r="L10" s="83">
        <f t="shared" ref="L10:L37" si="18">+M9</f>
        <v>74858.5</v>
      </c>
      <c r="M10" s="83">
        <v>74953.37</v>
      </c>
      <c r="N10" s="53">
        <f t="shared" si="1"/>
        <v>94.869999999995301</v>
      </c>
      <c r="O10" s="83">
        <f t="shared" ref="O10:O37" si="19">+P9</f>
        <v>734749.76</v>
      </c>
      <c r="P10" s="83">
        <v>735893.84</v>
      </c>
      <c r="Q10" s="53">
        <f t="shared" si="2"/>
        <v>1144.0799999999599</v>
      </c>
      <c r="R10" s="83">
        <f t="shared" ref="R10:R37" si="20">+S9</f>
        <v>278472.76</v>
      </c>
      <c r="S10" s="83">
        <v>278743.88</v>
      </c>
      <c r="T10" s="53">
        <f t="shared" si="3"/>
        <v>271.119999999995</v>
      </c>
      <c r="U10" s="83">
        <f t="shared" ref="U10:U37" si="21">+V9</f>
        <v>707332.04</v>
      </c>
      <c r="V10" s="83">
        <v>707978.8</v>
      </c>
      <c r="W10" s="53">
        <f t="shared" si="4"/>
        <v>646.76000000000897</v>
      </c>
      <c r="X10" s="83">
        <f t="shared" ref="X10:X37" si="22">+Y9</f>
        <v>503384.88</v>
      </c>
      <c r="Y10" s="83">
        <v>503816.84</v>
      </c>
      <c r="Z10" s="53">
        <f t="shared" si="5"/>
        <v>431.96000000002101</v>
      </c>
      <c r="AA10" s="83">
        <f t="shared" ref="AA10:AA37" si="23">+AB9</f>
        <v>132445</v>
      </c>
      <c r="AB10" s="83">
        <v>132496.12</v>
      </c>
      <c r="AC10" s="53">
        <f t="shared" si="6"/>
        <v>51.119999999995301</v>
      </c>
      <c r="AD10" s="83">
        <f t="shared" ref="AD10:AD37" si="24">+AE9</f>
        <v>165265</v>
      </c>
      <c r="AE10" s="83">
        <v>165627</v>
      </c>
      <c r="AF10" s="53">
        <f t="shared" si="7"/>
        <v>362</v>
      </c>
      <c r="AG10" s="62">
        <f t="shared" si="8"/>
        <v>7184.3499999995702</v>
      </c>
      <c r="AH10" s="64">
        <f t="shared" ref="AH10:AH37" si="25">+AI9</f>
        <v>7334426.9800000004</v>
      </c>
      <c r="AI10" s="47">
        <v>7341569.0499999998</v>
      </c>
      <c r="AJ10" s="104">
        <f t="shared" si="9"/>
        <v>7142.0699999993703</v>
      </c>
      <c r="AK10" s="64">
        <f t="shared" ref="AK10:AK37" si="26">+AL9</f>
        <v>7569679.8899999997</v>
      </c>
      <c r="AL10" s="47">
        <v>7577046.5199999996</v>
      </c>
      <c r="AM10" s="104">
        <f t="shared" si="13"/>
        <v>7366.6299999998901</v>
      </c>
      <c r="AN10" s="107">
        <f t="shared" si="14"/>
        <v>7315.5099999998902</v>
      </c>
      <c r="AO10" s="96">
        <f t="shared" si="10"/>
        <v>173.440000000526</v>
      </c>
      <c r="AP10" s="1"/>
      <c r="AQ10" s="1"/>
      <c r="AR10" s="1"/>
      <c r="AS10" s="1"/>
      <c r="AT10" s="1"/>
      <c r="AU10" s="1"/>
      <c r="AV10" s="1"/>
      <c r="AW10" s="1"/>
    </row>
    <row r="11" spans="1:49" ht="30" customHeight="1">
      <c r="A11" s="504"/>
      <c r="B11" s="114">
        <v>45812</v>
      </c>
      <c r="C11" s="83">
        <f t="shared" si="15"/>
        <v>3493987.05</v>
      </c>
      <c r="D11" s="83">
        <v>3499281.31</v>
      </c>
      <c r="E11" s="53">
        <f t="shared" si="11"/>
        <v>5294.2600000002403</v>
      </c>
      <c r="F11" s="83">
        <f t="shared" si="16"/>
        <v>1177118.52</v>
      </c>
      <c r="G11" s="83">
        <v>1177207</v>
      </c>
      <c r="H11" s="53">
        <f t="shared" si="12"/>
        <v>88.479999999981402</v>
      </c>
      <c r="I11" s="83">
        <f t="shared" si="17"/>
        <v>133214.88</v>
      </c>
      <c r="J11" s="83">
        <v>133332.01</v>
      </c>
      <c r="K11" s="53">
        <f t="shared" si="0"/>
        <v>117.130000000005</v>
      </c>
      <c r="L11" s="83">
        <f t="shared" si="18"/>
        <v>74953.37</v>
      </c>
      <c r="M11" s="83">
        <v>75045.960000000006</v>
      </c>
      <c r="N11" s="53">
        <f t="shared" si="1"/>
        <v>92.590000000011102</v>
      </c>
      <c r="O11" s="83">
        <f t="shared" si="19"/>
        <v>735893.84</v>
      </c>
      <c r="P11" s="83">
        <v>736936.16</v>
      </c>
      <c r="Q11" s="53">
        <f t="shared" si="2"/>
        <v>1042.32000000007</v>
      </c>
      <c r="R11" s="83">
        <f t="shared" si="20"/>
        <v>278743.88</v>
      </c>
      <c r="S11" s="83">
        <v>279081.12</v>
      </c>
      <c r="T11" s="53">
        <f t="shared" si="3"/>
        <v>337.23999999999103</v>
      </c>
      <c r="U11" s="83">
        <f t="shared" si="21"/>
        <v>707978.8</v>
      </c>
      <c r="V11" s="83">
        <v>708684.56</v>
      </c>
      <c r="W11" s="53">
        <f t="shared" si="4"/>
        <v>705.76000000000897</v>
      </c>
      <c r="X11" s="83">
        <f t="shared" si="22"/>
        <v>503816.84</v>
      </c>
      <c r="Y11" s="83">
        <v>504375.28</v>
      </c>
      <c r="Z11" s="53">
        <f t="shared" si="5"/>
        <v>558.44000000000199</v>
      </c>
      <c r="AA11" s="83">
        <f t="shared" si="23"/>
        <v>132496.12</v>
      </c>
      <c r="AB11" s="83">
        <v>132541.20000000001</v>
      </c>
      <c r="AC11" s="53">
        <f t="shared" si="6"/>
        <v>45.080000000016298</v>
      </c>
      <c r="AD11" s="83">
        <f t="shared" si="24"/>
        <v>165627</v>
      </c>
      <c r="AE11" s="83">
        <v>165984</v>
      </c>
      <c r="AF11" s="53">
        <f t="shared" si="7"/>
        <v>357</v>
      </c>
      <c r="AG11" s="62">
        <f t="shared" si="8"/>
        <v>8638.3000000003194</v>
      </c>
      <c r="AH11" s="64">
        <f t="shared" si="25"/>
        <v>7341569.0499999998</v>
      </c>
      <c r="AI11" s="47">
        <v>7350221.8300000001</v>
      </c>
      <c r="AJ11" s="104">
        <f t="shared" si="9"/>
        <v>8652.7800000002608</v>
      </c>
      <c r="AK11" s="64">
        <f t="shared" si="26"/>
        <v>7577046.5199999996</v>
      </c>
      <c r="AL11" s="47">
        <v>7585964.1500000004</v>
      </c>
      <c r="AM11" s="104">
        <f t="shared" si="13"/>
        <v>8917.6300000008196</v>
      </c>
      <c r="AN11" s="107">
        <f t="shared" si="14"/>
        <v>8872.5500000007996</v>
      </c>
      <c r="AO11" s="96">
        <f t="shared" si="10"/>
        <v>219.77000000054201</v>
      </c>
      <c r="AP11" s="1"/>
      <c r="AQ11" s="1"/>
      <c r="AR11" s="1"/>
      <c r="AS11" s="1"/>
      <c r="AT11" s="1"/>
      <c r="AU11" s="1"/>
      <c r="AV11" s="1"/>
      <c r="AW11" s="1"/>
    </row>
    <row r="12" spans="1:49" s="3" customFormat="1" ht="30" customHeight="1">
      <c r="A12" s="504"/>
      <c r="B12" s="114">
        <v>45813</v>
      </c>
      <c r="C12" s="83">
        <f t="shared" si="15"/>
        <v>3499281.31</v>
      </c>
      <c r="D12" s="83">
        <v>3501969.3</v>
      </c>
      <c r="E12" s="53">
        <f t="shared" si="11"/>
        <v>2687.9899999997601</v>
      </c>
      <c r="F12" s="83">
        <f t="shared" si="16"/>
        <v>1177207</v>
      </c>
      <c r="G12" s="83">
        <v>1177248.1000000001</v>
      </c>
      <c r="H12" s="53">
        <f t="shared" si="12"/>
        <v>41.100000000093097</v>
      </c>
      <c r="I12" s="83">
        <f t="shared" si="17"/>
        <v>133332.01</v>
      </c>
      <c r="J12" s="83">
        <v>133398.38</v>
      </c>
      <c r="K12" s="53">
        <f t="shared" si="0"/>
        <v>66.369999999995301</v>
      </c>
      <c r="L12" s="83">
        <f t="shared" si="18"/>
        <v>75045.960000000006</v>
      </c>
      <c r="M12" s="83">
        <v>75103.56</v>
      </c>
      <c r="N12" s="53">
        <f t="shared" si="1"/>
        <v>57.599999999991297</v>
      </c>
      <c r="O12" s="83">
        <f t="shared" si="19"/>
        <v>736936.16</v>
      </c>
      <c r="P12" s="83">
        <v>737569.68</v>
      </c>
      <c r="Q12" s="53">
        <f t="shared" si="2"/>
        <v>633.52000000001897</v>
      </c>
      <c r="R12" s="83">
        <f t="shared" si="20"/>
        <v>279081.12</v>
      </c>
      <c r="S12" s="83">
        <v>279228.59999999998</v>
      </c>
      <c r="T12" s="53">
        <f t="shared" si="3"/>
        <v>147.479999999981</v>
      </c>
      <c r="U12" s="83">
        <f t="shared" si="21"/>
        <v>708684.56</v>
      </c>
      <c r="V12" s="83">
        <v>709084</v>
      </c>
      <c r="W12" s="53">
        <f t="shared" si="4"/>
        <v>399.43999999994401</v>
      </c>
      <c r="X12" s="83">
        <f t="shared" si="22"/>
        <v>504375.28</v>
      </c>
      <c r="Y12" s="83">
        <v>504694.9</v>
      </c>
      <c r="Z12" s="53">
        <f t="shared" si="5"/>
        <v>319.619999999995</v>
      </c>
      <c r="AA12" s="83">
        <f t="shared" si="23"/>
        <v>132541.20000000001</v>
      </c>
      <c r="AB12" s="83">
        <v>132569.24</v>
      </c>
      <c r="AC12" s="53">
        <f t="shared" si="6"/>
        <v>28.039999999978999</v>
      </c>
      <c r="AD12" s="83">
        <f t="shared" si="24"/>
        <v>165984</v>
      </c>
      <c r="AE12" s="83">
        <v>166245</v>
      </c>
      <c r="AF12" s="53">
        <f t="shared" si="7"/>
        <v>261</v>
      </c>
      <c r="AG12" s="62">
        <f t="shared" si="8"/>
        <v>4642.1599999997597</v>
      </c>
      <c r="AH12" s="64">
        <f t="shared" si="25"/>
        <v>7350221.8300000001</v>
      </c>
      <c r="AI12" s="47">
        <v>7354842.4299999997</v>
      </c>
      <c r="AJ12" s="104">
        <f t="shared" si="9"/>
        <v>4620.5999999996302</v>
      </c>
      <c r="AK12" s="64">
        <f t="shared" si="26"/>
        <v>7585964.1500000004</v>
      </c>
      <c r="AL12" s="47">
        <v>7590730.9000000004</v>
      </c>
      <c r="AM12" s="104">
        <f t="shared" si="13"/>
        <v>4766.75</v>
      </c>
      <c r="AN12" s="107">
        <f t="shared" si="14"/>
        <v>4738.71000000002</v>
      </c>
      <c r="AO12" s="96">
        <f t="shared" si="10"/>
        <v>118.110000000393</v>
      </c>
      <c r="AP12" s="40"/>
      <c r="AT12" s="1"/>
    </row>
    <row r="13" spans="1:49" s="3" customFormat="1" ht="30" customHeight="1">
      <c r="A13" s="504"/>
      <c r="B13" s="114">
        <v>45814</v>
      </c>
      <c r="C13" s="567" t="s">
        <v>126</v>
      </c>
      <c r="D13" s="568"/>
      <c r="E13" s="568"/>
      <c r="F13" s="568"/>
      <c r="G13" s="568"/>
      <c r="H13" s="568"/>
      <c r="I13" s="568"/>
      <c r="J13" s="568"/>
      <c r="K13" s="568"/>
      <c r="L13" s="568"/>
      <c r="M13" s="568"/>
      <c r="N13" s="568"/>
      <c r="O13" s="568"/>
      <c r="P13" s="568"/>
      <c r="Q13" s="568"/>
      <c r="R13" s="568"/>
      <c r="S13" s="568"/>
      <c r="T13" s="568"/>
      <c r="U13" s="568"/>
      <c r="V13" s="568"/>
      <c r="W13" s="568"/>
      <c r="X13" s="568"/>
      <c r="Y13" s="568"/>
      <c r="Z13" s="568"/>
      <c r="AA13" s="568"/>
      <c r="AB13" s="568"/>
      <c r="AC13" s="568"/>
      <c r="AD13" s="568"/>
      <c r="AE13" s="568"/>
      <c r="AF13" s="568"/>
      <c r="AG13" s="568"/>
      <c r="AH13" s="568"/>
      <c r="AI13" s="568"/>
      <c r="AJ13" s="568"/>
      <c r="AK13" s="568"/>
      <c r="AL13" s="568"/>
      <c r="AM13" s="568"/>
      <c r="AN13" s="568"/>
      <c r="AO13" s="569"/>
      <c r="AP13" s="40"/>
      <c r="AT13" s="1"/>
    </row>
    <row r="14" spans="1:49" s="3" customFormat="1" ht="30" customHeight="1">
      <c r="A14" s="504"/>
      <c r="B14" s="114">
        <v>45815</v>
      </c>
      <c r="C14" s="570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  <c r="U14" s="571"/>
      <c r="V14" s="571"/>
      <c r="W14" s="571"/>
      <c r="X14" s="571"/>
      <c r="Y14" s="571"/>
      <c r="Z14" s="571"/>
      <c r="AA14" s="571"/>
      <c r="AB14" s="571"/>
      <c r="AC14" s="571"/>
      <c r="AD14" s="571"/>
      <c r="AE14" s="571"/>
      <c r="AF14" s="571"/>
      <c r="AG14" s="571"/>
      <c r="AH14" s="571"/>
      <c r="AI14" s="571"/>
      <c r="AJ14" s="571"/>
      <c r="AK14" s="571"/>
      <c r="AL14" s="571"/>
      <c r="AM14" s="571"/>
      <c r="AN14" s="571"/>
      <c r="AO14" s="572"/>
      <c r="AP14" s="40"/>
      <c r="AT14" s="1"/>
    </row>
    <row r="15" spans="1:49" s="3" customFormat="1" ht="30" customHeight="1">
      <c r="A15" s="504"/>
      <c r="B15" s="114">
        <v>45816</v>
      </c>
      <c r="C15" s="570"/>
      <c r="D15" s="571"/>
      <c r="E15" s="571"/>
      <c r="F15" s="571"/>
      <c r="G15" s="571"/>
      <c r="H15" s="571"/>
      <c r="I15" s="571"/>
      <c r="J15" s="571"/>
      <c r="K15" s="571"/>
      <c r="L15" s="571"/>
      <c r="M15" s="571"/>
      <c r="N15" s="571"/>
      <c r="O15" s="571"/>
      <c r="P15" s="571"/>
      <c r="Q15" s="571"/>
      <c r="R15" s="571"/>
      <c r="S15" s="571"/>
      <c r="T15" s="571"/>
      <c r="U15" s="571"/>
      <c r="V15" s="571"/>
      <c r="W15" s="571"/>
      <c r="X15" s="571"/>
      <c r="Y15" s="571"/>
      <c r="Z15" s="571"/>
      <c r="AA15" s="571"/>
      <c r="AB15" s="571"/>
      <c r="AC15" s="571"/>
      <c r="AD15" s="571"/>
      <c r="AE15" s="571"/>
      <c r="AF15" s="571"/>
      <c r="AG15" s="571"/>
      <c r="AH15" s="571"/>
      <c r="AI15" s="571"/>
      <c r="AJ15" s="571"/>
      <c r="AK15" s="571"/>
      <c r="AL15" s="571"/>
      <c r="AM15" s="571"/>
      <c r="AN15" s="571"/>
      <c r="AO15" s="572"/>
      <c r="AP15" s="40"/>
      <c r="AT15" s="1"/>
    </row>
    <row r="16" spans="1:49" s="3" customFormat="1" ht="30" customHeight="1">
      <c r="A16" s="504"/>
      <c r="B16" s="114">
        <v>45817</v>
      </c>
      <c r="C16" s="573"/>
      <c r="D16" s="574"/>
      <c r="E16" s="574"/>
      <c r="F16" s="574"/>
      <c r="G16" s="574"/>
      <c r="H16" s="574"/>
      <c r="I16" s="574"/>
      <c r="J16" s="574"/>
      <c r="K16" s="574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5"/>
      <c r="AP16" s="40"/>
      <c r="AT16" s="1"/>
    </row>
    <row r="17" spans="1:49" ht="30" customHeight="1">
      <c r="A17" s="504"/>
      <c r="B17" s="114">
        <v>45818</v>
      </c>
      <c r="C17" s="83">
        <f>+D12</f>
        <v>3501969.3</v>
      </c>
      <c r="D17" s="83">
        <v>3502925.07</v>
      </c>
      <c r="E17" s="53">
        <f t="shared" si="11"/>
        <v>955.77000000001897</v>
      </c>
      <c r="F17" s="83">
        <f>+G12</f>
        <v>1177248.1000000001</v>
      </c>
      <c r="G17" s="83">
        <v>1180909.3899999999</v>
      </c>
      <c r="H17" s="53">
        <f t="shared" si="12"/>
        <v>3661.2899999997999</v>
      </c>
      <c r="I17" s="83">
        <f>+J12</f>
        <v>133398.38</v>
      </c>
      <c r="J17" s="83">
        <v>133531.89000000001</v>
      </c>
      <c r="K17" s="53">
        <f t="shared" si="0"/>
        <v>133.510000000009</v>
      </c>
      <c r="L17" s="83">
        <f>+M12</f>
        <v>75103.56</v>
      </c>
      <c r="M17" s="83">
        <v>75164.14</v>
      </c>
      <c r="N17" s="53">
        <f t="shared" si="1"/>
        <v>60.580000000001696</v>
      </c>
      <c r="O17" s="83">
        <f>+P12</f>
        <v>737569.68</v>
      </c>
      <c r="P17" s="83">
        <v>738331.44</v>
      </c>
      <c r="Q17" s="53">
        <f t="shared" si="2"/>
        <v>761.75999999989301</v>
      </c>
      <c r="R17" s="83">
        <f>+S12</f>
        <v>279228.59999999998</v>
      </c>
      <c r="S17" s="83">
        <v>279598.40000000002</v>
      </c>
      <c r="T17" s="53">
        <f t="shared" si="3"/>
        <v>369.80000000004702</v>
      </c>
      <c r="U17" s="83">
        <f>+V12</f>
        <v>709084</v>
      </c>
      <c r="V17" s="83">
        <v>709712.72</v>
      </c>
      <c r="W17" s="53">
        <f t="shared" si="4"/>
        <v>628.71999999997195</v>
      </c>
      <c r="X17" s="83">
        <f>+Y12</f>
        <v>504694.9</v>
      </c>
      <c r="Y17" s="83">
        <v>505686.8</v>
      </c>
      <c r="Z17" s="53">
        <f t="shared" si="5"/>
        <v>991.89999999996496</v>
      </c>
      <c r="AA17" s="83">
        <f>+AB12</f>
        <v>132569.24</v>
      </c>
      <c r="AB17" s="83">
        <v>132580.5</v>
      </c>
      <c r="AC17" s="53">
        <f t="shared" si="6"/>
        <v>11.260000000009301</v>
      </c>
      <c r="AD17" s="83">
        <f>+AE12</f>
        <v>166245</v>
      </c>
      <c r="AE17" s="83">
        <v>166598</v>
      </c>
      <c r="AF17" s="53">
        <f t="shared" si="7"/>
        <v>353</v>
      </c>
      <c r="AG17" s="62">
        <f t="shared" si="8"/>
        <v>7927.58999999972</v>
      </c>
      <c r="AH17" s="64">
        <f>+AI12</f>
        <v>7354842.4299999997</v>
      </c>
      <c r="AI17" s="47">
        <v>7363100.4900000002</v>
      </c>
      <c r="AJ17" s="104">
        <f t="shared" si="9"/>
        <v>8258.0600000005197</v>
      </c>
      <c r="AK17" s="64">
        <v>7590730.9000000004</v>
      </c>
      <c r="AL17" s="47">
        <v>7598361.4500000002</v>
      </c>
      <c r="AM17" s="104">
        <f>+AL17-AK17</f>
        <v>7630.5499999998101</v>
      </c>
      <c r="AN17" s="107">
        <f t="shared" si="14"/>
        <v>7619.2899999997999</v>
      </c>
      <c r="AO17" s="96">
        <f t="shared" si="10"/>
        <v>-638.770000000717</v>
      </c>
      <c r="AP17" s="1"/>
      <c r="AQ17" s="1"/>
      <c r="AR17" s="1"/>
      <c r="AS17" s="1"/>
      <c r="AT17" s="1"/>
      <c r="AU17" s="1"/>
      <c r="AV17" s="1"/>
      <c r="AW17" s="1"/>
    </row>
    <row r="18" spans="1:49" s="3" customFormat="1" ht="30" customHeight="1">
      <c r="A18" s="504"/>
      <c r="B18" s="114">
        <v>45819</v>
      </c>
      <c r="C18" s="83">
        <f t="shared" si="15"/>
        <v>3502925.07</v>
      </c>
      <c r="D18" s="83">
        <v>3503648.41</v>
      </c>
      <c r="E18" s="53">
        <f t="shared" si="11"/>
        <v>723.34000000031699</v>
      </c>
      <c r="F18" s="83">
        <f t="shared" si="16"/>
        <v>1180909.3899999999</v>
      </c>
      <c r="G18" s="83">
        <v>1185552.3999999999</v>
      </c>
      <c r="H18" s="53">
        <f t="shared" si="12"/>
        <v>4643.0100000000102</v>
      </c>
      <c r="I18" s="83">
        <f t="shared" si="17"/>
        <v>133531.89000000001</v>
      </c>
      <c r="J18" s="83">
        <v>133640.43</v>
      </c>
      <c r="K18" s="53">
        <f t="shared" si="0"/>
        <v>108.539999999979</v>
      </c>
      <c r="L18" s="83">
        <f t="shared" si="18"/>
        <v>75164.14</v>
      </c>
      <c r="M18" s="83">
        <v>75236.800000000003</v>
      </c>
      <c r="N18" s="53">
        <f t="shared" si="1"/>
        <v>72.660000000003507</v>
      </c>
      <c r="O18" s="83">
        <f t="shared" si="19"/>
        <v>738331.44</v>
      </c>
      <c r="P18" s="83">
        <v>739615.76</v>
      </c>
      <c r="Q18" s="53">
        <f t="shared" si="2"/>
        <v>1284.32000000007</v>
      </c>
      <c r="R18" s="83">
        <f t="shared" si="20"/>
        <v>279598.40000000002</v>
      </c>
      <c r="S18" s="83">
        <v>280037.8</v>
      </c>
      <c r="T18" s="53">
        <f t="shared" si="3"/>
        <v>439.39999999996502</v>
      </c>
      <c r="U18" s="83">
        <f t="shared" si="21"/>
        <v>709712.72</v>
      </c>
      <c r="V18" s="83">
        <v>710447.6</v>
      </c>
      <c r="W18" s="53">
        <f t="shared" si="4"/>
        <v>734.880000000005</v>
      </c>
      <c r="X18" s="83">
        <f t="shared" si="22"/>
        <v>505686.8</v>
      </c>
      <c r="Y18" s="83">
        <v>506328.32000000001</v>
      </c>
      <c r="Z18" s="53">
        <f t="shared" si="5"/>
        <v>641.52000000001897</v>
      </c>
      <c r="AA18" s="83">
        <f t="shared" si="23"/>
        <v>132580.5</v>
      </c>
      <c r="AB18" s="83">
        <v>132839.24</v>
      </c>
      <c r="AC18" s="53">
        <f t="shared" si="6"/>
        <v>258.73999999999103</v>
      </c>
      <c r="AD18" s="83">
        <f t="shared" si="24"/>
        <v>166598</v>
      </c>
      <c r="AE18" s="83">
        <v>166946</v>
      </c>
      <c r="AF18" s="53">
        <f t="shared" si="7"/>
        <v>348</v>
      </c>
      <c r="AG18" s="62">
        <f t="shared" si="8"/>
        <v>9254.4100000003491</v>
      </c>
      <c r="AH18" s="64">
        <f t="shared" si="25"/>
        <v>7363100.4900000002</v>
      </c>
      <c r="AI18" s="47">
        <v>7372132.4000000004</v>
      </c>
      <c r="AJ18" s="104">
        <f t="shared" si="9"/>
        <v>9031.9100000001508</v>
      </c>
      <c r="AK18" s="64">
        <f>+AL17</f>
        <v>7598361.4500000002</v>
      </c>
      <c r="AL18" s="47">
        <v>7607668.5300000003</v>
      </c>
      <c r="AM18" s="104">
        <f t="shared" si="13"/>
        <v>9307.0800000000709</v>
      </c>
      <c r="AN18" s="107">
        <f t="shared" si="14"/>
        <v>9048.3400000000802</v>
      </c>
      <c r="AO18" s="96">
        <f t="shared" si="10"/>
        <v>16.4299999999348</v>
      </c>
      <c r="AP18" s="40">
        <f>+AP12-AP17</f>
        <v>0</v>
      </c>
    </row>
    <row r="19" spans="1:49" ht="30" customHeight="1">
      <c r="A19" s="504"/>
      <c r="B19" s="114">
        <v>45820</v>
      </c>
      <c r="C19" s="83">
        <f t="shared" si="15"/>
        <v>3503648.41</v>
      </c>
      <c r="D19" s="83">
        <v>3504198.74</v>
      </c>
      <c r="E19" s="53">
        <f t="shared" si="11"/>
        <v>550.33000000007496</v>
      </c>
      <c r="F19" s="83">
        <f t="shared" si="16"/>
        <v>1185552.3999999999</v>
      </c>
      <c r="G19" s="83">
        <v>1189556.81</v>
      </c>
      <c r="H19" s="53">
        <f t="shared" si="12"/>
        <v>4004.4100000001499</v>
      </c>
      <c r="I19" s="83">
        <f t="shared" si="17"/>
        <v>133640.43</v>
      </c>
      <c r="J19" s="83">
        <v>133752.32999999999</v>
      </c>
      <c r="K19" s="53">
        <f t="shared" si="0"/>
        <v>111.89999999999399</v>
      </c>
      <c r="L19" s="83">
        <f t="shared" si="18"/>
        <v>75236.800000000003</v>
      </c>
      <c r="M19" s="83">
        <v>75322.3</v>
      </c>
      <c r="N19" s="53">
        <f t="shared" si="1"/>
        <v>85.5</v>
      </c>
      <c r="O19" s="83">
        <f t="shared" si="19"/>
        <v>739615.76</v>
      </c>
      <c r="P19" s="83">
        <v>740767.76</v>
      </c>
      <c r="Q19" s="53">
        <f t="shared" si="2"/>
        <v>1152</v>
      </c>
      <c r="R19" s="83">
        <f t="shared" si="20"/>
        <v>280037.8</v>
      </c>
      <c r="S19" s="83">
        <v>280394.2</v>
      </c>
      <c r="T19" s="53">
        <f t="shared" si="3"/>
        <v>356.400000000023</v>
      </c>
      <c r="U19" s="83">
        <f t="shared" si="21"/>
        <v>710447.6</v>
      </c>
      <c r="V19" s="83">
        <v>711135.6</v>
      </c>
      <c r="W19" s="53">
        <f t="shared" si="4"/>
        <v>688</v>
      </c>
      <c r="X19" s="83">
        <f t="shared" si="22"/>
        <v>506328.32000000001</v>
      </c>
      <c r="Y19" s="83">
        <v>506836.32</v>
      </c>
      <c r="Z19" s="53">
        <f t="shared" si="5"/>
        <v>508</v>
      </c>
      <c r="AA19" s="83">
        <f t="shared" si="23"/>
        <v>132839.24</v>
      </c>
      <c r="AB19" s="83">
        <v>132886.59</v>
      </c>
      <c r="AC19" s="53">
        <f t="shared" si="6"/>
        <v>47.350000000005799</v>
      </c>
      <c r="AD19" s="83">
        <f t="shared" si="24"/>
        <v>166946</v>
      </c>
      <c r="AE19" s="83">
        <v>167318</v>
      </c>
      <c r="AF19" s="53">
        <f t="shared" si="7"/>
        <v>372</v>
      </c>
      <c r="AG19" s="62">
        <f t="shared" si="8"/>
        <v>7875.8900000002504</v>
      </c>
      <c r="AH19" s="64">
        <f t="shared" si="25"/>
        <v>7372132.4000000004</v>
      </c>
      <c r="AI19" s="47">
        <v>7380011.7000000002</v>
      </c>
      <c r="AJ19" s="104">
        <f t="shared" si="9"/>
        <v>7879.2999999998101</v>
      </c>
      <c r="AK19" s="64">
        <f t="shared" si="26"/>
        <v>7607668.5300000003</v>
      </c>
      <c r="AL19" s="47">
        <v>7615801.2300000004</v>
      </c>
      <c r="AM19" s="104">
        <f t="shared" si="13"/>
        <v>8132.7000000001899</v>
      </c>
      <c r="AN19" s="107">
        <f t="shared" si="14"/>
        <v>8085.3500000001804</v>
      </c>
      <c r="AO19" s="96">
        <f t="shared" si="10"/>
        <v>206.05000000036699</v>
      </c>
      <c r="AP19" s="1"/>
      <c r="AQ19" s="1"/>
      <c r="AR19" s="1"/>
      <c r="AS19" s="1"/>
      <c r="AT19" s="1"/>
      <c r="AU19" s="1"/>
      <c r="AV19" s="1"/>
      <c r="AW19" s="1"/>
    </row>
    <row r="20" spans="1:49" ht="30" customHeight="1">
      <c r="A20" s="504"/>
      <c r="B20" s="114">
        <v>45821</v>
      </c>
      <c r="C20" s="83">
        <f t="shared" si="15"/>
        <v>3504198.74</v>
      </c>
      <c r="D20" s="83">
        <v>3504733.06</v>
      </c>
      <c r="E20" s="53">
        <f t="shared" si="11"/>
        <v>534.31999999983202</v>
      </c>
      <c r="F20" s="83">
        <f t="shared" si="16"/>
        <v>1189556.81</v>
      </c>
      <c r="G20" s="83">
        <v>1193618.5</v>
      </c>
      <c r="H20" s="53">
        <f t="shared" si="12"/>
        <v>4061.68999999994</v>
      </c>
      <c r="I20" s="83">
        <f t="shared" si="17"/>
        <v>133752.32999999999</v>
      </c>
      <c r="J20" s="83">
        <v>133872.35999999999</v>
      </c>
      <c r="K20" s="53">
        <f t="shared" si="0"/>
        <v>120.02999999999901</v>
      </c>
      <c r="L20" s="83">
        <f t="shared" si="18"/>
        <v>75322.3</v>
      </c>
      <c r="M20" s="83">
        <v>75408.52</v>
      </c>
      <c r="N20" s="53">
        <f t="shared" si="1"/>
        <v>86.220000000001207</v>
      </c>
      <c r="O20" s="83">
        <f t="shared" si="19"/>
        <v>740767.76</v>
      </c>
      <c r="P20" s="83">
        <v>741987.22</v>
      </c>
      <c r="Q20" s="53">
        <f t="shared" si="2"/>
        <v>1219.45999999996</v>
      </c>
      <c r="R20" s="83">
        <f t="shared" si="20"/>
        <v>280394.2</v>
      </c>
      <c r="S20" s="83">
        <v>280818.36</v>
      </c>
      <c r="T20" s="53">
        <f t="shared" si="3"/>
        <v>424.15999999997399</v>
      </c>
      <c r="U20" s="83">
        <f t="shared" si="21"/>
        <v>711135.6</v>
      </c>
      <c r="V20" s="83">
        <v>711851.52000000002</v>
      </c>
      <c r="W20" s="53">
        <f t="shared" si="4"/>
        <v>715.92000000004202</v>
      </c>
      <c r="X20" s="83">
        <f t="shared" si="22"/>
        <v>506836.32</v>
      </c>
      <c r="Y20" s="83">
        <v>507400.8</v>
      </c>
      <c r="Z20" s="53">
        <f t="shared" si="5"/>
        <v>564.47999999998103</v>
      </c>
      <c r="AA20" s="83">
        <f t="shared" si="23"/>
        <v>132886.59</v>
      </c>
      <c r="AB20" s="83">
        <v>132931.92000000001</v>
      </c>
      <c r="AC20" s="53">
        <f t="shared" si="6"/>
        <v>45.330000000016298</v>
      </c>
      <c r="AD20" s="83">
        <f t="shared" si="24"/>
        <v>167318</v>
      </c>
      <c r="AE20" s="83">
        <v>167656</v>
      </c>
      <c r="AF20" s="53">
        <f t="shared" si="7"/>
        <v>338</v>
      </c>
      <c r="AG20" s="62">
        <f t="shared" si="8"/>
        <v>8109.6099999997496</v>
      </c>
      <c r="AH20" s="64">
        <f t="shared" si="25"/>
        <v>7380011.7000000002</v>
      </c>
      <c r="AI20" s="47">
        <v>7388072</v>
      </c>
      <c r="AJ20" s="104">
        <f t="shared" si="9"/>
        <v>8060.2999999998101</v>
      </c>
      <c r="AK20" s="64">
        <f t="shared" si="26"/>
        <v>7615801.2300000004</v>
      </c>
      <c r="AL20" s="47">
        <v>7624110.8700000001</v>
      </c>
      <c r="AM20" s="104">
        <f t="shared" si="13"/>
        <v>8309.6399999996593</v>
      </c>
      <c r="AN20" s="107">
        <f t="shared" si="14"/>
        <v>8264.3099999996502</v>
      </c>
      <c r="AO20" s="96">
        <f t="shared" si="10"/>
        <v>204.009999999835</v>
      </c>
      <c r="AP20" s="1"/>
      <c r="AQ20" s="1"/>
      <c r="AR20" s="1"/>
      <c r="AS20" s="1"/>
      <c r="AT20" s="3"/>
      <c r="AU20" s="1"/>
      <c r="AV20" s="1"/>
      <c r="AW20" s="1"/>
    </row>
    <row r="21" spans="1:49" ht="30" customHeight="1">
      <c r="A21" s="504"/>
      <c r="B21" s="114">
        <v>45822</v>
      </c>
      <c r="C21" s="83">
        <f t="shared" si="15"/>
        <v>3504733.06</v>
      </c>
      <c r="D21" s="83">
        <v>3507247.79</v>
      </c>
      <c r="E21" s="53">
        <f t="shared" si="11"/>
        <v>2514.72999999998</v>
      </c>
      <c r="F21" s="83">
        <f t="shared" si="16"/>
        <v>1193618.5</v>
      </c>
      <c r="G21" s="83">
        <v>1195910.8500000001</v>
      </c>
      <c r="H21" s="53">
        <f t="shared" si="12"/>
        <v>2292.3500000000899</v>
      </c>
      <c r="I21" s="83">
        <f t="shared" si="17"/>
        <v>133872.35999999999</v>
      </c>
      <c r="J21" s="83">
        <v>134005.70000000001</v>
      </c>
      <c r="K21" s="53">
        <f t="shared" si="0"/>
        <v>133.34000000002601</v>
      </c>
      <c r="L21" s="83">
        <f t="shared" si="18"/>
        <v>75408.52</v>
      </c>
      <c r="M21" s="83">
        <v>75525.95</v>
      </c>
      <c r="N21" s="53">
        <f t="shared" si="1"/>
        <v>117.429999999993</v>
      </c>
      <c r="O21" s="83">
        <f t="shared" si="19"/>
        <v>741987.22</v>
      </c>
      <c r="P21" s="83">
        <v>743357.04</v>
      </c>
      <c r="Q21" s="53">
        <f t="shared" si="2"/>
        <v>1369.82000000007</v>
      </c>
      <c r="R21" s="83">
        <f t="shared" si="20"/>
        <v>280818.36</v>
      </c>
      <c r="S21" s="83">
        <v>281231.3</v>
      </c>
      <c r="T21" s="53">
        <f t="shared" si="3"/>
        <v>412.94000000000199</v>
      </c>
      <c r="U21" s="83">
        <f t="shared" si="21"/>
        <v>711851.52000000002</v>
      </c>
      <c r="V21" s="83">
        <v>712578.88</v>
      </c>
      <c r="W21" s="53">
        <f t="shared" si="4"/>
        <v>727.35999999998603</v>
      </c>
      <c r="X21" s="83">
        <f t="shared" si="22"/>
        <v>507400.8</v>
      </c>
      <c r="Y21" s="83">
        <v>507970.08</v>
      </c>
      <c r="Z21" s="53">
        <f t="shared" si="5"/>
        <v>569.28000000002805</v>
      </c>
      <c r="AA21" s="83">
        <f t="shared" si="23"/>
        <v>132931.92000000001</v>
      </c>
      <c r="AB21" s="83">
        <v>132990.29999999999</v>
      </c>
      <c r="AC21" s="53">
        <f t="shared" si="6"/>
        <v>58.379999999975603</v>
      </c>
      <c r="AD21" s="83">
        <f t="shared" si="24"/>
        <v>167656</v>
      </c>
      <c r="AE21" s="83">
        <v>168013</v>
      </c>
      <c r="AF21" s="53">
        <f t="shared" si="7"/>
        <v>357</v>
      </c>
      <c r="AG21" s="62">
        <f t="shared" si="8"/>
        <v>8552.6300000001502</v>
      </c>
      <c r="AH21" s="64">
        <f t="shared" si="25"/>
        <v>7388072</v>
      </c>
      <c r="AI21" s="47">
        <v>7396595.3899999997</v>
      </c>
      <c r="AJ21" s="104">
        <f t="shared" si="9"/>
        <v>8523.3899999996593</v>
      </c>
      <c r="AK21" s="64">
        <f t="shared" si="26"/>
        <v>7624110.8700000001</v>
      </c>
      <c r="AL21" s="47">
        <v>7632890.3499999996</v>
      </c>
      <c r="AM21" s="104">
        <f t="shared" si="13"/>
        <v>8779.4799999995194</v>
      </c>
      <c r="AN21" s="107">
        <f t="shared" si="14"/>
        <v>8721.0999999995402</v>
      </c>
      <c r="AO21" s="96">
        <f t="shared" si="10"/>
        <v>197.70999999987501</v>
      </c>
      <c r="AP21" s="1"/>
      <c r="AQ21" s="1"/>
      <c r="AR21" s="1"/>
      <c r="AS21" s="1"/>
      <c r="AT21" s="1"/>
      <c r="AU21" s="1"/>
      <c r="AV21" s="1"/>
      <c r="AW21" s="1"/>
    </row>
    <row r="22" spans="1:49" s="3" customFormat="1" ht="30" customHeight="1">
      <c r="A22" s="504"/>
      <c r="B22" s="114">
        <v>45823</v>
      </c>
      <c r="C22" s="83">
        <f t="shared" si="15"/>
        <v>3507247.79</v>
      </c>
      <c r="D22" s="83">
        <v>3511972.44</v>
      </c>
      <c r="E22" s="53">
        <f t="shared" si="11"/>
        <v>4724.6499999999096</v>
      </c>
      <c r="F22" s="83">
        <f t="shared" si="16"/>
        <v>1195910.8500000001</v>
      </c>
      <c r="G22" s="83">
        <v>1196347.22</v>
      </c>
      <c r="H22" s="53">
        <f t="shared" si="12"/>
        <v>436.36999999987898</v>
      </c>
      <c r="I22" s="83">
        <f t="shared" si="17"/>
        <v>134005.70000000001</v>
      </c>
      <c r="J22" s="83">
        <v>134118.64000000001</v>
      </c>
      <c r="K22" s="53">
        <f t="shared" si="0"/>
        <v>112.940000000002</v>
      </c>
      <c r="L22" s="83">
        <f t="shared" si="18"/>
        <v>75525.95</v>
      </c>
      <c r="M22" s="83">
        <v>75615.7</v>
      </c>
      <c r="N22" s="53">
        <f t="shared" si="1"/>
        <v>89.75</v>
      </c>
      <c r="O22" s="83">
        <f t="shared" si="19"/>
        <v>743357.04</v>
      </c>
      <c r="P22" s="83">
        <v>744551.2</v>
      </c>
      <c r="Q22" s="53">
        <f t="shared" si="2"/>
        <v>1194.15999999992</v>
      </c>
      <c r="R22" s="83">
        <f t="shared" si="20"/>
        <v>281231.3</v>
      </c>
      <c r="S22" s="83">
        <v>281570.71999999997</v>
      </c>
      <c r="T22" s="53">
        <f t="shared" si="3"/>
        <v>339.41999999998399</v>
      </c>
      <c r="U22" s="83">
        <f t="shared" si="21"/>
        <v>712578.88</v>
      </c>
      <c r="V22" s="83">
        <v>713241.12</v>
      </c>
      <c r="W22" s="53">
        <f t="shared" si="4"/>
        <v>662.23999999999103</v>
      </c>
      <c r="X22" s="83">
        <f t="shared" si="22"/>
        <v>507970.08</v>
      </c>
      <c r="Y22" s="83">
        <v>508476.88</v>
      </c>
      <c r="Z22" s="53">
        <f t="shared" si="5"/>
        <v>506.79999999998802</v>
      </c>
      <c r="AA22" s="83">
        <f t="shared" si="23"/>
        <v>132990.29999999999</v>
      </c>
      <c r="AB22" s="83">
        <v>133025.04</v>
      </c>
      <c r="AC22" s="53">
        <f t="shared" si="6"/>
        <v>34.740000000019798</v>
      </c>
      <c r="AD22" s="83">
        <f t="shared" si="24"/>
        <v>168013</v>
      </c>
      <c r="AE22" s="83">
        <v>168332</v>
      </c>
      <c r="AF22" s="53">
        <f t="shared" si="7"/>
        <v>319</v>
      </c>
      <c r="AG22" s="62">
        <f t="shared" si="8"/>
        <v>8420.0699999996905</v>
      </c>
      <c r="AH22" s="64">
        <f t="shared" si="25"/>
        <v>7396595.3899999997</v>
      </c>
      <c r="AI22" s="47">
        <v>7405023.8300000001</v>
      </c>
      <c r="AJ22" s="104">
        <f t="shared" si="9"/>
        <v>8428.4400000004098</v>
      </c>
      <c r="AK22" s="64">
        <f t="shared" si="26"/>
        <v>7632890.3499999996</v>
      </c>
      <c r="AL22" s="47">
        <v>7641589.4199999999</v>
      </c>
      <c r="AM22" s="104">
        <f t="shared" si="13"/>
        <v>8699.0700000002998</v>
      </c>
      <c r="AN22" s="107">
        <f t="shared" si="14"/>
        <v>8664.3300000002801</v>
      </c>
      <c r="AO22" s="96">
        <f t="shared" si="10"/>
        <v>235.889999999868</v>
      </c>
      <c r="AT22" s="1"/>
    </row>
    <row r="23" spans="1:49" ht="30" customHeight="1">
      <c r="A23" s="504"/>
      <c r="B23" s="114">
        <v>45824</v>
      </c>
      <c r="C23" s="83">
        <f t="shared" si="15"/>
        <v>3511972.44</v>
      </c>
      <c r="D23" s="83">
        <v>3517276.46</v>
      </c>
      <c r="E23" s="53">
        <f t="shared" si="11"/>
        <v>5304.0200000000204</v>
      </c>
      <c r="F23" s="83">
        <f t="shared" si="16"/>
        <v>1196347.22</v>
      </c>
      <c r="G23" s="83">
        <v>1196419.22</v>
      </c>
      <c r="H23" s="53">
        <f t="shared" si="12"/>
        <v>72</v>
      </c>
      <c r="I23" s="83">
        <f t="shared" si="17"/>
        <v>134118.64000000001</v>
      </c>
      <c r="J23" s="83">
        <v>134227.95000000001</v>
      </c>
      <c r="K23" s="53">
        <f t="shared" si="0"/>
        <v>109.309999999998</v>
      </c>
      <c r="L23" s="83">
        <f t="shared" si="18"/>
        <v>75615.7</v>
      </c>
      <c r="M23" s="83">
        <v>75699.8</v>
      </c>
      <c r="N23" s="53">
        <f t="shared" si="1"/>
        <v>84.100000000005807</v>
      </c>
      <c r="O23" s="83">
        <f t="shared" si="19"/>
        <v>744551.2</v>
      </c>
      <c r="P23" s="83">
        <v>745857.92</v>
      </c>
      <c r="Q23" s="53">
        <f t="shared" si="2"/>
        <v>1306.7200000000901</v>
      </c>
      <c r="R23" s="83">
        <f t="shared" si="20"/>
        <v>281570.71999999997</v>
      </c>
      <c r="S23" s="83">
        <v>281981.21999999997</v>
      </c>
      <c r="T23" s="53">
        <f t="shared" si="3"/>
        <v>410.5</v>
      </c>
      <c r="U23" s="83">
        <f t="shared" si="21"/>
        <v>713241.12</v>
      </c>
      <c r="V23" s="83">
        <v>713951.76</v>
      </c>
      <c r="W23" s="53">
        <f t="shared" si="4"/>
        <v>710.64000000001397</v>
      </c>
      <c r="X23" s="83">
        <f t="shared" si="22"/>
        <v>508476.88</v>
      </c>
      <c r="Y23" s="83">
        <v>509059.52</v>
      </c>
      <c r="Z23" s="53">
        <f t="shared" si="5"/>
        <v>582.64000000001397</v>
      </c>
      <c r="AA23" s="83">
        <f t="shared" si="23"/>
        <v>133025.04</v>
      </c>
      <c r="AB23" s="83">
        <v>133070.24</v>
      </c>
      <c r="AC23" s="53">
        <f t="shared" si="6"/>
        <v>45.199999999982502</v>
      </c>
      <c r="AD23" s="83">
        <f t="shared" si="24"/>
        <v>168332</v>
      </c>
      <c r="AE23" s="83">
        <v>168696</v>
      </c>
      <c r="AF23" s="53">
        <f t="shared" si="7"/>
        <v>364</v>
      </c>
      <c r="AG23" s="62">
        <f t="shared" si="8"/>
        <v>8989.1300000001193</v>
      </c>
      <c r="AH23" s="64">
        <f t="shared" si="25"/>
        <v>7405023.8300000001</v>
      </c>
      <c r="AI23" s="47">
        <v>7413996.25</v>
      </c>
      <c r="AJ23" s="104">
        <f t="shared" si="9"/>
        <v>8972.4199999999291</v>
      </c>
      <c r="AK23" s="64">
        <f t="shared" si="26"/>
        <v>7641589.4199999999</v>
      </c>
      <c r="AL23" s="47">
        <v>7650826.6699999999</v>
      </c>
      <c r="AM23" s="104">
        <f t="shared" si="13"/>
        <v>9237.25</v>
      </c>
      <c r="AN23" s="107">
        <f t="shared" si="14"/>
        <v>9192.0500000000193</v>
      </c>
      <c r="AO23" s="96">
        <f t="shared" si="10"/>
        <v>219.630000000092</v>
      </c>
      <c r="AP23" s="1"/>
      <c r="AQ23" s="1"/>
      <c r="AR23" s="1"/>
      <c r="AS23" s="1"/>
      <c r="AT23" s="1"/>
      <c r="AU23" s="1"/>
      <c r="AV23" s="1"/>
      <c r="AW23" s="1"/>
    </row>
    <row r="24" spans="1:49" s="3" customFormat="1" ht="30" customHeight="1">
      <c r="A24" s="504"/>
      <c r="B24" s="114">
        <v>45825</v>
      </c>
      <c r="C24" s="83">
        <f t="shared" si="15"/>
        <v>3517276.46</v>
      </c>
      <c r="D24" s="83">
        <v>3522237.81</v>
      </c>
      <c r="E24" s="53">
        <f t="shared" si="11"/>
        <v>4961.3500000000904</v>
      </c>
      <c r="F24" s="83">
        <f t="shared" si="16"/>
        <v>1196419.22</v>
      </c>
      <c r="G24" s="83">
        <v>1196588.52</v>
      </c>
      <c r="H24" s="53">
        <f t="shared" si="12"/>
        <v>169.30000000004699</v>
      </c>
      <c r="I24" s="83">
        <f t="shared" si="17"/>
        <v>134227.95000000001</v>
      </c>
      <c r="J24" s="83">
        <v>134346.57999999999</v>
      </c>
      <c r="K24" s="53">
        <f t="shared" si="0"/>
        <v>118.62999999997599</v>
      </c>
      <c r="L24" s="83">
        <f t="shared" si="18"/>
        <v>75699.8</v>
      </c>
      <c r="M24" s="83">
        <v>75806.41</v>
      </c>
      <c r="N24" s="53">
        <f t="shared" si="1"/>
        <v>106.61000000000099</v>
      </c>
      <c r="O24" s="83">
        <f t="shared" si="19"/>
        <v>745857.92</v>
      </c>
      <c r="P24" s="83">
        <v>747172.32</v>
      </c>
      <c r="Q24" s="53">
        <f t="shared" si="2"/>
        <v>1314.3999999999101</v>
      </c>
      <c r="R24" s="83">
        <f t="shared" si="20"/>
        <v>281981.21999999997</v>
      </c>
      <c r="S24" s="83">
        <v>282393.34000000003</v>
      </c>
      <c r="T24" s="53">
        <f t="shared" si="3"/>
        <v>412.12000000005401</v>
      </c>
      <c r="U24" s="83">
        <f t="shared" si="21"/>
        <v>713951.76</v>
      </c>
      <c r="V24" s="83">
        <v>714659.44</v>
      </c>
      <c r="W24" s="53">
        <f t="shared" si="4"/>
        <v>707.67999999993503</v>
      </c>
      <c r="X24" s="83">
        <f t="shared" si="22"/>
        <v>509059.52</v>
      </c>
      <c r="Y24" s="83">
        <v>509682.24</v>
      </c>
      <c r="Z24" s="53">
        <f t="shared" si="5"/>
        <v>622.71999999997195</v>
      </c>
      <c r="AA24" s="83">
        <f t="shared" si="23"/>
        <v>133070.24</v>
      </c>
      <c r="AB24" s="83">
        <v>133118.32</v>
      </c>
      <c r="AC24" s="53">
        <f t="shared" si="6"/>
        <v>48.080000000016298</v>
      </c>
      <c r="AD24" s="83">
        <f t="shared" si="24"/>
        <v>168696</v>
      </c>
      <c r="AE24" s="83">
        <v>169074</v>
      </c>
      <c r="AF24" s="53">
        <f t="shared" si="7"/>
        <v>378</v>
      </c>
      <c r="AG24" s="62">
        <f t="shared" si="8"/>
        <v>8838.89</v>
      </c>
      <c r="AH24" s="64">
        <f t="shared" si="25"/>
        <v>7413996.25</v>
      </c>
      <c r="AI24" s="47">
        <v>7422815.5099999998</v>
      </c>
      <c r="AJ24" s="104">
        <f t="shared" si="9"/>
        <v>8819.2599999997801</v>
      </c>
      <c r="AK24" s="64">
        <f t="shared" si="26"/>
        <v>7650826.6699999999</v>
      </c>
      <c r="AL24" s="47">
        <v>7659930.2000000002</v>
      </c>
      <c r="AM24" s="104">
        <f t="shared" si="13"/>
        <v>9103.5300000002608</v>
      </c>
      <c r="AN24" s="107">
        <f t="shared" si="14"/>
        <v>9055.4500000002408</v>
      </c>
      <c r="AO24" s="96">
        <f t="shared" si="10"/>
        <v>236.19000000046799</v>
      </c>
    </row>
    <row r="25" spans="1:49" ht="30" customHeight="1">
      <c r="A25" s="504"/>
      <c r="B25" s="114">
        <v>45826</v>
      </c>
      <c r="C25" s="83">
        <f t="shared" si="15"/>
        <v>3522237.81</v>
      </c>
      <c r="D25" s="83">
        <v>3526910.28</v>
      </c>
      <c r="E25" s="53">
        <f t="shared" si="11"/>
        <v>4672.4699999997401</v>
      </c>
      <c r="F25" s="83">
        <f t="shared" si="16"/>
        <v>1196588.52</v>
      </c>
      <c r="G25" s="83">
        <v>1196660.77</v>
      </c>
      <c r="H25" s="53">
        <f t="shared" si="12"/>
        <v>72.25</v>
      </c>
      <c r="I25" s="83">
        <f t="shared" si="17"/>
        <v>134346.57999999999</v>
      </c>
      <c r="J25" s="83">
        <v>134464.51</v>
      </c>
      <c r="K25" s="53">
        <f t="shared" si="0"/>
        <v>117.93000000002201</v>
      </c>
      <c r="L25" s="83">
        <f t="shared" si="18"/>
        <v>75806.41</v>
      </c>
      <c r="M25" s="83">
        <v>75894.87</v>
      </c>
      <c r="N25" s="53">
        <f t="shared" si="1"/>
        <v>88.459999999991894</v>
      </c>
      <c r="O25" s="83">
        <f t="shared" si="19"/>
        <v>747172.32</v>
      </c>
      <c r="P25" s="83">
        <v>748236.56</v>
      </c>
      <c r="Q25" s="53">
        <f t="shared" si="2"/>
        <v>1064.2400000001101</v>
      </c>
      <c r="R25" s="83">
        <f t="shared" si="20"/>
        <v>282393.34000000003</v>
      </c>
      <c r="S25" s="83">
        <v>282741.7</v>
      </c>
      <c r="T25" s="53">
        <f t="shared" si="3"/>
        <v>348.35999999998597</v>
      </c>
      <c r="U25" s="83">
        <f t="shared" si="21"/>
        <v>714659.44</v>
      </c>
      <c r="V25" s="83">
        <v>715334</v>
      </c>
      <c r="W25" s="53">
        <f t="shared" si="4"/>
        <v>674.56000000005599</v>
      </c>
      <c r="X25" s="83">
        <f t="shared" si="22"/>
        <v>509682.24</v>
      </c>
      <c r="Y25" s="83">
        <v>510223.92</v>
      </c>
      <c r="Z25" s="53">
        <f t="shared" si="5"/>
        <v>541.67999999999302</v>
      </c>
      <c r="AA25" s="83">
        <f t="shared" si="23"/>
        <v>133118.32</v>
      </c>
      <c r="AB25" s="83">
        <v>133160.51999999999</v>
      </c>
      <c r="AC25" s="53">
        <f t="shared" si="6"/>
        <v>42.199999999982502</v>
      </c>
      <c r="AD25" s="83">
        <f t="shared" si="24"/>
        <v>169074</v>
      </c>
      <c r="AE25" s="83">
        <v>169430</v>
      </c>
      <c r="AF25" s="53">
        <f t="shared" si="7"/>
        <v>356</v>
      </c>
      <c r="AG25" s="62">
        <f t="shared" si="8"/>
        <v>7978.1499999998796</v>
      </c>
      <c r="AH25" s="64">
        <f t="shared" si="25"/>
        <v>7422815.5099999998</v>
      </c>
      <c r="AI25" s="47">
        <v>7430770.5599999996</v>
      </c>
      <c r="AJ25" s="104">
        <f t="shared" si="9"/>
        <v>7955.0499999998101</v>
      </c>
      <c r="AK25" s="64">
        <f t="shared" si="26"/>
        <v>7659930.2000000002</v>
      </c>
      <c r="AL25" s="47">
        <v>7668125.6600000001</v>
      </c>
      <c r="AM25" s="104">
        <f t="shared" si="13"/>
        <v>8195.4599999999591</v>
      </c>
      <c r="AN25" s="107">
        <f t="shared" si="14"/>
        <v>8153.2599999999802</v>
      </c>
      <c r="AO25" s="96">
        <f t="shared" si="10"/>
        <v>198.21000000016599</v>
      </c>
      <c r="AP25" s="1"/>
      <c r="AQ25" s="1"/>
      <c r="AR25" s="1"/>
      <c r="AS25" s="1"/>
      <c r="AT25" s="1"/>
      <c r="AU25" s="1"/>
      <c r="AV25" s="1"/>
      <c r="AW25" s="1"/>
    </row>
    <row r="26" spans="1:49" s="3" customFormat="1" ht="30" customHeight="1">
      <c r="A26" s="504"/>
      <c r="B26" s="114">
        <v>45827</v>
      </c>
      <c r="C26" s="83">
        <f t="shared" si="15"/>
        <v>3526910.28</v>
      </c>
      <c r="D26" s="83">
        <v>3530684.4</v>
      </c>
      <c r="E26" s="53">
        <f t="shared" si="11"/>
        <v>3774.1200000001099</v>
      </c>
      <c r="F26" s="83">
        <f t="shared" si="16"/>
        <v>1196660.77</v>
      </c>
      <c r="G26" s="83">
        <v>1196733.3</v>
      </c>
      <c r="H26" s="53">
        <f t="shared" si="12"/>
        <v>72.530000000027897</v>
      </c>
      <c r="I26" s="83">
        <f t="shared" si="17"/>
        <v>134464.51</v>
      </c>
      <c r="J26" s="83">
        <v>134554.62</v>
      </c>
      <c r="K26" s="53">
        <f t="shared" si="0"/>
        <v>90.109999999986002</v>
      </c>
      <c r="L26" s="83">
        <f t="shared" si="18"/>
        <v>75894.87</v>
      </c>
      <c r="M26" s="83">
        <v>75978.100000000006</v>
      </c>
      <c r="N26" s="53">
        <f t="shared" si="1"/>
        <v>83.230000000010506</v>
      </c>
      <c r="O26" s="83">
        <f t="shared" si="19"/>
        <v>748236.56</v>
      </c>
      <c r="P26" s="83">
        <v>749012.4</v>
      </c>
      <c r="Q26" s="53">
        <f t="shared" si="2"/>
        <v>775.83999999996695</v>
      </c>
      <c r="R26" s="83">
        <f t="shared" si="20"/>
        <v>282741.7</v>
      </c>
      <c r="S26" s="83">
        <v>283043.88</v>
      </c>
      <c r="T26" s="53">
        <f t="shared" si="3"/>
        <v>302.17999999999302</v>
      </c>
      <c r="U26" s="83">
        <f t="shared" si="21"/>
        <v>715334</v>
      </c>
      <c r="V26" s="83">
        <v>715882.4</v>
      </c>
      <c r="W26" s="53">
        <f t="shared" si="4"/>
        <v>548.40000000002306</v>
      </c>
      <c r="X26" s="83">
        <f t="shared" si="22"/>
        <v>510223.92</v>
      </c>
      <c r="Y26" s="83">
        <v>510713.12</v>
      </c>
      <c r="Z26" s="53">
        <f t="shared" si="5"/>
        <v>489.20000000001198</v>
      </c>
      <c r="AA26" s="83">
        <f t="shared" si="23"/>
        <v>133160.51999999999</v>
      </c>
      <c r="AB26" s="83">
        <v>133209.16</v>
      </c>
      <c r="AC26" s="53">
        <f t="shared" si="6"/>
        <v>48.640000000013998</v>
      </c>
      <c r="AD26" s="83">
        <f t="shared" si="24"/>
        <v>169430</v>
      </c>
      <c r="AE26" s="83">
        <v>169751</v>
      </c>
      <c r="AF26" s="53">
        <f t="shared" si="7"/>
        <v>321</v>
      </c>
      <c r="AG26" s="62">
        <f t="shared" si="8"/>
        <v>6505.2500000001501</v>
      </c>
      <c r="AH26" s="64">
        <f t="shared" si="25"/>
        <v>7430770.5599999996</v>
      </c>
      <c r="AI26" s="47">
        <v>7437271.5</v>
      </c>
      <c r="AJ26" s="104">
        <f t="shared" si="9"/>
        <v>6500.9400000004098</v>
      </c>
      <c r="AK26" s="64">
        <f t="shared" si="26"/>
        <v>7668125.6600000001</v>
      </c>
      <c r="AL26" s="47">
        <v>7674834.8799999999</v>
      </c>
      <c r="AM26" s="104">
        <f t="shared" si="13"/>
        <v>6709.2199999997401</v>
      </c>
      <c r="AN26" s="107">
        <f t="shared" si="14"/>
        <v>6660.5799999997298</v>
      </c>
      <c r="AO26" s="96">
        <f t="shared" si="10"/>
        <v>159.63999999931499</v>
      </c>
    </row>
    <row r="27" spans="1:49" ht="30" customHeight="1">
      <c r="A27" s="504"/>
      <c r="B27" s="114">
        <v>45828</v>
      </c>
      <c r="C27" s="83">
        <f t="shared" si="15"/>
        <v>3530684.4</v>
      </c>
      <c r="D27" s="83">
        <v>3533656.7</v>
      </c>
      <c r="E27" s="53">
        <f t="shared" si="11"/>
        <v>2972.3000000002799</v>
      </c>
      <c r="F27" s="83">
        <f t="shared" si="16"/>
        <v>1196733.3</v>
      </c>
      <c r="G27" s="83">
        <v>1196795.6000000001</v>
      </c>
      <c r="H27" s="53">
        <f t="shared" si="12"/>
        <v>62.300000000046602</v>
      </c>
      <c r="I27" s="83">
        <f t="shared" si="17"/>
        <v>134554.62</v>
      </c>
      <c r="J27" s="83">
        <v>134635.20000000001</v>
      </c>
      <c r="K27" s="53">
        <f t="shared" si="0"/>
        <v>80.580000000016298</v>
      </c>
      <c r="L27" s="83">
        <f t="shared" si="18"/>
        <v>75978.100000000006</v>
      </c>
      <c r="M27" s="83">
        <v>76052.09</v>
      </c>
      <c r="N27" s="53">
        <f t="shared" si="1"/>
        <v>73.989999999990701</v>
      </c>
      <c r="O27" s="83">
        <f t="shared" si="19"/>
        <v>749012.4</v>
      </c>
      <c r="P27" s="83">
        <v>749724</v>
      </c>
      <c r="Q27" s="53">
        <f t="shared" si="2"/>
        <v>711.59999999997694</v>
      </c>
      <c r="R27" s="83">
        <f t="shared" si="20"/>
        <v>283043.88</v>
      </c>
      <c r="S27" s="83">
        <v>283280.5</v>
      </c>
      <c r="T27" s="53">
        <f t="shared" si="3"/>
        <v>236.619999999995</v>
      </c>
      <c r="U27" s="83">
        <f t="shared" si="21"/>
        <v>715882.4</v>
      </c>
      <c r="V27" s="83">
        <v>716376.4</v>
      </c>
      <c r="W27" s="53">
        <f t="shared" si="4"/>
        <v>494</v>
      </c>
      <c r="X27" s="83">
        <f t="shared" si="22"/>
        <v>510713.12</v>
      </c>
      <c r="Y27" s="83">
        <v>510810.13</v>
      </c>
      <c r="Z27" s="53">
        <f t="shared" si="5"/>
        <v>97.010000000009299</v>
      </c>
      <c r="AA27" s="83">
        <f t="shared" si="23"/>
        <v>133209.16</v>
      </c>
      <c r="AB27" s="83">
        <v>133252.24</v>
      </c>
      <c r="AC27" s="53">
        <f t="shared" si="6"/>
        <v>43.079999999987201</v>
      </c>
      <c r="AD27" s="83">
        <f t="shared" si="24"/>
        <v>169751</v>
      </c>
      <c r="AE27" s="83">
        <v>170042</v>
      </c>
      <c r="AF27" s="53">
        <f t="shared" si="7"/>
        <v>291</v>
      </c>
      <c r="AG27" s="62">
        <f t="shared" si="8"/>
        <v>5062.4800000002997</v>
      </c>
      <c r="AH27" s="64">
        <f t="shared" si="25"/>
        <v>7437271.5</v>
      </c>
      <c r="AI27" s="47">
        <v>7442631.2999999998</v>
      </c>
      <c r="AJ27" s="104">
        <f t="shared" si="9"/>
        <v>5359.7999999998101</v>
      </c>
      <c r="AK27" s="64">
        <f t="shared" si="26"/>
        <v>7674834.8799999999</v>
      </c>
      <c r="AL27" s="47">
        <v>7680419.2000000002</v>
      </c>
      <c r="AM27" s="104">
        <f t="shared" si="13"/>
        <v>5584.3200000002998</v>
      </c>
      <c r="AN27" s="107">
        <f t="shared" si="14"/>
        <v>5541.2400000003099</v>
      </c>
      <c r="AO27" s="96">
        <f t="shared" si="10"/>
        <v>181.44000000049701</v>
      </c>
      <c r="AP27" s="1"/>
      <c r="AQ27" s="1"/>
      <c r="AR27" s="1"/>
      <c r="AS27" s="1"/>
      <c r="AT27" s="1"/>
      <c r="AU27" s="1"/>
      <c r="AV27" s="1"/>
      <c r="AW27" s="1"/>
    </row>
    <row r="28" spans="1:49" ht="30" customHeight="1">
      <c r="A28" s="504"/>
      <c r="B28" s="114">
        <v>45829</v>
      </c>
      <c r="C28" s="83">
        <f t="shared" si="15"/>
        <v>3533656.7</v>
      </c>
      <c r="D28" s="83">
        <v>3533674.6</v>
      </c>
      <c r="E28" s="53">
        <f t="shared" si="11"/>
        <v>17.8999999999069</v>
      </c>
      <c r="F28" s="83">
        <f t="shared" si="16"/>
        <v>1196795.6000000001</v>
      </c>
      <c r="G28" s="83">
        <v>1196826.29</v>
      </c>
      <c r="H28" s="53">
        <f t="shared" si="12"/>
        <v>30.689999999944099</v>
      </c>
      <c r="I28" s="83">
        <f t="shared" si="17"/>
        <v>134635.20000000001</v>
      </c>
      <c r="J28" s="83">
        <v>134660.82999999999</v>
      </c>
      <c r="K28" s="53">
        <f t="shared" si="0"/>
        <v>25.629999999975599</v>
      </c>
      <c r="L28" s="83">
        <f t="shared" si="18"/>
        <v>76052.09</v>
      </c>
      <c r="M28" s="83">
        <v>76122.14</v>
      </c>
      <c r="N28" s="53">
        <f t="shared" si="1"/>
        <v>70.050000000002896</v>
      </c>
      <c r="O28" s="83">
        <f t="shared" si="19"/>
        <v>749724</v>
      </c>
      <c r="P28" s="83">
        <v>749782.24</v>
      </c>
      <c r="Q28" s="53">
        <f t="shared" si="2"/>
        <v>58.239999999990701</v>
      </c>
      <c r="R28" s="83">
        <f t="shared" si="20"/>
        <v>283280.5</v>
      </c>
      <c r="S28" s="83">
        <v>283345.21999999997</v>
      </c>
      <c r="T28" s="53">
        <f t="shared" si="3"/>
        <v>64.719999999972103</v>
      </c>
      <c r="U28" s="83">
        <f t="shared" si="21"/>
        <v>716376.4</v>
      </c>
      <c r="V28" s="83">
        <v>716671.2</v>
      </c>
      <c r="W28" s="53">
        <f t="shared" si="4"/>
        <v>294.79999999992998</v>
      </c>
      <c r="X28" s="83">
        <f t="shared" si="22"/>
        <v>510810.13</v>
      </c>
      <c r="Y28" s="83">
        <v>511304.08</v>
      </c>
      <c r="Z28" s="53">
        <f t="shared" si="5"/>
        <v>493.95000000001198</v>
      </c>
      <c r="AA28" s="83">
        <f t="shared" si="23"/>
        <v>133252.24</v>
      </c>
      <c r="AB28" s="83">
        <v>133294.24</v>
      </c>
      <c r="AC28" s="53">
        <f t="shared" si="6"/>
        <v>42</v>
      </c>
      <c r="AD28" s="83">
        <f t="shared" si="24"/>
        <v>170042</v>
      </c>
      <c r="AE28" s="83">
        <v>170271</v>
      </c>
      <c r="AF28" s="53">
        <f t="shared" si="7"/>
        <v>229</v>
      </c>
      <c r="AG28" s="62">
        <f t="shared" si="8"/>
        <v>1326.9799999997299</v>
      </c>
      <c r="AH28" s="64">
        <f t="shared" si="25"/>
        <v>7442631.2999999998</v>
      </c>
      <c r="AI28" s="47">
        <v>7443628.2199999997</v>
      </c>
      <c r="AJ28" s="104">
        <f t="shared" si="9"/>
        <v>996.91999999992504</v>
      </c>
      <c r="AK28" s="64">
        <f t="shared" si="26"/>
        <v>7680419.2000000002</v>
      </c>
      <c r="AL28" s="47">
        <v>7681520.7000000002</v>
      </c>
      <c r="AM28" s="104">
        <f t="shared" si="13"/>
        <v>1101.5</v>
      </c>
      <c r="AN28" s="107">
        <f t="shared" si="14"/>
        <v>1059.5</v>
      </c>
      <c r="AO28" s="96">
        <f t="shared" si="10"/>
        <v>62.580000000074499</v>
      </c>
      <c r="AP28" s="1"/>
      <c r="AQ28" s="1"/>
      <c r="AR28" s="1"/>
      <c r="AS28" s="1"/>
      <c r="AT28" s="3"/>
      <c r="AU28" s="1"/>
      <c r="AV28" s="1"/>
      <c r="AW28" s="1"/>
    </row>
    <row r="29" spans="1:49" s="3" customFormat="1" ht="30" customHeight="1">
      <c r="A29" s="504"/>
      <c r="B29" s="114">
        <v>45830</v>
      </c>
      <c r="C29" s="83">
        <f t="shared" si="15"/>
        <v>3533674.6</v>
      </c>
      <c r="D29" s="83">
        <v>3533692.9</v>
      </c>
      <c r="E29" s="53">
        <f t="shared" si="11"/>
        <v>18.2999999998137</v>
      </c>
      <c r="F29" s="83">
        <f t="shared" si="16"/>
        <v>1196826.29</v>
      </c>
      <c r="G29" s="83">
        <v>1196854.33</v>
      </c>
      <c r="H29" s="53">
        <f t="shared" si="12"/>
        <v>28.040000000037299</v>
      </c>
      <c r="I29" s="83">
        <f t="shared" si="17"/>
        <v>134660.82999999999</v>
      </c>
      <c r="J29" s="83">
        <v>134715.13</v>
      </c>
      <c r="K29" s="53">
        <f t="shared" si="0"/>
        <v>54.300000000017498</v>
      </c>
      <c r="L29" s="83">
        <f t="shared" si="18"/>
        <v>76122.14</v>
      </c>
      <c r="M29" s="83">
        <v>76199.88</v>
      </c>
      <c r="N29" s="53">
        <f t="shared" si="1"/>
        <v>77.740000000005196</v>
      </c>
      <c r="O29" s="83">
        <f t="shared" si="19"/>
        <v>749782.24</v>
      </c>
      <c r="P29" s="83">
        <v>749789.04</v>
      </c>
      <c r="Q29" s="53">
        <f t="shared" si="2"/>
        <v>6.8000000000465697</v>
      </c>
      <c r="R29" s="83">
        <f t="shared" si="20"/>
        <v>283345.21999999997</v>
      </c>
      <c r="S29" s="83">
        <v>283391.48</v>
      </c>
      <c r="T29" s="53">
        <f t="shared" si="3"/>
        <v>46.260000000009299</v>
      </c>
      <c r="U29" s="83">
        <f t="shared" si="21"/>
        <v>716671.2</v>
      </c>
      <c r="V29" s="83">
        <v>716878.48</v>
      </c>
      <c r="W29" s="53">
        <f t="shared" si="4"/>
        <v>207.280000000028</v>
      </c>
      <c r="X29" s="83">
        <f t="shared" si="22"/>
        <v>511304.08</v>
      </c>
      <c r="Y29" s="83">
        <v>511482.08</v>
      </c>
      <c r="Z29" s="53">
        <f t="shared" si="5"/>
        <v>178</v>
      </c>
      <c r="AA29" s="83">
        <f t="shared" si="23"/>
        <v>133294.24</v>
      </c>
      <c r="AB29" s="83">
        <v>133336.88</v>
      </c>
      <c r="AC29" s="53">
        <f t="shared" si="6"/>
        <v>42.640000000013998</v>
      </c>
      <c r="AD29" s="83">
        <f t="shared" si="24"/>
        <v>170271</v>
      </c>
      <c r="AE29" s="83">
        <v>170411</v>
      </c>
      <c r="AF29" s="53">
        <f t="shared" si="7"/>
        <v>140</v>
      </c>
      <c r="AG29" s="62">
        <f t="shared" si="8"/>
        <v>799.35999999997102</v>
      </c>
      <c r="AH29" s="64">
        <f t="shared" si="25"/>
        <v>7443628.2199999997</v>
      </c>
      <c r="AI29" s="47">
        <v>7444413.8099999996</v>
      </c>
      <c r="AJ29" s="104">
        <f t="shared" si="9"/>
        <v>785.58999999985099</v>
      </c>
      <c r="AK29" s="64">
        <f t="shared" si="26"/>
        <v>7681520.7000000002</v>
      </c>
      <c r="AL29" s="47">
        <v>7682415.5099999998</v>
      </c>
      <c r="AM29" s="104">
        <f t="shared" si="13"/>
        <v>894.80999999958999</v>
      </c>
      <c r="AN29" s="107">
        <f t="shared" si="14"/>
        <v>852.16999999957602</v>
      </c>
      <c r="AO29" s="96">
        <f t="shared" si="10"/>
        <v>66.579999999725302</v>
      </c>
      <c r="AT29" s="1"/>
    </row>
    <row r="30" spans="1:49" ht="30" customHeight="1">
      <c r="A30" s="504"/>
      <c r="B30" s="114">
        <v>45831</v>
      </c>
      <c r="C30" s="83">
        <f t="shared" si="15"/>
        <v>3533692.9</v>
      </c>
      <c r="D30" s="83">
        <v>3537366.31</v>
      </c>
      <c r="E30" s="53">
        <f t="shared" si="11"/>
        <v>3673.4100000001499</v>
      </c>
      <c r="F30" s="83">
        <f t="shared" si="16"/>
        <v>1196854.33</v>
      </c>
      <c r="G30" s="83">
        <v>1196913.3799999999</v>
      </c>
      <c r="H30" s="53">
        <f t="shared" si="12"/>
        <v>59.0499999998137</v>
      </c>
      <c r="I30" s="83">
        <f t="shared" si="17"/>
        <v>134715.13</v>
      </c>
      <c r="J30" s="83">
        <v>134780.57</v>
      </c>
      <c r="K30" s="53">
        <f t="shared" si="0"/>
        <v>65.4400000000023</v>
      </c>
      <c r="L30" s="83">
        <f t="shared" si="18"/>
        <v>76199.88</v>
      </c>
      <c r="M30" s="83">
        <v>76282.73</v>
      </c>
      <c r="N30" s="53">
        <f t="shared" si="1"/>
        <v>82.849999999991297</v>
      </c>
      <c r="O30" s="83">
        <f t="shared" si="19"/>
        <v>749789.04</v>
      </c>
      <c r="P30" s="83">
        <v>750182.88</v>
      </c>
      <c r="Q30" s="53">
        <f t="shared" si="2"/>
        <v>393.83999999996701</v>
      </c>
      <c r="R30" s="83">
        <f t="shared" si="20"/>
        <v>283391.48</v>
      </c>
      <c r="S30" s="83">
        <v>283678.52</v>
      </c>
      <c r="T30" s="53">
        <f t="shared" si="3"/>
        <v>287.04000000003703</v>
      </c>
      <c r="U30" s="83">
        <f t="shared" si="21"/>
        <v>716878.48</v>
      </c>
      <c r="V30" s="83">
        <v>717379.68</v>
      </c>
      <c r="W30" s="53">
        <f t="shared" si="4"/>
        <v>501.20000000007002</v>
      </c>
      <c r="X30" s="83">
        <f t="shared" si="22"/>
        <v>511482.08</v>
      </c>
      <c r="Y30" s="83">
        <v>511956.72</v>
      </c>
      <c r="Z30" s="53">
        <f t="shared" si="5"/>
        <v>474.63999999995599</v>
      </c>
      <c r="AA30" s="83">
        <f t="shared" si="23"/>
        <v>133336.88</v>
      </c>
      <c r="AB30" s="83">
        <v>133382.46</v>
      </c>
      <c r="AC30" s="53">
        <f t="shared" si="6"/>
        <v>45.579999999987201</v>
      </c>
      <c r="AD30" s="83">
        <f t="shared" si="24"/>
        <v>170411</v>
      </c>
      <c r="AE30" s="83">
        <v>170725</v>
      </c>
      <c r="AF30" s="53">
        <f t="shared" si="7"/>
        <v>314</v>
      </c>
      <c r="AG30" s="62">
        <f t="shared" si="8"/>
        <v>5897.0499999999702</v>
      </c>
      <c r="AH30" s="64">
        <f t="shared" si="25"/>
        <v>7444413.8099999996</v>
      </c>
      <c r="AI30" s="47">
        <v>7450296.7300000004</v>
      </c>
      <c r="AJ30" s="104">
        <f t="shared" si="9"/>
        <v>5882.9200000008595</v>
      </c>
      <c r="AK30" s="64">
        <f t="shared" si="26"/>
        <v>7682415.5099999998</v>
      </c>
      <c r="AL30" s="47">
        <v>7687477.3399999999</v>
      </c>
      <c r="AM30" s="104">
        <f t="shared" si="13"/>
        <v>5061.83000000007</v>
      </c>
      <c r="AN30" s="107">
        <f t="shared" si="14"/>
        <v>5016.25000000009</v>
      </c>
      <c r="AO30" s="96">
        <f t="shared" si="10"/>
        <v>-866.67000000076996</v>
      </c>
      <c r="AP30" s="1"/>
      <c r="AQ30" s="1"/>
      <c r="AR30" s="1"/>
      <c r="AS30" s="1"/>
      <c r="AT30" s="1"/>
      <c r="AU30" s="1"/>
      <c r="AV30" s="1"/>
      <c r="AW30" s="1"/>
    </row>
    <row r="31" spans="1:49" s="3" customFormat="1" ht="30" customHeight="1">
      <c r="A31" s="504"/>
      <c r="B31" s="114">
        <v>45832</v>
      </c>
      <c r="C31" s="83">
        <f t="shared" si="15"/>
        <v>3537366.31</v>
      </c>
      <c r="D31" s="83">
        <v>3540212.93</v>
      </c>
      <c r="E31" s="53">
        <f t="shared" si="11"/>
        <v>2846.6200000001099</v>
      </c>
      <c r="F31" s="83">
        <f t="shared" si="16"/>
        <v>1196913.3799999999</v>
      </c>
      <c r="G31" s="83">
        <v>1196963.1599999999</v>
      </c>
      <c r="H31" s="53">
        <f t="shared" si="12"/>
        <v>49.780000000027897</v>
      </c>
      <c r="I31" s="83">
        <f t="shared" si="17"/>
        <v>134780.57</v>
      </c>
      <c r="J31" s="83">
        <v>134833.68</v>
      </c>
      <c r="K31" s="53">
        <f t="shared" si="0"/>
        <v>53.109999999986002</v>
      </c>
      <c r="L31" s="83">
        <f t="shared" si="18"/>
        <v>76282.73</v>
      </c>
      <c r="M31" s="83">
        <v>76335.64</v>
      </c>
      <c r="N31" s="53">
        <f t="shared" si="1"/>
        <v>52.9100000000035</v>
      </c>
      <c r="O31" s="83">
        <f t="shared" si="19"/>
        <v>750182.88</v>
      </c>
      <c r="P31" s="83">
        <v>750530.4</v>
      </c>
      <c r="Q31" s="53">
        <f t="shared" si="2"/>
        <v>347.52000000001902</v>
      </c>
      <c r="R31" s="83">
        <f t="shared" si="20"/>
        <v>283678.52</v>
      </c>
      <c r="S31" s="83">
        <v>283884.15999999997</v>
      </c>
      <c r="T31" s="53">
        <f t="shared" si="3"/>
        <v>205.63999999995599</v>
      </c>
      <c r="U31" s="83">
        <f t="shared" si="21"/>
        <v>717379.68</v>
      </c>
      <c r="V31" s="83">
        <v>717775.12</v>
      </c>
      <c r="W31" s="53">
        <f t="shared" si="4"/>
        <v>395.43999999994401</v>
      </c>
      <c r="X31" s="83">
        <f t="shared" si="22"/>
        <v>511956.72</v>
      </c>
      <c r="Y31" s="83">
        <v>512319.92</v>
      </c>
      <c r="Z31" s="53">
        <f t="shared" si="5"/>
        <v>363.20000000001198</v>
      </c>
      <c r="AA31" s="83">
        <f t="shared" si="23"/>
        <v>133382.46</v>
      </c>
      <c r="AB31" s="83">
        <v>133418.84</v>
      </c>
      <c r="AC31" s="53">
        <f t="shared" si="6"/>
        <v>36.380000000004699</v>
      </c>
      <c r="AD31" s="83">
        <f t="shared" si="24"/>
        <v>170725</v>
      </c>
      <c r="AE31" s="83">
        <v>170976</v>
      </c>
      <c r="AF31" s="53">
        <f t="shared" si="7"/>
        <v>251</v>
      </c>
      <c r="AG31" s="62">
        <f t="shared" si="8"/>
        <v>4601.6000000000604</v>
      </c>
      <c r="AH31" s="64">
        <f t="shared" si="25"/>
        <v>7450296.7300000004</v>
      </c>
      <c r="AI31" s="47">
        <v>7454907.4699999997</v>
      </c>
      <c r="AJ31" s="104">
        <f t="shared" si="9"/>
        <v>4610.7399999992904</v>
      </c>
      <c r="AK31" s="64">
        <f t="shared" si="26"/>
        <v>7687477.3399999999</v>
      </c>
      <c r="AL31" s="47">
        <v>7693305.8099999996</v>
      </c>
      <c r="AM31" s="104">
        <f t="shared" si="13"/>
        <v>5828.4699999997401</v>
      </c>
      <c r="AN31" s="107">
        <f t="shared" si="14"/>
        <v>5792.08999999973</v>
      </c>
      <c r="AO31" s="96">
        <f t="shared" si="10"/>
        <v>1181.3500000004401</v>
      </c>
    </row>
    <row r="32" spans="1:49" ht="30" customHeight="1">
      <c r="A32" s="504"/>
      <c r="B32" s="114">
        <v>45833</v>
      </c>
      <c r="C32" s="83">
        <f t="shared" si="15"/>
        <v>3540212.93</v>
      </c>
      <c r="D32" s="83">
        <v>3544692.31</v>
      </c>
      <c r="E32" s="53">
        <f t="shared" si="11"/>
        <v>4479.3799999998901</v>
      </c>
      <c r="F32" s="83">
        <f t="shared" si="16"/>
        <v>1196963.1599999999</v>
      </c>
      <c r="G32" s="83">
        <v>1197016.3799999999</v>
      </c>
      <c r="H32" s="53">
        <f t="shared" si="12"/>
        <v>53.219999999972103</v>
      </c>
      <c r="I32" s="83">
        <f t="shared" si="17"/>
        <v>134833.68</v>
      </c>
      <c r="J32" s="83">
        <v>134916.71</v>
      </c>
      <c r="K32" s="53">
        <f t="shared" si="0"/>
        <v>83.029999999998793</v>
      </c>
      <c r="L32" s="83">
        <f t="shared" si="18"/>
        <v>76335.64</v>
      </c>
      <c r="M32" s="83">
        <v>76408.89</v>
      </c>
      <c r="N32" s="53">
        <f t="shared" si="1"/>
        <v>73.25</v>
      </c>
      <c r="O32" s="83">
        <f t="shared" si="19"/>
        <v>750530.4</v>
      </c>
      <c r="P32" s="83">
        <v>751278.64</v>
      </c>
      <c r="Q32" s="53">
        <f t="shared" si="2"/>
        <v>748.23999999999103</v>
      </c>
      <c r="R32" s="83">
        <f t="shared" si="20"/>
        <v>283884.15999999997</v>
      </c>
      <c r="S32" s="83">
        <v>284213.7</v>
      </c>
      <c r="T32" s="53">
        <f t="shared" si="3"/>
        <v>329.54000000003703</v>
      </c>
      <c r="U32" s="83">
        <f t="shared" si="21"/>
        <v>717775.12</v>
      </c>
      <c r="V32" s="83">
        <v>718376</v>
      </c>
      <c r="W32" s="53">
        <f t="shared" si="4"/>
        <v>600.880000000005</v>
      </c>
      <c r="X32" s="83">
        <f t="shared" si="22"/>
        <v>512319.92</v>
      </c>
      <c r="Y32" s="83">
        <v>512813.84</v>
      </c>
      <c r="Z32" s="53">
        <f t="shared" si="5"/>
        <v>493.92000000004202</v>
      </c>
      <c r="AA32" s="83">
        <f t="shared" si="23"/>
        <v>133418.84</v>
      </c>
      <c r="AB32" s="83">
        <v>133458.32</v>
      </c>
      <c r="AC32" s="53">
        <f t="shared" si="6"/>
        <v>39.480000000010499</v>
      </c>
      <c r="AD32" s="83">
        <f t="shared" si="24"/>
        <v>170976</v>
      </c>
      <c r="AE32" s="83">
        <v>171331</v>
      </c>
      <c r="AF32" s="53">
        <f t="shared" si="7"/>
        <v>355</v>
      </c>
      <c r="AG32" s="62">
        <f t="shared" si="8"/>
        <v>7255.9399999999396</v>
      </c>
      <c r="AH32" s="64">
        <f t="shared" si="25"/>
        <v>7454907.4699999997</v>
      </c>
      <c r="AI32" s="47">
        <v>7462154.9699999997</v>
      </c>
      <c r="AJ32" s="104">
        <f t="shared" si="9"/>
        <v>7247.5</v>
      </c>
      <c r="AK32" s="64">
        <f t="shared" si="26"/>
        <v>7693305.8099999996</v>
      </c>
      <c r="AL32" s="47">
        <v>7700712.8799999999</v>
      </c>
      <c r="AM32" s="104">
        <f t="shared" si="13"/>
        <v>7407.0700000002998</v>
      </c>
      <c r="AN32" s="107">
        <f t="shared" si="14"/>
        <v>7367.5900000002903</v>
      </c>
      <c r="AO32" s="96">
        <f t="shared" si="10"/>
        <v>120.090000000288</v>
      </c>
      <c r="AP32" s="1"/>
      <c r="AQ32" s="1"/>
      <c r="AR32" s="1"/>
      <c r="AS32" s="1"/>
      <c r="AT32" s="1"/>
      <c r="AU32" s="1"/>
      <c r="AV32" s="1"/>
      <c r="AW32" s="1"/>
    </row>
    <row r="33" spans="1:49" s="3" customFormat="1" ht="30" customHeight="1">
      <c r="A33" s="504"/>
      <c r="B33" s="114">
        <v>45834</v>
      </c>
      <c r="C33" s="83">
        <f t="shared" si="15"/>
        <v>3544692.31</v>
      </c>
      <c r="D33" s="83">
        <v>3549527.96</v>
      </c>
      <c r="E33" s="53">
        <f t="shared" si="11"/>
        <v>4835.6499999999096</v>
      </c>
      <c r="F33" s="83">
        <f t="shared" si="16"/>
        <v>1197016.3799999999</v>
      </c>
      <c r="G33" s="83">
        <v>1197065.49</v>
      </c>
      <c r="H33" s="53">
        <f t="shared" si="12"/>
        <v>49.110000000102403</v>
      </c>
      <c r="I33" s="83">
        <f t="shared" si="17"/>
        <v>134916.71</v>
      </c>
      <c r="J33" s="83">
        <v>135004.35</v>
      </c>
      <c r="K33" s="53">
        <f t="shared" si="0"/>
        <v>87.640000000013998</v>
      </c>
      <c r="L33" s="83">
        <f t="shared" si="18"/>
        <v>76408.89</v>
      </c>
      <c r="M33" s="83">
        <v>76485.58</v>
      </c>
      <c r="N33" s="53">
        <f t="shared" si="1"/>
        <v>76.6900000000023</v>
      </c>
      <c r="O33" s="83">
        <f t="shared" si="19"/>
        <v>751278.64</v>
      </c>
      <c r="P33" s="83">
        <v>752350.32</v>
      </c>
      <c r="Q33" s="53">
        <f t="shared" si="2"/>
        <v>1071.67999999993</v>
      </c>
      <c r="R33" s="83">
        <f t="shared" si="20"/>
        <v>284213.7</v>
      </c>
      <c r="S33" s="83">
        <v>284582.84000000003</v>
      </c>
      <c r="T33" s="53">
        <f t="shared" si="3"/>
        <v>369.14000000001403</v>
      </c>
      <c r="U33" s="83">
        <f t="shared" si="21"/>
        <v>718376</v>
      </c>
      <c r="V33" s="83">
        <v>719004</v>
      </c>
      <c r="W33" s="53">
        <f t="shared" si="4"/>
        <v>628</v>
      </c>
      <c r="X33" s="83">
        <f t="shared" si="22"/>
        <v>512813.84</v>
      </c>
      <c r="Y33" s="83">
        <v>513361.12</v>
      </c>
      <c r="Z33" s="53">
        <f t="shared" si="5"/>
        <v>547.27999999996996</v>
      </c>
      <c r="AA33" s="83">
        <f t="shared" si="23"/>
        <v>133458.32</v>
      </c>
      <c r="AB33" s="83">
        <v>133470.25</v>
      </c>
      <c r="AC33" s="53">
        <f t="shared" si="6"/>
        <v>11.929999999993001</v>
      </c>
      <c r="AD33" s="83">
        <f t="shared" si="24"/>
        <v>171331</v>
      </c>
      <c r="AE33" s="83">
        <v>171676</v>
      </c>
      <c r="AF33" s="53">
        <f t="shared" si="7"/>
        <v>345</v>
      </c>
      <c r="AG33" s="62">
        <f t="shared" si="8"/>
        <v>8022.1199999999399</v>
      </c>
      <c r="AH33" s="64">
        <f t="shared" si="25"/>
        <v>7462154.9699999997</v>
      </c>
      <c r="AI33" s="47">
        <v>7470163.5700000003</v>
      </c>
      <c r="AJ33" s="104">
        <f t="shared" si="9"/>
        <v>8008.6000000005597</v>
      </c>
      <c r="AK33" s="64">
        <f t="shared" si="26"/>
        <v>7700712.8799999999</v>
      </c>
      <c r="AL33" s="47">
        <v>7709048.3899999997</v>
      </c>
      <c r="AM33" s="104">
        <f t="shared" si="13"/>
        <v>8335.5099999997801</v>
      </c>
      <c r="AN33" s="107">
        <f t="shared" si="14"/>
        <v>8323.5799999997798</v>
      </c>
      <c r="AO33" s="96">
        <f t="shared" si="10"/>
        <v>314.97999999922502</v>
      </c>
    </row>
    <row r="34" spans="1:49" ht="30" customHeight="1">
      <c r="A34" s="504"/>
      <c r="B34" s="114">
        <v>45835</v>
      </c>
      <c r="C34" s="83">
        <f t="shared" si="15"/>
        <v>3549527.96</v>
      </c>
      <c r="D34" s="83">
        <v>3554683.24</v>
      </c>
      <c r="E34" s="53">
        <f t="shared" si="11"/>
        <v>5155.2800000002599</v>
      </c>
      <c r="F34" s="83">
        <f t="shared" si="16"/>
        <v>1197065.49</v>
      </c>
      <c r="G34" s="83">
        <v>1197198.27</v>
      </c>
      <c r="H34" s="53">
        <f t="shared" si="12"/>
        <v>132.780000000028</v>
      </c>
      <c r="I34" s="83">
        <f t="shared" si="17"/>
        <v>135004.35</v>
      </c>
      <c r="J34" s="83">
        <v>135111.54</v>
      </c>
      <c r="K34" s="53">
        <f t="shared" si="0"/>
        <v>107.190000000002</v>
      </c>
      <c r="L34" s="83">
        <f t="shared" si="18"/>
        <v>76485.58</v>
      </c>
      <c r="M34" s="83">
        <v>76600.78</v>
      </c>
      <c r="N34" s="53">
        <f t="shared" si="1"/>
        <v>115.199999999997</v>
      </c>
      <c r="O34" s="83">
        <f t="shared" si="19"/>
        <v>752350.32</v>
      </c>
      <c r="P34" s="83">
        <v>753154.32</v>
      </c>
      <c r="Q34" s="53">
        <f t="shared" si="2"/>
        <v>804</v>
      </c>
      <c r="R34" s="83">
        <f t="shared" si="20"/>
        <v>284582.84000000003</v>
      </c>
      <c r="S34" s="83">
        <v>284967.74</v>
      </c>
      <c r="T34" s="53">
        <f t="shared" si="3"/>
        <v>384.89999999996502</v>
      </c>
      <c r="U34" s="83">
        <f t="shared" si="21"/>
        <v>719004</v>
      </c>
      <c r="V34" s="83">
        <v>719642.08</v>
      </c>
      <c r="W34" s="53">
        <f t="shared" si="4"/>
        <v>638.07999999995798</v>
      </c>
      <c r="X34" s="83">
        <f t="shared" si="22"/>
        <v>513361.12</v>
      </c>
      <c r="Y34" s="83">
        <v>513962.64</v>
      </c>
      <c r="Z34" s="53">
        <f t="shared" si="5"/>
        <v>601.52000000001897</v>
      </c>
      <c r="AA34" s="83">
        <f t="shared" si="23"/>
        <v>133470.25</v>
      </c>
      <c r="AB34" s="83">
        <v>133500</v>
      </c>
      <c r="AC34" s="53">
        <f t="shared" si="6"/>
        <v>29.75</v>
      </c>
      <c r="AD34" s="83">
        <f t="shared" si="24"/>
        <v>171676</v>
      </c>
      <c r="AE34" s="83">
        <v>172016</v>
      </c>
      <c r="AF34" s="53">
        <f t="shared" si="7"/>
        <v>340</v>
      </c>
      <c r="AG34" s="62">
        <f t="shared" si="8"/>
        <v>8308.7000000002299</v>
      </c>
      <c r="AH34" s="64">
        <f t="shared" si="25"/>
        <v>7470163.5700000003</v>
      </c>
      <c r="AI34" s="47">
        <v>7478484.0199999996</v>
      </c>
      <c r="AJ34" s="104">
        <f t="shared" si="9"/>
        <v>8320.4499999992495</v>
      </c>
      <c r="AK34" s="64">
        <f t="shared" si="26"/>
        <v>7709048.3899999997</v>
      </c>
      <c r="AL34" s="47">
        <v>7717627.3799999999</v>
      </c>
      <c r="AM34" s="104">
        <f t="shared" si="13"/>
        <v>8578.9900000002199</v>
      </c>
      <c r="AN34" s="107">
        <f t="shared" si="14"/>
        <v>8549.2400000002199</v>
      </c>
      <c r="AO34" s="96">
        <f t="shared" si="10"/>
        <v>228.790000000969</v>
      </c>
      <c r="AP34" s="1"/>
      <c r="AQ34" s="1"/>
      <c r="AR34" s="1"/>
      <c r="AS34" s="1"/>
      <c r="AT34" s="1"/>
      <c r="AU34" s="1"/>
      <c r="AV34" s="1"/>
      <c r="AW34" s="1"/>
    </row>
    <row r="35" spans="1:49" ht="30" customHeight="1">
      <c r="A35" s="504"/>
      <c r="B35" s="114">
        <v>45836</v>
      </c>
      <c r="C35" s="83">
        <f t="shared" si="15"/>
        <v>3554683.24</v>
      </c>
      <c r="D35" s="83">
        <v>3559460.88</v>
      </c>
      <c r="E35" s="53">
        <f t="shared" si="11"/>
        <v>4777.6399999996602</v>
      </c>
      <c r="F35" s="83">
        <f t="shared" si="16"/>
        <v>1197198.27</v>
      </c>
      <c r="G35" s="83">
        <v>1197244.33</v>
      </c>
      <c r="H35" s="53">
        <f t="shared" si="12"/>
        <v>46.060000000055901</v>
      </c>
      <c r="I35" s="83">
        <f t="shared" si="17"/>
        <v>135111.54</v>
      </c>
      <c r="J35" s="83">
        <v>135214.12</v>
      </c>
      <c r="K35" s="53">
        <f t="shared" si="0"/>
        <v>102.579999999987</v>
      </c>
      <c r="L35" s="83">
        <f t="shared" si="18"/>
        <v>76600.78</v>
      </c>
      <c r="M35" s="83">
        <v>76704.94</v>
      </c>
      <c r="N35" s="53">
        <f t="shared" si="1"/>
        <v>104.160000000003</v>
      </c>
      <c r="O35" s="83">
        <f t="shared" si="19"/>
        <v>753154.32</v>
      </c>
      <c r="P35" s="83">
        <v>753814.64</v>
      </c>
      <c r="Q35" s="53">
        <f t="shared" si="2"/>
        <v>660.32000000006497</v>
      </c>
      <c r="R35" s="83">
        <f t="shared" si="20"/>
        <v>284967.74</v>
      </c>
      <c r="S35" s="83">
        <v>285297.76</v>
      </c>
      <c r="T35" s="53">
        <f t="shared" si="3"/>
        <v>330.02000000001902</v>
      </c>
      <c r="U35" s="83">
        <f t="shared" si="21"/>
        <v>719642.08</v>
      </c>
      <c r="V35" s="83">
        <v>720233.92</v>
      </c>
      <c r="W35" s="53">
        <f t="shared" si="4"/>
        <v>591.84000000008405</v>
      </c>
      <c r="X35" s="83">
        <f t="shared" si="22"/>
        <v>513962.64</v>
      </c>
      <c r="Y35" s="83">
        <v>514509.04</v>
      </c>
      <c r="Z35" s="53">
        <f t="shared" si="5"/>
        <v>546.39999999996496</v>
      </c>
      <c r="AA35" s="83">
        <f t="shared" si="23"/>
        <v>133500</v>
      </c>
      <c r="AB35" s="83">
        <v>133591.67999999999</v>
      </c>
      <c r="AC35" s="53">
        <f t="shared" si="6"/>
        <v>91.679999999993001</v>
      </c>
      <c r="AD35" s="83">
        <f t="shared" si="24"/>
        <v>172016</v>
      </c>
      <c r="AE35" s="83">
        <v>172328</v>
      </c>
      <c r="AF35" s="53">
        <f t="shared" si="7"/>
        <v>312</v>
      </c>
      <c r="AG35" s="62">
        <f t="shared" si="8"/>
        <v>7562.6999999998397</v>
      </c>
      <c r="AH35" s="64">
        <f t="shared" si="25"/>
        <v>7478484.0199999996</v>
      </c>
      <c r="AI35" s="47">
        <v>7485979.4400000004</v>
      </c>
      <c r="AJ35" s="104">
        <f t="shared" si="9"/>
        <v>7495.4200000008595</v>
      </c>
      <c r="AK35" s="64">
        <f t="shared" si="26"/>
        <v>7717627.3799999999</v>
      </c>
      <c r="AL35" s="47">
        <v>7725360.4500000002</v>
      </c>
      <c r="AM35" s="104">
        <f t="shared" si="13"/>
        <v>7733.0700000002998</v>
      </c>
      <c r="AN35" s="107">
        <f t="shared" si="14"/>
        <v>7641.3900000003096</v>
      </c>
      <c r="AO35" s="96">
        <f t="shared" si="10"/>
        <v>145.96999999944799</v>
      </c>
      <c r="AP35" s="1"/>
      <c r="AQ35" s="1"/>
      <c r="AR35" s="1"/>
      <c r="AS35" s="1"/>
      <c r="AT35" s="3"/>
      <c r="AU35" s="1"/>
      <c r="AV35" s="1"/>
      <c r="AW35" s="1"/>
    </row>
    <row r="36" spans="1:49" ht="30" customHeight="1">
      <c r="A36" s="504"/>
      <c r="B36" s="114">
        <v>45837</v>
      </c>
      <c r="C36" s="83">
        <f t="shared" si="15"/>
        <v>3559460.88</v>
      </c>
      <c r="D36" s="115">
        <v>3564739.75</v>
      </c>
      <c r="E36" s="53">
        <f t="shared" si="11"/>
        <v>5278.8700000001099</v>
      </c>
      <c r="F36" s="83">
        <f t="shared" si="16"/>
        <v>1197244.33</v>
      </c>
      <c r="G36" s="115">
        <v>1197294.71</v>
      </c>
      <c r="H36" s="53">
        <f t="shared" si="12"/>
        <v>50.379999999888199</v>
      </c>
      <c r="I36" s="83">
        <f t="shared" si="17"/>
        <v>135214.12</v>
      </c>
      <c r="J36" s="115">
        <v>135305.82999999999</v>
      </c>
      <c r="K36" s="53">
        <f t="shared" si="0"/>
        <v>91.709999999991894</v>
      </c>
      <c r="L36" s="83">
        <f t="shared" si="18"/>
        <v>76704.94</v>
      </c>
      <c r="M36" s="115">
        <v>76802.8</v>
      </c>
      <c r="N36" s="53">
        <f t="shared" si="1"/>
        <v>97.860000000000596</v>
      </c>
      <c r="O36" s="83">
        <f t="shared" si="19"/>
        <v>753814.64</v>
      </c>
      <c r="P36" s="115">
        <v>754529.44</v>
      </c>
      <c r="Q36" s="53">
        <f t="shared" si="2"/>
        <v>714.79999999993004</v>
      </c>
      <c r="R36" s="83">
        <f t="shared" si="20"/>
        <v>285297.76</v>
      </c>
      <c r="S36" s="115">
        <v>285622.88</v>
      </c>
      <c r="T36" s="53">
        <f t="shared" si="3"/>
        <v>325.119999999995</v>
      </c>
      <c r="U36" s="83">
        <f t="shared" si="21"/>
        <v>720233.92</v>
      </c>
      <c r="V36" s="115">
        <v>720888.31999999995</v>
      </c>
      <c r="W36" s="53">
        <f t="shared" si="4"/>
        <v>654.39999999990698</v>
      </c>
      <c r="X36" s="83">
        <f t="shared" si="22"/>
        <v>514509.04</v>
      </c>
      <c r="Y36" s="115">
        <v>515049.36</v>
      </c>
      <c r="Z36" s="53">
        <f t="shared" si="5"/>
        <v>540.32000000000698</v>
      </c>
      <c r="AA36" s="83">
        <f t="shared" si="23"/>
        <v>133591.67999999999</v>
      </c>
      <c r="AB36" s="115">
        <v>133636.72</v>
      </c>
      <c r="AC36" s="53">
        <f t="shared" si="6"/>
        <v>45.040000000008099</v>
      </c>
      <c r="AD36" s="83">
        <f t="shared" si="24"/>
        <v>172328</v>
      </c>
      <c r="AE36" s="115">
        <v>172577</v>
      </c>
      <c r="AF36" s="53">
        <f t="shared" si="7"/>
        <v>249</v>
      </c>
      <c r="AG36" s="62">
        <f t="shared" si="8"/>
        <v>8047.4999999998399</v>
      </c>
      <c r="AH36" s="64">
        <f t="shared" si="25"/>
        <v>7485979.4400000004</v>
      </c>
      <c r="AI36" s="106">
        <v>7494008.5199999996</v>
      </c>
      <c r="AJ36" s="104">
        <f t="shared" si="9"/>
        <v>8029.0799999991405</v>
      </c>
      <c r="AK36" s="64">
        <f t="shared" si="26"/>
        <v>7725360.4500000002</v>
      </c>
      <c r="AL36" s="47">
        <v>7733628.9299999997</v>
      </c>
      <c r="AM36" s="104">
        <f t="shared" si="13"/>
        <v>8268.4799999995194</v>
      </c>
      <c r="AN36" s="107">
        <f t="shared" si="14"/>
        <v>8223.4399999995094</v>
      </c>
      <c r="AO36" s="96">
        <f t="shared" si="10"/>
        <v>194.36000000036401</v>
      </c>
      <c r="AP36" s="1"/>
      <c r="AQ36" s="1"/>
      <c r="AR36" s="1"/>
      <c r="AS36" s="1"/>
      <c r="AT36" s="1"/>
      <c r="AU36" s="1"/>
      <c r="AV36" s="1"/>
      <c r="AW36" s="1"/>
    </row>
    <row r="37" spans="1:49" s="3" customFormat="1" ht="30" customHeight="1">
      <c r="A37" s="504"/>
      <c r="B37" s="114">
        <v>45838</v>
      </c>
      <c r="C37" s="83">
        <f t="shared" si="15"/>
        <v>3564739.75</v>
      </c>
      <c r="D37" s="83">
        <v>3569446.13</v>
      </c>
      <c r="E37" s="53">
        <f t="shared" si="11"/>
        <v>4706.3799999998901</v>
      </c>
      <c r="F37" s="83">
        <f t="shared" si="16"/>
        <v>1197294.71</v>
      </c>
      <c r="G37" s="83">
        <v>1197345.08</v>
      </c>
      <c r="H37" s="53">
        <f t="shared" si="12"/>
        <v>50.370000000111801</v>
      </c>
      <c r="I37" s="83">
        <f t="shared" si="17"/>
        <v>135305.82999999999</v>
      </c>
      <c r="J37" s="83">
        <v>135392.26999999999</v>
      </c>
      <c r="K37" s="53">
        <f t="shared" si="0"/>
        <v>86.4400000000023</v>
      </c>
      <c r="L37" s="83">
        <f t="shared" si="18"/>
        <v>76802.8</v>
      </c>
      <c r="M37" s="83">
        <v>76898.649999999994</v>
      </c>
      <c r="N37" s="53">
        <f t="shared" si="1"/>
        <v>95.849999999991297</v>
      </c>
      <c r="O37" s="83">
        <f t="shared" si="19"/>
        <v>754529.44</v>
      </c>
      <c r="P37" s="83">
        <v>755214.8</v>
      </c>
      <c r="Q37" s="53">
        <f t="shared" si="2"/>
        <v>685.36000000010199</v>
      </c>
      <c r="R37" s="83">
        <f t="shared" si="20"/>
        <v>285622.88</v>
      </c>
      <c r="S37" s="83">
        <v>285952.8</v>
      </c>
      <c r="T37" s="53">
        <f t="shared" si="3"/>
        <v>329.91999999998399</v>
      </c>
      <c r="U37" s="83">
        <f t="shared" si="21"/>
        <v>720888.31999999995</v>
      </c>
      <c r="V37" s="83">
        <v>721532.24</v>
      </c>
      <c r="W37" s="53">
        <f t="shared" si="4"/>
        <v>643.92000000004202</v>
      </c>
      <c r="X37" s="83">
        <f t="shared" si="22"/>
        <v>515049.36</v>
      </c>
      <c r="Y37" s="83">
        <v>515587.36</v>
      </c>
      <c r="Z37" s="53">
        <f t="shared" si="5"/>
        <v>538</v>
      </c>
      <c r="AA37" s="83">
        <f t="shared" si="23"/>
        <v>133636.72</v>
      </c>
      <c r="AB37" s="83">
        <v>133682</v>
      </c>
      <c r="AC37" s="53">
        <f t="shared" si="6"/>
        <v>45.2799999999988</v>
      </c>
      <c r="AD37" s="83">
        <f t="shared" si="24"/>
        <v>172577</v>
      </c>
      <c r="AE37" s="83">
        <v>172942</v>
      </c>
      <c r="AF37" s="53">
        <f t="shared" si="7"/>
        <v>365</v>
      </c>
      <c r="AG37" s="62">
        <f t="shared" si="8"/>
        <v>7546.5200000001196</v>
      </c>
      <c r="AH37" s="64">
        <f t="shared" si="25"/>
        <v>7494008.5199999996</v>
      </c>
      <c r="AI37" s="47">
        <v>7501545.9699999997</v>
      </c>
      <c r="AJ37" s="104">
        <f t="shared" si="9"/>
        <v>7537.4500000001899</v>
      </c>
      <c r="AK37" s="64">
        <f t="shared" si="26"/>
        <v>7733628.9299999997</v>
      </c>
      <c r="AL37" s="47">
        <v>7741401.8300000001</v>
      </c>
      <c r="AM37" s="104">
        <f t="shared" si="13"/>
        <v>7772.9000000003698</v>
      </c>
      <c r="AN37" s="107">
        <f t="shared" si="14"/>
        <v>7727.6200000003701</v>
      </c>
      <c r="AO37" s="96">
        <f t="shared" si="10"/>
        <v>190.170000000187</v>
      </c>
      <c r="AT37" s="1"/>
    </row>
    <row r="38" spans="1:49" ht="32.25" customHeight="1">
      <c r="A38" s="504"/>
      <c r="B38" s="508" t="s">
        <v>39</v>
      </c>
      <c r="C38" s="533"/>
      <c r="D38" s="509"/>
      <c r="E38" s="20">
        <f>SUM(E8:E37)</f>
        <v>86025.399999999907</v>
      </c>
      <c r="F38" s="20"/>
      <c r="G38" s="20"/>
      <c r="H38" s="20">
        <f>SUM(H8:H37)</f>
        <v>22689.3500000001</v>
      </c>
      <c r="I38" s="20"/>
      <c r="J38" s="20"/>
      <c r="K38" s="20">
        <f>SUM(K8:K37)</f>
        <v>5666.1999999999798</v>
      </c>
      <c r="L38" s="20"/>
      <c r="M38" s="20"/>
      <c r="N38" s="20">
        <f>SUM(N8:N37)</f>
        <v>2176.9699999999998</v>
      </c>
      <c r="O38" s="20"/>
      <c r="P38" s="20"/>
      <c r="Q38" s="20">
        <f>SUM(Q8:Q37)</f>
        <v>22433.040000000001</v>
      </c>
      <c r="R38" s="20"/>
      <c r="S38" s="20"/>
      <c r="T38" s="20">
        <f>SUM(T8:T37)</f>
        <v>8124.8399999999701</v>
      </c>
      <c r="U38" s="20"/>
      <c r="V38" s="20"/>
      <c r="W38" s="20">
        <f>SUM(W8:W37)</f>
        <v>15442.4</v>
      </c>
      <c r="X38" s="20"/>
      <c r="Y38" s="20"/>
      <c r="Z38" s="20">
        <f>SUM(Z8:Z37)</f>
        <v>13214.96</v>
      </c>
      <c r="AA38" s="20"/>
      <c r="AB38" s="20"/>
      <c r="AC38" s="20">
        <f>SUM(AC8:AC37)</f>
        <v>1319.28</v>
      </c>
      <c r="AD38" s="20"/>
      <c r="AE38" s="28"/>
      <c r="AF38" s="20">
        <f>SUM(AF8:AF37)</f>
        <v>8161</v>
      </c>
      <c r="AG38" s="92">
        <f>SUM(AG8:AG37)</f>
        <v>185253.44</v>
      </c>
      <c r="AH38" s="92"/>
      <c r="AI38" s="92"/>
      <c r="AJ38" s="20">
        <f>SUM(AJ8:AJ37)</f>
        <v>181828.649999999</v>
      </c>
      <c r="AK38" s="92"/>
      <c r="AL38" s="92"/>
      <c r="AM38" s="20">
        <f>SUM(AM8:AM37)</f>
        <v>186870.22</v>
      </c>
      <c r="AN38" s="109">
        <f>+SUM(AN8:AN12,AN17:AN37)</f>
        <v>185550.94</v>
      </c>
      <c r="AO38" s="42">
        <f>+SUM(AO8:AO10,AO12:AO37)</f>
        <v>3502.5199999997599</v>
      </c>
      <c r="AP38" s="1"/>
      <c r="AQ38" s="1"/>
      <c r="AR38" s="1"/>
      <c r="AS38" s="1"/>
      <c r="AT38" s="3"/>
      <c r="AU38" s="1"/>
      <c r="AV38" s="1"/>
      <c r="AW38" s="1"/>
    </row>
    <row r="39" spans="1:49" ht="27.75">
      <c r="B39" s="91"/>
      <c r="C39" s="43"/>
      <c r="D39" s="43"/>
      <c r="E39" s="43"/>
      <c r="F39" s="22"/>
      <c r="G39" s="43"/>
      <c r="H39" s="43"/>
      <c r="J39" s="1"/>
      <c r="K39" s="1"/>
      <c r="L39" s="1"/>
      <c r="N39" s="1"/>
      <c r="Q39" s="1"/>
      <c r="R39" s="1"/>
      <c r="T39" s="1" t="s">
        <v>123</v>
      </c>
      <c r="U39" s="1"/>
      <c r="W39" s="1"/>
      <c r="X39" s="1"/>
      <c r="Z39" s="1"/>
      <c r="AA39" s="1"/>
      <c r="AC39" s="1"/>
      <c r="AD39" s="1"/>
      <c r="AF39" s="1"/>
      <c r="AG39" s="1"/>
      <c r="AH39" s="1"/>
      <c r="AI39" s="1"/>
      <c r="AJ39" s="1"/>
      <c r="AK39" s="1"/>
      <c r="AL39" s="93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5"/>
      <c r="AO40" s="1"/>
      <c r="AP40" s="1"/>
      <c r="AQ40" s="1"/>
      <c r="AR40" s="1"/>
      <c r="AS40" s="1"/>
      <c r="AT40" s="1"/>
      <c r="AU40" s="1"/>
      <c r="AV40" s="1"/>
      <c r="AW40" s="1"/>
    </row>
    <row r="41" spans="1:49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29:49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29:49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29:49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29:49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29:49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29:49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29:49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29:49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29:49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29:49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29:49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29:49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29:49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29:49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29:49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29:49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29:49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29:49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29:49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29:49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29:49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29:49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29:49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29:49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29:49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29:49">
      <c r="AC74" s="7"/>
      <c r="AF74" s="7"/>
      <c r="AG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29:49"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29:49">
      <c r="AT76" s="1"/>
    </row>
    <row r="77" spans="29:49">
      <c r="AT77" s="1"/>
    </row>
  </sheetData>
  <mergeCells count="32">
    <mergeCell ref="B38:D38"/>
    <mergeCell ref="A1:A38"/>
    <mergeCell ref="B5:B6"/>
    <mergeCell ref="AG6:AG7"/>
    <mergeCell ref="C2:E4"/>
    <mergeCell ref="C13:AO16"/>
    <mergeCell ref="AG5:AO5"/>
    <mergeCell ref="AH6:AJ6"/>
    <mergeCell ref="AK6:AM6"/>
    <mergeCell ref="AN6:AO6"/>
    <mergeCell ref="C7:AF7"/>
    <mergeCell ref="I4:N4"/>
    <mergeCell ref="O4:X4"/>
    <mergeCell ref="Z4:AF4"/>
    <mergeCell ref="C5:E5"/>
    <mergeCell ref="F5:H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  <mergeCell ref="AH2:AJ4"/>
    <mergeCell ref="I5:K5"/>
    <mergeCell ref="L5:N5"/>
    <mergeCell ref="O5:Q5"/>
    <mergeCell ref="R5:T5"/>
    <mergeCell ref="U5:W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U1" workbookViewId="0">
      <selection activeCell="U1" sqref="U1"/>
    </sheetView>
  </sheetViews>
  <sheetFormatPr defaultColWidth="9" defaultRowHeight="12.7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78"/>
  <sheetViews>
    <sheetView zoomScale="68" zoomScaleNormal="68" workbookViewId="0">
      <pane xSplit="2" ySplit="7" topLeftCell="C38" activePane="bottomRight" state="frozen"/>
      <selection pane="topRight"/>
      <selection pane="bottomLeft"/>
      <selection pane="bottomRight" activeCell="AP39" sqref="AP3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15.7109375" style="4" customWidth="1"/>
    <col min="39" max="41" width="20.85546875" style="4" customWidth="1"/>
    <col min="42" max="42" width="20.28515625" style="4" customWidth="1"/>
    <col min="43" max="43" width="24.42578125" style="4" customWidth="1"/>
    <col min="44" max="44" width="18.42578125" style="4" customWidth="1"/>
    <col min="45" max="45" width="17.42578125" style="4" customWidth="1"/>
    <col min="46" max="46" width="12.85546875" style="4" customWidth="1"/>
    <col min="47" max="47" width="9.5703125" style="4" customWidth="1"/>
    <col min="48" max="48" width="12" style="4" customWidth="1"/>
    <col min="49" max="49" width="9.7109375" style="4" customWidth="1"/>
    <col min="50" max="50" width="11.140625" style="4" customWidth="1"/>
    <col min="51" max="51" width="10" style="4" customWidth="1"/>
    <col min="52" max="52" width="10.42578125" style="7" customWidth="1"/>
    <col min="53" max="53" width="11.140625" style="1" customWidth="1"/>
    <col min="54" max="16384" width="9.140625" style="1"/>
  </cols>
  <sheetData>
    <row r="1" spans="1:52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2" ht="27.95" customHeight="1">
      <c r="A2" s="504"/>
      <c r="C2" s="504"/>
      <c r="D2" s="504"/>
      <c r="E2" s="504"/>
      <c r="F2" s="1"/>
      <c r="G2" s="9"/>
      <c r="H2" s="576" t="s">
        <v>60</v>
      </c>
      <c r="I2" s="576"/>
      <c r="J2" s="576"/>
      <c r="K2" s="576"/>
      <c r="L2" s="576"/>
      <c r="M2" s="576"/>
      <c r="N2" s="576"/>
      <c r="O2" s="576"/>
      <c r="P2" s="102"/>
      <c r="Q2" s="577"/>
      <c r="R2" s="577"/>
      <c r="S2" s="577"/>
      <c r="T2" s="577"/>
      <c r="U2" s="577"/>
      <c r="V2" s="577"/>
      <c r="W2" s="577"/>
      <c r="X2" s="577"/>
      <c r="Y2" s="102"/>
      <c r="Z2" s="576" t="s">
        <v>60</v>
      </c>
      <c r="AA2" s="576"/>
      <c r="AB2" s="576"/>
      <c r="AC2" s="576"/>
      <c r="AD2" s="576"/>
      <c r="AE2" s="576"/>
      <c r="AF2" s="576"/>
      <c r="AG2" s="9"/>
      <c r="AH2" s="9"/>
      <c r="AI2" s="9"/>
      <c r="AJ2" s="9"/>
      <c r="AL2" s="30"/>
      <c r="AM2" s="30"/>
      <c r="AN2" s="492"/>
      <c r="AO2" s="492"/>
      <c r="AP2" s="492"/>
      <c r="AQ2" s="30"/>
    </row>
    <row r="3" spans="1:52" ht="27.95" customHeight="1">
      <c r="A3" s="504"/>
      <c r="C3" s="504"/>
      <c r="D3" s="504"/>
      <c r="E3" s="504"/>
      <c r="F3" s="1"/>
      <c r="G3" s="9"/>
      <c r="H3" s="100"/>
      <c r="I3" s="576" t="s">
        <v>127</v>
      </c>
      <c r="J3" s="576"/>
      <c r="K3" s="576"/>
      <c r="L3" s="576"/>
      <c r="M3" s="576"/>
      <c r="N3" s="576"/>
      <c r="O3" s="103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6" t="s">
        <v>128</v>
      </c>
      <c r="AA3" s="576"/>
      <c r="AB3" s="576"/>
      <c r="AC3" s="576"/>
      <c r="AD3" s="576"/>
      <c r="AE3" s="576"/>
      <c r="AF3" s="576"/>
      <c r="AG3" s="9"/>
      <c r="AH3" s="9"/>
      <c r="AI3" s="9"/>
      <c r="AJ3" s="9"/>
      <c r="AL3" s="30"/>
      <c r="AM3" s="30"/>
      <c r="AN3" s="492"/>
      <c r="AO3" s="492"/>
      <c r="AP3" s="492"/>
      <c r="AQ3" s="30"/>
    </row>
    <row r="4" spans="1:52" ht="27.95" customHeight="1">
      <c r="A4" s="504"/>
      <c r="C4" s="511"/>
      <c r="D4" s="511"/>
      <c r="E4" s="511"/>
      <c r="F4" s="1"/>
      <c r="G4" s="9"/>
      <c r="H4" s="100"/>
      <c r="I4" s="576" t="s">
        <v>62</v>
      </c>
      <c r="J4" s="576"/>
      <c r="K4" s="576"/>
      <c r="L4" s="576"/>
      <c r="M4" s="576"/>
      <c r="N4" s="576"/>
      <c r="O4" s="579"/>
      <c r="P4" s="579"/>
      <c r="Q4" s="579"/>
      <c r="R4" s="579"/>
      <c r="S4" s="579"/>
      <c r="T4" s="579"/>
      <c r="U4" s="579"/>
      <c r="V4" s="579"/>
      <c r="W4" s="579"/>
      <c r="X4" s="579"/>
      <c r="Y4" s="102"/>
      <c r="Z4" s="576" t="s">
        <v>62</v>
      </c>
      <c r="AA4" s="576"/>
      <c r="AB4" s="576"/>
      <c r="AC4" s="576"/>
      <c r="AD4" s="576"/>
      <c r="AE4" s="576"/>
      <c r="AF4" s="576"/>
      <c r="AG4" s="31"/>
      <c r="AH4" s="31"/>
      <c r="AI4" s="31"/>
      <c r="AJ4" s="31"/>
      <c r="AL4" s="32"/>
      <c r="AM4" s="32"/>
      <c r="AN4" s="585"/>
      <c r="AO4" s="585"/>
      <c r="AP4" s="585"/>
      <c r="AQ4" s="32"/>
    </row>
    <row r="5" spans="1:52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20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</row>
    <row r="6" spans="1:52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52"/>
      <c r="AR6" s="552"/>
      <c r="AS6" s="1"/>
      <c r="AT6" s="1"/>
      <c r="AU6" s="1"/>
      <c r="AV6" s="1"/>
      <c r="AW6" s="1"/>
      <c r="AX6" s="1"/>
      <c r="AY6" s="1"/>
      <c r="AZ6" s="1"/>
    </row>
    <row r="7" spans="1:52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138</v>
      </c>
      <c r="AN7" s="87" t="s">
        <v>12</v>
      </c>
      <c r="AO7" s="87" t="s">
        <v>13</v>
      </c>
      <c r="AP7" s="11" t="s">
        <v>139</v>
      </c>
      <c r="AQ7" s="12" t="s">
        <v>90</v>
      </c>
      <c r="AR7" s="12" t="s">
        <v>115</v>
      </c>
      <c r="AS7" s="1"/>
      <c r="AT7" s="1"/>
      <c r="AU7" s="1"/>
      <c r="AV7" s="1"/>
      <c r="AW7" s="1"/>
      <c r="AX7" s="1"/>
      <c r="AY7" s="1"/>
      <c r="AZ7" s="1"/>
    </row>
    <row r="8" spans="1:52" s="3" customFormat="1" ht="30" customHeight="1">
      <c r="A8" s="504"/>
      <c r="B8" s="101">
        <v>45839</v>
      </c>
      <c r="C8" s="83">
        <v>3569446.13</v>
      </c>
      <c r="D8" s="16">
        <v>3574739.73</v>
      </c>
      <c r="E8" s="53">
        <f>+D8-C8</f>
        <v>5293.6000000000904</v>
      </c>
      <c r="F8" s="83">
        <v>1197345.08</v>
      </c>
      <c r="G8" s="83">
        <v>1197401.1299999999</v>
      </c>
      <c r="H8" s="53">
        <f t="shared" ref="H8:H38" si="0">SUM(G8-F8)</f>
        <v>56.0499999998137</v>
      </c>
      <c r="I8" s="83">
        <v>135392.26999999999</v>
      </c>
      <c r="J8" s="83">
        <v>135491.38</v>
      </c>
      <c r="K8" s="53">
        <f t="shared" ref="K8:K38" si="1">SUM(J8-I8)</f>
        <v>99.110000000015106</v>
      </c>
      <c r="L8" s="83">
        <v>76898.649999999994</v>
      </c>
      <c r="M8" s="83">
        <v>76985.570000000007</v>
      </c>
      <c r="N8" s="53">
        <f t="shared" ref="N8:N38" si="2">SUM(M8-L8)</f>
        <v>86.920000000012806</v>
      </c>
      <c r="O8" s="83">
        <v>755214.8</v>
      </c>
      <c r="P8" s="83">
        <v>755955.92</v>
      </c>
      <c r="Q8" s="53">
        <f t="shared" ref="Q8:Q38" si="3">+P8-O8</f>
        <v>741.119999999995</v>
      </c>
      <c r="R8" s="83">
        <v>285952.8</v>
      </c>
      <c r="S8" s="83">
        <v>286292.76</v>
      </c>
      <c r="T8" s="53">
        <f>+S8-R8</f>
        <v>339.96000000002101</v>
      </c>
      <c r="U8" s="83">
        <v>721532.24</v>
      </c>
      <c r="V8" s="83">
        <v>722192.4</v>
      </c>
      <c r="W8" s="53">
        <f t="shared" ref="W8:W38" si="4">+V8-U8</f>
        <v>660.16000000003305</v>
      </c>
      <c r="X8" s="83">
        <v>515587.36</v>
      </c>
      <c r="Y8" s="83">
        <v>516186.32</v>
      </c>
      <c r="Z8" s="53">
        <f t="shared" ref="Z8:Z38" si="5">SUM(Y8-X8)</f>
        <v>598.96000000002095</v>
      </c>
      <c r="AA8" s="83">
        <v>133682</v>
      </c>
      <c r="AB8" s="83">
        <v>133710</v>
      </c>
      <c r="AC8" s="53">
        <f t="shared" ref="AC8:AC38" si="6">SUM(AB8-AA8)</f>
        <v>28</v>
      </c>
      <c r="AD8" s="83">
        <v>172942</v>
      </c>
      <c r="AE8" s="83">
        <v>173324</v>
      </c>
      <c r="AF8" s="53">
        <f t="shared" ref="AF8:AF38" si="7">SUM(AE8-AD8)</f>
        <v>382</v>
      </c>
      <c r="AG8" s="62">
        <f t="shared" ref="AG8:AG38" si="8">+E8+H8+K8+N8+Q8+T8+W8+Z8+AC8+AF8</f>
        <v>8285.8799999999992</v>
      </c>
      <c r="AH8" s="47">
        <v>7501545.9699999997</v>
      </c>
      <c r="AI8" s="47">
        <v>7509814.6100000003</v>
      </c>
      <c r="AJ8" s="104">
        <f>+AI8-AH8</f>
        <v>8268.6400000005997</v>
      </c>
      <c r="AK8" s="47">
        <v>7741401.8300000001</v>
      </c>
      <c r="AL8" s="47">
        <v>7749919.1699999999</v>
      </c>
      <c r="AM8" s="63">
        <f>+AL8-AK8</f>
        <v>8517.3399999998492</v>
      </c>
      <c r="AN8" s="89"/>
      <c r="AO8" s="89"/>
      <c r="AP8" s="71"/>
      <c r="AQ8" s="63">
        <f>+AM8-AC8</f>
        <v>8489.3399999998492</v>
      </c>
      <c r="AR8" s="96">
        <f>+AM8-AJ8</f>
        <v>248.699999999255</v>
      </c>
      <c r="AS8" s="40"/>
    </row>
    <row r="9" spans="1:52" s="3" customFormat="1" ht="30" customHeight="1">
      <c r="A9" s="504"/>
      <c r="B9" s="101">
        <v>45840</v>
      </c>
      <c r="C9" s="47">
        <f>+D8</f>
        <v>3574739.73</v>
      </c>
      <c r="D9" s="83">
        <v>3579967.5</v>
      </c>
      <c r="E9" s="53">
        <f t="shared" ref="E9:E38" si="9">+D9-C9</f>
        <v>5227.7700000000204</v>
      </c>
      <c r="F9" s="47">
        <v>1197401.1299999999</v>
      </c>
      <c r="G9" s="83">
        <v>1197451.2</v>
      </c>
      <c r="H9" s="53">
        <f t="shared" si="0"/>
        <v>50.0700000000652</v>
      </c>
      <c r="I9" s="47">
        <f>+J8</f>
        <v>135491.38</v>
      </c>
      <c r="J9" s="83">
        <v>135580.23000000001</v>
      </c>
      <c r="K9" s="53">
        <f t="shared" si="1"/>
        <v>88.850000000005807</v>
      </c>
      <c r="L9" s="47">
        <f>+M8</f>
        <v>76985.570000000007</v>
      </c>
      <c r="M9" s="83">
        <v>77085.37</v>
      </c>
      <c r="N9" s="53">
        <f t="shared" si="2"/>
        <v>99.799999999988401</v>
      </c>
      <c r="O9" s="47">
        <f>+P8</f>
        <v>755955.92</v>
      </c>
      <c r="P9" s="83">
        <v>756602.08</v>
      </c>
      <c r="Q9" s="53">
        <f t="shared" si="3"/>
        <v>646.15999999991595</v>
      </c>
      <c r="R9" s="47">
        <f>+S8</f>
        <v>286292.76</v>
      </c>
      <c r="S9" s="83">
        <v>286661.8</v>
      </c>
      <c r="T9" s="53">
        <f t="shared" ref="T9:T38" si="10">+S9-R9</f>
        <v>369.03999999997899</v>
      </c>
      <c r="U9" s="47">
        <f>+V8</f>
        <v>722192.4</v>
      </c>
      <c r="V9" s="83">
        <v>722858.4</v>
      </c>
      <c r="W9" s="53">
        <f t="shared" si="4"/>
        <v>666</v>
      </c>
      <c r="X9" s="47">
        <f>+Y8</f>
        <v>516186.32</v>
      </c>
      <c r="Y9" s="83">
        <v>516794.6</v>
      </c>
      <c r="Z9" s="53">
        <f t="shared" si="5"/>
        <v>608.27999999996996</v>
      </c>
      <c r="AA9" s="47">
        <f>+AB8</f>
        <v>133710</v>
      </c>
      <c r="AB9" s="83">
        <v>133760.6</v>
      </c>
      <c r="AC9" s="53">
        <f t="shared" si="6"/>
        <v>50.600000000005799</v>
      </c>
      <c r="AD9" s="47">
        <f>+AE8</f>
        <v>173324</v>
      </c>
      <c r="AE9" s="83">
        <v>173720</v>
      </c>
      <c r="AF9" s="53">
        <f t="shared" si="7"/>
        <v>396</v>
      </c>
      <c r="AG9" s="62">
        <f t="shared" si="8"/>
        <v>8202.5699999999506</v>
      </c>
      <c r="AH9" s="64">
        <f>+AI8</f>
        <v>7509814.6100000003</v>
      </c>
      <c r="AI9" s="47">
        <v>7518063.9699999997</v>
      </c>
      <c r="AJ9" s="104">
        <f t="shared" ref="AJ9:AJ38" si="11">+AI9-AH9</f>
        <v>8249.3599999994003</v>
      </c>
      <c r="AK9" s="64">
        <f>+AL8</f>
        <v>7749919.1699999999</v>
      </c>
      <c r="AL9" s="47">
        <v>7758344.5999999996</v>
      </c>
      <c r="AM9" s="63">
        <f t="shared" ref="AM9:AM38" si="12">+AL9-AK9</f>
        <v>8425.4299999997002</v>
      </c>
      <c r="AN9" s="90"/>
      <c r="AO9" s="90"/>
      <c r="AP9" s="67"/>
      <c r="AQ9" s="63">
        <f t="shared" ref="AQ9:AQ18" si="13">+AM9-AC9</f>
        <v>8374.8299999996998</v>
      </c>
      <c r="AR9" s="96">
        <f t="shared" ref="AR9:AR11" si="14">+AM9-AJ9</f>
        <v>176.07000000029799</v>
      </c>
    </row>
    <row r="10" spans="1:52" ht="30" customHeight="1">
      <c r="A10" s="504"/>
      <c r="B10" s="101">
        <v>45841</v>
      </c>
      <c r="C10" s="47">
        <f t="shared" ref="C10:C38" si="15">+D9</f>
        <v>3579967.5</v>
      </c>
      <c r="D10" s="83">
        <v>3584735.64</v>
      </c>
      <c r="E10" s="53">
        <f t="shared" si="9"/>
        <v>4768.1400000001304</v>
      </c>
      <c r="F10" s="47">
        <f t="shared" ref="F10:F38" si="16">+G9</f>
        <v>1197451.2</v>
      </c>
      <c r="G10" s="83">
        <v>1197513.32</v>
      </c>
      <c r="H10" s="53">
        <f t="shared" si="0"/>
        <v>62.120000000111801</v>
      </c>
      <c r="I10" s="47">
        <f t="shared" ref="I10:I38" si="17">+J9</f>
        <v>135580.23000000001</v>
      </c>
      <c r="J10" s="83">
        <v>135674.99</v>
      </c>
      <c r="K10" s="53">
        <f t="shared" si="1"/>
        <v>94.759999999980195</v>
      </c>
      <c r="L10" s="47">
        <f t="shared" ref="L10:L38" si="18">+M9</f>
        <v>77085.37</v>
      </c>
      <c r="M10" s="83">
        <v>77164.59</v>
      </c>
      <c r="N10" s="53">
        <f t="shared" si="2"/>
        <v>79.220000000001207</v>
      </c>
      <c r="O10" s="47">
        <f t="shared" ref="O10:O38" si="19">+P9</f>
        <v>756602.08</v>
      </c>
      <c r="P10" s="83">
        <v>757276.3</v>
      </c>
      <c r="Q10" s="53">
        <f t="shared" si="3"/>
        <v>674.22000000008802</v>
      </c>
      <c r="R10" s="47">
        <f t="shared" ref="R10:R38" si="20">+S9</f>
        <v>286661.8</v>
      </c>
      <c r="S10" s="83">
        <v>286960</v>
      </c>
      <c r="T10" s="53">
        <f t="shared" si="10"/>
        <v>298.20000000001198</v>
      </c>
      <c r="U10" s="47">
        <f t="shared" ref="U10:U38" si="21">+V9</f>
        <v>722858.4</v>
      </c>
      <c r="V10" s="83">
        <v>723499.36</v>
      </c>
      <c r="W10" s="53">
        <f t="shared" si="4"/>
        <v>640.95999999996297</v>
      </c>
      <c r="X10" s="47">
        <f t="shared" ref="X10:X38" si="22">+Y9</f>
        <v>516794.6</v>
      </c>
      <c r="Y10" s="83">
        <v>517386.8</v>
      </c>
      <c r="Z10" s="53">
        <f t="shared" si="5"/>
        <v>592.20000000001198</v>
      </c>
      <c r="AA10" s="47">
        <f t="shared" ref="AA10:AA38" si="23">+AB9</f>
        <v>133760.6</v>
      </c>
      <c r="AB10" s="83">
        <v>133798</v>
      </c>
      <c r="AC10" s="53">
        <f t="shared" si="6"/>
        <v>37.399999999994201</v>
      </c>
      <c r="AD10" s="47">
        <f t="shared" ref="AD10:AD38" si="24">+AE9</f>
        <v>173720</v>
      </c>
      <c r="AE10" s="83">
        <v>174145</v>
      </c>
      <c r="AF10" s="53">
        <f t="shared" si="7"/>
        <v>425</v>
      </c>
      <c r="AG10" s="62">
        <f t="shared" si="8"/>
        <v>7672.2200000002904</v>
      </c>
      <c r="AH10" s="64">
        <f t="shared" ref="AH10:AH38" si="25">+AI9</f>
        <v>7518063.9699999997</v>
      </c>
      <c r="AI10" s="47">
        <v>7525753.1600000001</v>
      </c>
      <c r="AJ10" s="104">
        <f t="shared" si="11"/>
        <v>7689.1900000004098</v>
      </c>
      <c r="AK10" s="64">
        <f t="shared" ref="AK10:AK38" si="26">+AL9</f>
        <v>7758344.5999999996</v>
      </c>
      <c r="AL10" s="47">
        <v>7766346.0499999998</v>
      </c>
      <c r="AM10" s="63">
        <f t="shared" si="12"/>
        <v>8001.4500000001899</v>
      </c>
      <c r="AN10" s="90"/>
      <c r="AO10" s="90"/>
      <c r="AP10" s="67"/>
      <c r="AQ10" s="63">
        <f t="shared" si="13"/>
        <v>7964.0500000001903</v>
      </c>
      <c r="AR10" s="96">
        <f t="shared" si="14"/>
        <v>312.25999999977603</v>
      </c>
      <c r="AS10" s="1"/>
      <c r="AT10" s="1"/>
      <c r="AU10" s="1"/>
      <c r="AV10" s="1"/>
      <c r="AW10" s="1"/>
      <c r="AX10" s="1"/>
      <c r="AY10" s="1"/>
      <c r="AZ10" s="1"/>
    </row>
    <row r="11" spans="1:52" ht="30" customHeight="1">
      <c r="A11" s="504"/>
      <c r="B11" s="101">
        <v>45842</v>
      </c>
      <c r="C11" s="47">
        <f t="shared" si="15"/>
        <v>3584735.64</v>
      </c>
      <c r="D11" s="83">
        <v>3586915.98</v>
      </c>
      <c r="E11" s="53">
        <f t="shared" si="9"/>
        <v>2180.3399999998501</v>
      </c>
      <c r="F11" s="47">
        <f t="shared" si="16"/>
        <v>1197513.32</v>
      </c>
      <c r="G11" s="83">
        <v>1200125.1299999999</v>
      </c>
      <c r="H11" s="53">
        <f t="shared" si="0"/>
        <v>2611.8099999998199</v>
      </c>
      <c r="I11" s="47">
        <f t="shared" si="17"/>
        <v>135674.99</v>
      </c>
      <c r="J11" s="83">
        <v>135817.03</v>
      </c>
      <c r="K11" s="53">
        <f t="shared" si="1"/>
        <v>142.04000000000801</v>
      </c>
      <c r="L11" s="47">
        <f t="shared" si="18"/>
        <v>77164.59</v>
      </c>
      <c r="M11" s="83">
        <v>77256.09</v>
      </c>
      <c r="N11" s="53">
        <f t="shared" si="2"/>
        <v>91.5</v>
      </c>
      <c r="O11" s="47">
        <f t="shared" si="19"/>
        <v>757276.3</v>
      </c>
      <c r="P11" s="83">
        <v>758030.16</v>
      </c>
      <c r="Q11" s="53">
        <f t="shared" si="3"/>
        <v>753.85999999998603</v>
      </c>
      <c r="R11" s="47">
        <f t="shared" si="20"/>
        <v>286960</v>
      </c>
      <c r="S11" s="83">
        <v>287386.5</v>
      </c>
      <c r="T11" s="53">
        <f t="shared" si="10"/>
        <v>426.5</v>
      </c>
      <c r="U11" s="47">
        <f t="shared" si="21"/>
        <v>723499.36</v>
      </c>
      <c r="V11" s="83">
        <v>724150.88</v>
      </c>
      <c r="W11" s="53">
        <f t="shared" si="4"/>
        <v>651.52000000001897</v>
      </c>
      <c r="X11" s="47">
        <f t="shared" si="22"/>
        <v>517386.8</v>
      </c>
      <c r="Y11" s="83">
        <v>518030.56</v>
      </c>
      <c r="Z11" s="53">
        <f t="shared" si="5"/>
        <v>643.76000000000897</v>
      </c>
      <c r="AA11" s="47">
        <f t="shared" si="23"/>
        <v>133798</v>
      </c>
      <c r="AB11" s="83">
        <v>133830.51999999999</v>
      </c>
      <c r="AC11" s="53">
        <f t="shared" si="6"/>
        <v>32.519999999989501</v>
      </c>
      <c r="AD11" s="47">
        <f t="shared" si="24"/>
        <v>174145</v>
      </c>
      <c r="AE11" s="83">
        <v>174500</v>
      </c>
      <c r="AF11" s="53">
        <f t="shared" si="7"/>
        <v>355</v>
      </c>
      <c r="AG11" s="62">
        <f t="shared" si="8"/>
        <v>7888.8499999996902</v>
      </c>
      <c r="AH11" s="64">
        <f t="shared" si="25"/>
        <v>7525753.1600000001</v>
      </c>
      <c r="AI11" s="47">
        <v>7533610.3399999999</v>
      </c>
      <c r="AJ11" s="104">
        <f t="shared" si="11"/>
        <v>7857.1799999997002</v>
      </c>
      <c r="AK11" s="64">
        <f t="shared" si="26"/>
        <v>7766346.0499999998</v>
      </c>
      <c r="AL11" s="47">
        <v>7774440.6299999999</v>
      </c>
      <c r="AM11" s="63">
        <f t="shared" si="12"/>
        <v>8094.58000000007</v>
      </c>
      <c r="AN11" s="105"/>
      <c r="AO11" s="105"/>
      <c r="AP11" s="84"/>
      <c r="AQ11" s="63">
        <f t="shared" si="13"/>
        <v>8062.0600000000804</v>
      </c>
      <c r="AR11" s="96">
        <f t="shared" si="14"/>
        <v>237.40000000037301</v>
      </c>
      <c r="AS11" s="1"/>
      <c r="AT11" s="1"/>
      <c r="AU11" s="1"/>
      <c r="AV11" s="1"/>
      <c r="AW11" s="1"/>
      <c r="AX11" s="1"/>
      <c r="AY11" s="1"/>
      <c r="AZ11" s="1"/>
    </row>
    <row r="12" spans="1:52" ht="30" customHeight="1">
      <c r="A12" s="504"/>
      <c r="B12" s="101">
        <v>45843</v>
      </c>
      <c r="C12" s="586" t="s">
        <v>140</v>
      </c>
      <c r="D12" s="586"/>
      <c r="E12" s="586"/>
      <c r="F12" s="586"/>
      <c r="G12" s="586"/>
      <c r="H12" s="586"/>
      <c r="I12" s="586"/>
      <c r="J12" s="586"/>
      <c r="K12" s="586"/>
      <c r="L12" s="586"/>
      <c r="M12" s="586"/>
      <c r="N12" s="586"/>
      <c r="O12" s="586"/>
      <c r="P12" s="586"/>
      <c r="Q12" s="586"/>
      <c r="R12" s="586"/>
      <c r="S12" s="586"/>
      <c r="T12" s="586"/>
      <c r="U12" s="586"/>
      <c r="V12" s="586"/>
      <c r="W12" s="586"/>
      <c r="X12" s="586"/>
      <c r="Y12" s="586"/>
      <c r="Z12" s="586"/>
      <c r="AA12" s="586"/>
      <c r="AB12" s="586"/>
      <c r="AC12" s="586"/>
      <c r="AD12" s="586"/>
      <c r="AE12" s="586"/>
      <c r="AF12" s="586"/>
      <c r="AG12" s="586"/>
      <c r="AH12" s="586"/>
      <c r="AI12" s="586"/>
      <c r="AJ12" s="586"/>
      <c r="AK12" s="586"/>
      <c r="AL12" s="586"/>
      <c r="AM12" s="586"/>
      <c r="AN12" s="587"/>
      <c r="AO12" s="587"/>
      <c r="AP12" s="587"/>
      <c r="AQ12" s="586"/>
      <c r="AR12" s="586"/>
      <c r="AS12" s="1"/>
      <c r="AT12" s="1"/>
      <c r="AU12" s="1"/>
      <c r="AV12" s="1"/>
      <c r="AW12" s="1"/>
      <c r="AX12" s="1"/>
      <c r="AY12" s="1"/>
      <c r="AZ12" s="1"/>
    </row>
    <row r="13" spans="1:52" ht="30" customHeight="1">
      <c r="A13" s="504"/>
      <c r="B13" s="101">
        <v>45844</v>
      </c>
      <c r="C13" s="586"/>
      <c r="D13" s="586"/>
      <c r="E13" s="586"/>
      <c r="F13" s="586"/>
      <c r="G13" s="586"/>
      <c r="H13" s="586"/>
      <c r="I13" s="586"/>
      <c r="J13" s="586"/>
      <c r="K13" s="586"/>
      <c r="L13" s="586"/>
      <c r="M13" s="586"/>
      <c r="N13" s="586"/>
      <c r="O13" s="586"/>
      <c r="P13" s="586"/>
      <c r="Q13" s="586"/>
      <c r="R13" s="586"/>
      <c r="S13" s="586"/>
      <c r="T13" s="586"/>
      <c r="U13" s="586"/>
      <c r="V13" s="586"/>
      <c r="W13" s="586"/>
      <c r="X13" s="586"/>
      <c r="Y13" s="586"/>
      <c r="Z13" s="586"/>
      <c r="AA13" s="586"/>
      <c r="AB13" s="586"/>
      <c r="AC13" s="586"/>
      <c r="AD13" s="586"/>
      <c r="AE13" s="586"/>
      <c r="AF13" s="586"/>
      <c r="AG13" s="586"/>
      <c r="AH13" s="586"/>
      <c r="AI13" s="586"/>
      <c r="AJ13" s="586"/>
      <c r="AK13" s="586"/>
      <c r="AL13" s="586"/>
      <c r="AM13" s="586"/>
      <c r="AN13" s="586"/>
      <c r="AO13" s="586"/>
      <c r="AP13" s="586"/>
      <c r="AQ13" s="586"/>
      <c r="AR13" s="586"/>
      <c r="AS13" s="1"/>
      <c r="AT13" s="1"/>
      <c r="AU13" s="1"/>
      <c r="AV13" s="1"/>
      <c r="AW13" s="1"/>
      <c r="AX13" s="1"/>
      <c r="AY13" s="1"/>
      <c r="AZ13" s="1"/>
    </row>
    <row r="14" spans="1:52" s="3" customFormat="1" ht="30" customHeight="1">
      <c r="A14" s="504"/>
      <c r="B14" s="101">
        <v>45845</v>
      </c>
      <c r="C14" s="47">
        <f>+D11</f>
        <v>3586915.98</v>
      </c>
      <c r="D14" s="83">
        <v>3587385.2</v>
      </c>
      <c r="E14" s="53">
        <f t="shared" si="9"/>
        <v>469.220000000205</v>
      </c>
      <c r="F14" s="47">
        <f>+G11</f>
        <v>1200125.1299999999</v>
      </c>
      <c r="G14" s="83">
        <v>1203647.02</v>
      </c>
      <c r="H14" s="53">
        <f t="shared" si="0"/>
        <v>3521.8900000001299</v>
      </c>
      <c r="I14" s="47">
        <f>+J11</f>
        <v>135817.03</v>
      </c>
      <c r="J14" s="83">
        <v>135939.81</v>
      </c>
      <c r="K14" s="53">
        <f t="shared" si="1"/>
        <v>122.77999999999901</v>
      </c>
      <c r="L14" s="47">
        <f>+M11</f>
        <v>77256.09</v>
      </c>
      <c r="M14" s="83">
        <v>77364.47</v>
      </c>
      <c r="N14" s="53">
        <f t="shared" si="2"/>
        <v>108.380000000005</v>
      </c>
      <c r="O14" s="47">
        <f>+P11</f>
        <v>758030.16</v>
      </c>
      <c r="P14" s="83">
        <v>758894.32</v>
      </c>
      <c r="Q14" s="53">
        <f t="shared" si="3"/>
        <v>864.15999999991595</v>
      </c>
      <c r="R14" s="47">
        <f>+S11</f>
        <v>287386.5</v>
      </c>
      <c r="S14" s="83">
        <v>287818.08</v>
      </c>
      <c r="T14" s="53">
        <f t="shared" si="10"/>
        <v>431.58000000001601</v>
      </c>
      <c r="U14" s="47">
        <f>+V11</f>
        <v>724150.88</v>
      </c>
      <c r="V14" s="83">
        <v>724941.6</v>
      </c>
      <c r="W14" s="53">
        <f t="shared" si="4"/>
        <v>790.71999999997195</v>
      </c>
      <c r="X14" s="47">
        <f>+Y11</f>
        <v>518030.56</v>
      </c>
      <c r="Y14" s="83">
        <v>518671.92</v>
      </c>
      <c r="Z14" s="53">
        <f t="shared" si="5"/>
        <v>641.35999999998603</v>
      </c>
      <c r="AA14" s="47">
        <f>+AB11</f>
        <v>133830.51999999999</v>
      </c>
      <c r="AB14" s="83">
        <v>133940.6</v>
      </c>
      <c r="AC14" s="53">
        <f t="shared" si="6"/>
        <v>110.080000000016</v>
      </c>
      <c r="AD14" s="47">
        <f>+AE11</f>
        <v>174500</v>
      </c>
      <c r="AE14" s="83">
        <v>174967</v>
      </c>
      <c r="AF14" s="53">
        <f t="shared" si="7"/>
        <v>467</v>
      </c>
      <c r="AG14" s="62">
        <f t="shared" si="8"/>
        <v>7527.1700000002502</v>
      </c>
      <c r="AH14" s="64">
        <f>+AI11</f>
        <v>7533610.3399999999</v>
      </c>
      <c r="AI14" s="47">
        <v>7541034.4000000004</v>
      </c>
      <c r="AJ14" s="104">
        <f t="shared" si="11"/>
        <v>7424.0600000005197</v>
      </c>
      <c r="AK14" s="64">
        <f>+AL11</f>
        <v>7774440.6299999999</v>
      </c>
      <c r="AL14" s="47">
        <v>7782279.8300000001</v>
      </c>
      <c r="AM14" s="104">
        <f t="shared" si="12"/>
        <v>7839.2000000001899</v>
      </c>
      <c r="AN14" s="89"/>
      <c r="AO14" s="89"/>
      <c r="AP14" s="63"/>
      <c r="AQ14" s="107">
        <f t="shared" si="13"/>
        <v>7729.12000000017</v>
      </c>
      <c r="AR14" s="96">
        <f>+AM14-AJ14</f>
        <v>415.13999999966501</v>
      </c>
      <c r="AS14" s="40"/>
      <c r="AW14" s="1"/>
    </row>
    <row r="15" spans="1:52" ht="30" customHeight="1">
      <c r="A15" s="504"/>
      <c r="B15" s="101">
        <v>45846</v>
      </c>
      <c r="C15" s="47">
        <f t="shared" si="15"/>
        <v>3587385.2</v>
      </c>
      <c r="D15" s="83">
        <v>3587984.18</v>
      </c>
      <c r="E15" s="53">
        <f t="shared" si="9"/>
        <v>598.97999999998103</v>
      </c>
      <c r="F15" s="47">
        <f t="shared" si="16"/>
        <v>1203647.02</v>
      </c>
      <c r="G15" s="83">
        <v>1208278.81</v>
      </c>
      <c r="H15" s="53">
        <f t="shared" si="0"/>
        <v>4631.79000000004</v>
      </c>
      <c r="I15" s="47">
        <f t="shared" si="17"/>
        <v>135939.81</v>
      </c>
      <c r="J15" s="83">
        <v>136040.94</v>
      </c>
      <c r="K15" s="53">
        <f t="shared" si="1"/>
        <v>101.130000000005</v>
      </c>
      <c r="L15" s="47">
        <f t="shared" si="18"/>
        <v>77364.47</v>
      </c>
      <c r="M15" s="83">
        <v>77442.8</v>
      </c>
      <c r="N15" s="53">
        <f t="shared" si="2"/>
        <v>78.330000000001704</v>
      </c>
      <c r="O15" s="47">
        <f t="shared" si="19"/>
        <v>758894.32</v>
      </c>
      <c r="P15" s="83">
        <v>760113.12</v>
      </c>
      <c r="Q15" s="53">
        <f t="shared" si="3"/>
        <v>1218.80000000005</v>
      </c>
      <c r="R15" s="47">
        <f t="shared" si="20"/>
        <v>287818.08</v>
      </c>
      <c r="S15" s="83">
        <v>288247.56</v>
      </c>
      <c r="T15" s="53">
        <f t="shared" si="10"/>
        <v>429.47999999998098</v>
      </c>
      <c r="U15" s="47">
        <f t="shared" si="21"/>
        <v>724941.6</v>
      </c>
      <c r="V15" s="83">
        <v>725697.2</v>
      </c>
      <c r="W15" s="53">
        <f t="shared" si="4"/>
        <v>755.59999999997694</v>
      </c>
      <c r="X15" s="47">
        <f t="shared" si="22"/>
        <v>518671.92</v>
      </c>
      <c r="Y15" s="83">
        <v>519204.32</v>
      </c>
      <c r="Z15" s="53">
        <f t="shared" si="5"/>
        <v>532.40000000002306</v>
      </c>
      <c r="AA15" s="47">
        <f t="shared" si="23"/>
        <v>133940.6</v>
      </c>
      <c r="AB15" s="83">
        <v>133965.6</v>
      </c>
      <c r="AC15" s="53">
        <f t="shared" si="6"/>
        <v>25</v>
      </c>
      <c r="AD15" s="47">
        <f t="shared" si="24"/>
        <v>174967</v>
      </c>
      <c r="AE15" s="83">
        <v>175328</v>
      </c>
      <c r="AF15" s="53">
        <f t="shared" si="7"/>
        <v>361</v>
      </c>
      <c r="AG15" s="62">
        <f t="shared" si="8"/>
        <v>8732.5100000000493</v>
      </c>
      <c r="AH15" s="64">
        <f t="shared" si="25"/>
        <v>7541034.4000000004</v>
      </c>
      <c r="AI15" s="47">
        <v>7549792.9800000004</v>
      </c>
      <c r="AJ15" s="104">
        <f t="shared" si="11"/>
        <v>8758.5800000000709</v>
      </c>
      <c r="AK15" s="64">
        <f t="shared" si="26"/>
        <v>7782279.8300000001</v>
      </c>
      <c r="AL15" s="47">
        <v>7791297.1100000003</v>
      </c>
      <c r="AM15" s="104">
        <f t="shared" si="12"/>
        <v>9017.2800000002608</v>
      </c>
      <c r="AN15" s="90"/>
      <c r="AO15" s="90"/>
      <c r="AP15" s="63"/>
      <c r="AQ15" s="107">
        <f t="shared" si="13"/>
        <v>8992.2800000002608</v>
      </c>
      <c r="AR15" s="96">
        <f t="shared" ref="AR15:AR24" si="27">+AM15-AJ15</f>
        <v>258.70000000018598</v>
      </c>
      <c r="AS15" s="1"/>
      <c r="AT15" s="1"/>
      <c r="AU15" s="1"/>
      <c r="AV15" s="1"/>
      <c r="AW15" s="1"/>
      <c r="AX15" s="1"/>
      <c r="AY15" s="1"/>
      <c r="AZ15" s="1"/>
    </row>
    <row r="16" spans="1:52" s="3" customFormat="1" ht="30" customHeight="1">
      <c r="A16" s="504"/>
      <c r="B16" s="101">
        <v>45847</v>
      </c>
      <c r="C16" s="47">
        <f t="shared" si="15"/>
        <v>3587984.18</v>
      </c>
      <c r="D16" s="83">
        <v>3588399.84</v>
      </c>
      <c r="E16" s="53">
        <f t="shared" si="9"/>
        <v>415.65999999968301</v>
      </c>
      <c r="F16" s="47">
        <f t="shared" si="16"/>
        <v>1208278.81</v>
      </c>
      <c r="G16" s="83">
        <v>1211584.02</v>
      </c>
      <c r="H16" s="53">
        <f t="shared" si="0"/>
        <v>3305.20999999996</v>
      </c>
      <c r="I16" s="47">
        <f t="shared" si="17"/>
        <v>136040.94</v>
      </c>
      <c r="J16" s="83">
        <v>136107.54</v>
      </c>
      <c r="K16" s="53">
        <f t="shared" si="1"/>
        <v>66.600000000005807</v>
      </c>
      <c r="L16" s="47">
        <f t="shared" si="18"/>
        <v>77442.8</v>
      </c>
      <c r="M16" s="83">
        <v>77535.08</v>
      </c>
      <c r="N16" s="53">
        <f t="shared" si="2"/>
        <v>92.279999999998793</v>
      </c>
      <c r="O16" s="47">
        <f t="shared" si="19"/>
        <v>760113.12</v>
      </c>
      <c r="P16" s="83">
        <v>760924.24</v>
      </c>
      <c r="Q16" s="53">
        <f t="shared" si="3"/>
        <v>811.119999999995</v>
      </c>
      <c r="R16" s="47">
        <f t="shared" si="20"/>
        <v>288247.56</v>
      </c>
      <c r="S16" s="83">
        <v>288560.90000000002</v>
      </c>
      <c r="T16" s="53">
        <f t="shared" si="10"/>
        <v>313.34000000002601</v>
      </c>
      <c r="U16" s="47">
        <f t="shared" si="21"/>
        <v>725697.2</v>
      </c>
      <c r="V16" s="83">
        <v>726283.36</v>
      </c>
      <c r="W16" s="53">
        <f t="shared" si="4"/>
        <v>586.16000000003305</v>
      </c>
      <c r="X16" s="47">
        <f t="shared" si="22"/>
        <v>519204.32</v>
      </c>
      <c r="Y16" s="83">
        <v>519655.84</v>
      </c>
      <c r="Z16" s="53">
        <f t="shared" si="5"/>
        <v>451.52000000001902</v>
      </c>
      <c r="AA16" s="47">
        <f t="shared" si="23"/>
        <v>133965.6</v>
      </c>
      <c r="AB16" s="83">
        <v>134011.12</v>
      </c>
      <c r="AC16" s="53">
        <f t="shared" si="6"/>
        <v>45.519999999989501</v>
      </c>
      <c r="AD16" s="47">
        <f t="shared" si="24"/>
        <v>175328</v>
      </c>
      <c r="AE16" s="83">
        <v>175684</v>
      </c>
      <c r="AF16" s="53">
        <f t="shared" si="7"/>
        <v>356</v>
      </c>
      <c r="AG16" s="62">
        <f t="shared" si="8"/>
        <v>6443.4099999997097</v>
      </c>
      <c r="AH16" s="64">
        <f t="shared" si="25"/>
        <v>7549792.9800000004</v>
      </c>
      <c r="AI16" s="47">
        <v>7556225.7800000003</v>
      </c>
      <c r="AJ16" s="104">
        <f t="shared" si="11"/>
        <v>6432.7999999998101</v>
      </c>
      <c r="AK16" s="64">
        <f t="shared" si="26"/>
        <v>7791297.1100000003</v>
      </c>
      <c r="AL16" s="47">
        <v>7797965.4100000001</v>
      </c>
      <c r="AM16" s="104">
        <f t="shared" si="12"/>
        <v>6668.2999999998101</v>
      </c>
      <c r="AN16" s="90"/>
      <c r="AO16" s="90"/>
      <c r="AP16" s="63"/>
      <c r="AQ16" s="107">
        <f t="shared" si="13"/>
        <v>6622.7799999998197</v>
      </c>
      <c r="AR16" s="96">
        <f t="shared" si="27"/>
        <v>235.5</v>
      </c>
      <c r="AS16" s="40">
        <f>+AS14-AS15</f>
        <v>0</v>
      </c>
    </row>
    <row r="17" spans="1:52" ht="30" customHeight="1">
      <c r="A17" s="504"/>
      <c r="B17" s="101">
        <v>45848</v>
      </c>
      <c r="C17" s="47">
        <f t="shared" si="15"/>
        <v>3588399.84</v>
      </c>
      <c r="D17" s="83">
        <v>3588777.35</v>
      </c>
      <c r="E17" s="53">
        <f t="shared" si="9"/>
        <v>377.51000000024197</v>
      </c>
      <c r="F17" s="47">
        <f t="shared" si="16"/>
        <v>1211584.02</v>
      </c>
      <c r="G17" s="83">
        <v>1214601.03</v>
      </c>
      <c r="H17" s="53">
        <f t="shared" si="0"/>
        <v>3017.0100000000102</v>
      </c>
      <c r="I17" s="47">
        <f t="shared" si="17"/>
        <v>136107.54</v>
      </c>
      <c r="J17" s="83">
        <v>136176.41</v>
      </c>
      <c r="K17" s="53">
        <f t="shared" si="1"/>
        <v>68.869999999995301</v>
      </c>
      <c r="L17" s="47">
        <f t="shared" si="18"/>
        <v>77535.08</v>
      </c>
      <c r="M17" s="83">
        <v>77620.009999999995</v>
      </c>
      <c r="N17" s="53">
        <f t="shared" si="2"/>
        <v>84.929999999993001</v>
      </c>
      <c r="O17" s="47">
        <f t="shared" si="19"/>
        <v>760924.24</v>
      </c>
      <c r="P17" s="83">
        <v>761463.84</v>
      </c>
      <c r="Q17" s="53">
        <f t="shared" si="3"/>
        <v>539.59999999997694</v>
      </c>
      <c r="R17" s="47">
        <f t="shared" si="20"/>
        <v>288560.90000000002</v>
      </c>
      <c r="S17" s="83">
        <v>288864.46000000002</v>
      </c>
      <c r="T17" s="53">
        <f t="shared" si="10"/>
        <v>303.55999999999801</v>
      </c>
      <c r="U17" s="47">
        <f t="shared" si="21"/>
        <v>726283.36</v>
      </c>
      <c r="V17" s="83">
        <v>726805.6</v>
      </c>
      <c r="W17" s="53">
        <f t="shared" si="4"/>
        <v>522.23999999999103</v>
      </c>
      <c r="X17" s="47">
        <f t="shared" si="22"/>
        <v>519655.84</v>
      </c>
      <c r="Y17" s="83">
        <v>520057.36</v>
      </c>
      <c r="Z17" s="53">
        <f t="shared" si="5"/>
        <v>401.51999999996002</v>
      </c>
      <c r="AA17" s="47">
        <f t="shared" si="23"/>
        <v>134011.12</v>
      </c>
      <c r="AB17" s="83">
        <v>134050.88</v>
      </c>
      <c r="AC17" s="53">
        <f t="shared" si="6"/>
        <v>39.760000000009299</v>
      </c>
      <c r="AD17" s="47">
        <f t="shared" si="24"/>
        <v>175684</v>
      </c>
      <c r="AE17" s="83">
        <v>175980</v>
      </c>
      <c r="AF17" s="53">
        <f t="shared" si="7"/>
        <v>296</v>
      </c>
      <c r="AG17" s="62">
        <f t="shared" si="8"/>
        <v>5651.0000000001701</v>
      </c>
      <c r="AH17" s="64">
        <f t="shared" si="25"/>
        <v>7556225.7800000003</v>
      </c>
      <c r="AI17" s="47">
        <v>7561868.8700000001</v>
      </c>
      <c r="AJ17" s="104">
        <f t="shared" si="11"/>
        <v>5643.0899999998501</v>
      </c>
      <c r="AK17" s="64">
        <f t="shared" si="26"/>
        <v>7797965.4100000001</v>
      </c>
      <c r="AL17" s="47">
        <v>7803811.8700000001</v>
      </c>
      <c r="AM17" s="104">
        <f t="shared" si="12"/>
        <v>5846.45999999996</v>
      </c>
      <c r="AN17" s="90"/>
      <c r="AO17" s="90"/>
      <c r="AP17" s="63"/>
      <c r="AQ17" s="107">
        <f t="shared" si="13"/>
        <v>5806.6999999999498</v>
      </c>
      <c r="AR17" s="96">
        <f t="shared" si="27"/>
        <v>203.37000000011199</v>
      </c>
      <c r="AS17" s="1"/>
      <c r="AT17" s="1"/>
      <c r="AU17" s="1"/>
      <c r="AV17" s="1"/>
      <c r="AW17" s="1"/>
      <c r="AX17" s="1"/>
      <c r="AY17" s="1"/>
      <c r="AZ17" s="1"/>
    </row>
    <row r="18" spans="1:52" ht="30" customHeight="1">
      <c r="A18" s="504"/>
      <c r="B18" s="101">
        <v>45849</v>
      </c>
      <c r="C18" s="47">
        <f t="shared" si="15"/>
        <v>3588777.35</v>
      </c>
      <c r="D18" s="83">
        <v>3589162.43</v>
      </c>
      <c r="E18" s="53">
        <f t="shared" si="9"/>
        <v>385.08000000007502</v>
      </c>
      <c r="F18" s="47">
        <f t="shared" si="16"/>
        <v>1214601.03</v>
      </c>
      <c r="G18" s="83">
        <v>1217507.29</v>
      </c>
      <c r="H18" s="53">
        <f t="shared" si="0"/>
        <v>2906.2600000000102</v>
      </c>
      <c r="I18" s="47">
        <f t="shared" si="17"/>
        <v>136176.41</v>
      </c>
      <c r="J18" s="83">
        <v>136239.04999999999</v>
      </c>
      <c r="K18" s="53">
        <f t="shared" si="1"/>
        <v>62.639999999984902</v>
      </c>
      <c r="L18" s="47">
        <f t="shared" si="18"/>
        <v>77620.009999999995</v>
      </c>
      <c r="M18" s="83">
        <v>77692.56</v>
      </c>
      <c r="N18" s="53">
        <f t="shared" si="2"/>
        <v>72.550000000002896</v>
      </c>
      <c r="O18" s="47">
        <f t="shared" si="19"/>
        <v>761463.84</v>
      </c>
      <c r="P18" s="83">
        <v>762206.71999999997</v>
      </c>
      <c r="Q18" s="53">
        <f t="shared" si="3"/>
        <v>742.880000000005</v>
      </c>
      <c r="R18" s="47">
        <f t="shared" si="20"/>
        <v>288864.46000000002</v>
      </c>
      <c r="S18" s="83">
        <v>289154.82</v>
      </c>
      <c r="T18" s="53">
        <f t="shared" si="10"/>
        <v>290.35999999998597</v>
      </c>
      <c r="U18" s="47">
        <f t="shared" si="21"/>
        <v>726805.6</v>
      </c>
      <c r="V18" s="83">
        <v>727317.04</v>
      </c>
      <c r="W18" s="53">
        <f t="shared" si="4"/>
        <v>511.44000000006099</v>
      </c>
      <c r="X18" s="47">
        <f t="shared" si="22"/>
        <v>520057.36</v>
      </c>
      <c r="Y18" s="83">
        <v>520451.12</v>
      </c>
      <c r="Z18" s="53">
        <f t="shared" si="5"/>
        <v>393.76000000000897</v>
      </c>
      <c r="AA18" s="47">
        <f t="shared" si="23"/>
        <v>134050.88</v>
      </c>
      <c r="AB18" s="83">
        <v>134095.92000000001</v>
      </c>
      <c r="AC18" s="53">
        <f t="shared" si="6"/>
        <v>45.040000000008099</v>
      </c>
      <c r="AD18" s="47">
        <f t="shared" si="24"/>
        <v>175980</v>
      </c>
      <c r="AE18" s="83">
        <v>176288</v>
      </c>
      <c r="AF18" s="53">
        <f t="shared" si="7"/>
        <v>308</v>
      </c>
      <c r="AG18" s="62">
        <f t="shared" si="8"/>
        <v>5718.0100000001403</v>
      </c>
      <c r="AH18" s="64">
        <f t="shared" si="25"/>
        <v>7561868.8700000001</v>
      </c>
      <c r="AI18" s="47">
        <v>7567481.5999999996</v>
      </c>
      <c r="AJ18" s="104">
        <f t="shared" si="11"/>
        <v>5612.7299999995203</v>
      </c>
      <c r="AK18" s="64">
        <f t="shared" si="26"/>
        <v>7803811.8700000001</v>
      </c>
      <c r="AL18" s="47">
        <v>7809610.4699999997</v>
      </c>
      <c r="AM18" s="104">
        <f t="shared" si="12"/>
        <v>5798.5999999996302</v>
      </c>
      <c r="AN18" s="90"/>
      <c r="AO18" s="90">
        <v>149.4</v>
      </c>
      <c r="AP18" s="63" t="e">
        <f ca="1">+AO+AP18:AP3818-AN18</f>
        <v>#NAME?</v>
      </c>
      <c r="AQ18" s="107">
        <f t="shared" si="13"/>
        <v>5753.5599999996202</v>
      </c>
      <c r="AR18" s="96">
        <f t="shared" si="27"/>
        <v>185.87000000011199</v>
      </c>
      <c r="AS18" s="1"/>
      <c r="AT18" s="1"/>
      <c r="AU18" s="1"/>
      <c r="AV18" s="1"/>
      <c r="AW18" s="3"/>
      <c r="AX18" s="1"/>
      <c r="AY18" s="1"/>
      <c r="AZ18" s="1"/>
    </row>
    <row r="19" spans="1:52" ht="30" customHeight="1">
      <c r="A19" s="504"/>
      <c r="B19" s="101">
        <v>45850</v>
      </c>
      <c r="C19" s="47">
        <f t="shared" si="15"/>
        <v>3589162.43</v>
      </c>
      <c r="D19" s="83">
        <v>3589540.64</v>
      </c>
      <c r="E19" s="53">
        <f t="shared" si="9"/>
        <v>378.20999999996297</v>
      </c>
      <c r="F19" s="47">
        <f t="shared" si="16"/>
        <v>1217507.29</v>
      </c>
      <c r="G19" s="83">
        <v>1220151.83</v>
      </c>
      <c r="H19" s="53">
        <f t="shared" si="0"/>
        <v>2644.54000000004</v>
      </c>
      <c r="I19" s="47">
        <f t="shared" si="17"/>
        <v>136239.04999999999</v>
      </c>
      <c r="J19" s="83">
        <v>136303.6</v>
      </c>
      <c r="K19" s="53">
        <f t="shared" si="1"/>
        <v>64.550000000017505</v>
      </c>
      <c r="L19" s="47">
        <f t="shared" si="18"/>
        <v>77692.56</v>
      </c>
      <c r="M19" s="83">
        <v>77773.23</v>
      </c>
      <c r="N19" s="53">
        <f t="shared" si="2"/>
        <v>80.669999999998296</v>
      </c>
      <c r="O19" s="47">
        <f t="shared" si="19"/>
        <v>762206.71999999997</v>
      </c>
      <c r="P19" s="83">
        <v>762854.88</v>
      </c>
      <c r="Q19" s="53">
        <f t="shared" si="3"/>
        <v>648.16000000003305</v>
      </c>
      <c r="R19" s="47">
        <f t="shared" si="20"/>
        <v>289154.82</v>
      </c>
      <c r="S19" s="83">
        <v>289427.78000000003</v>
      </c>
      <c r="T19" s="53">
        <f t="shared" si="10"/>
        <v>272.96000000002101</v>
      </c>
      <c r="U19" s="47">
        <f t="shared" si="21"/>
        <v>727317.04</v>
      </c>
      <c r="V19" s="83">
        <v>727843.83999999997</v>
      </c>
      <c r="W19" s="53">
        <f t="shared" si="4"/>
        <v>526.79999999993004</v>
      </c>
      <c r="X19" s="47">
        <f t="shared" si="22"/>
        <v>520451.12</v>
      </c>
      <c r="Y19" s="83">
        <v>520819.76</v>
      </c>
      <c r="Z19" s="53">
        <f t="shared" si="5"/>
        <v>368.64000000001403</v>
      </c>
      <c r="AA19" s="47">
        <f t="shared" si="23"/>
        <v>134095.92000000001</v>
      </c>
      <c r="AB19" s="83">
        <v>134142.39999999999</v>
      </c>
      <c r="AC19" s="53">
        <f t="shared" si="6"/>
        <v>46.479999999981402</v>
      </c>
      <c r="AD19" s="47">
        <f t="shared" si="24"/>
        <v>176288</v>
      </c>
      <c r="AE19" s="83">
        <v>176542</v>
      </c>
      <c r="AF19" s="53">
        <f t="shared" si="7"/>
        <v>254</v>
      </c>
      <c r="AG19" s="62">
        <f t="shared" si="8"/>
        <v>5285.0099999999902</v>
      </c>
      <c r="AH19" s="64">
        <f t="shared" si="25"/>
        <v>7567481.5999999996</v>
      </c>
      <c r="AI19" s="47">
        <v>7571500.8700000001</v>
      </c>
      <c r="AJ19" s="104">
        <f t="shared" si="11"/>
        <v>4019.2700000004802</v>
      </c>
      <c r="AK19" s="64">
        <f t="shared" si="26"/>
        <v>7809610.4699999997</v>
      </c>
      <c r="AL19" s="47">
        <v>7813805.6900000004</v>
      </c>
      <c r="AM19" s="104">
        <f t="shared" si="12"/>
        <v>4195.2200000006696</v>
      </c>
      <c r="AN19" s="90">
        <f>+AO18</f>
        <v>149.4</v>
      </c>
      <c r="AO19" s="90">
        <v>1510.44</v>
      </c>
      <c r="AP19" s="63">
        <f>+AO19-AN19</f>
        <v>1361.04</v>
      </c>
      <c r="AQ19" s="107">
        <f>+AM19+AP19-AC19</f>
        <v>5509.7800000006901</v>
      </c>
      <c r="AR19" s="96">
        <f t="shared" si="27"/>
        <v>175.95000000018601</v>
      </c>
      <c r="AS19" s="1"/>
      <c r="AT19" s="1"/>
      <c r="AU19" s="1"/>
      <c r="AV19" s="1"/>
      <c r="AW19" s="1"/>
      <c r="AX19" s="1"/>
      <c r="AY19" s="1"/>
      <c r="AZ19" s="1"/>
    </row>
    <row r="20" spans="1:52" s="3" customFormat="1" ht="30" customHeight="1">
      <c r="A20" s="504"/>
      <c r="B20" s="101">
        <v>45851</v>
      </c>
      <c r="C20" s="47">
        <f t="shared" si="15"/>
        <v>3589540.64</v>
      </c>
      <c r="D20" s="83">
        <v>3589892.91</v>
      </c>
      <c r="E20" s="53">
        <f t="shared" si="9"/>
        <v>352.27000000001902</v>
      </c>
      <c r="F20" s="47">
        <f t="shared" si="16"/>
        <v>1220151.83</v>
      </c>
      <c r="G20" s="83">
        <v>1222815.18</v>
      </c>
      <c r="H20" s="53">
        <f t="shared" si="0"/>
        <v>2663.3499999998598</v>
      </c>
      <c r="I20" s="47">
        <f t="shared" si="17"/>
        <v>136303.6</v>
      </c>
      <c r="J20" s="83">
        <v>136360.41</v>
      </c>
      <c r="K20" s="53">
        <f t="shared" si="1"/>
        <v>56.8099999999977</v>
      </c>
      <c r="L20" s="47">
        <f t="shared" si="18"/>
        <v>77773.23</v>
      </c>
      <c r="M20" s="83">
        <v>77835.94</v>
      </c>
      <c r="N20" s="53">
        <f t="shared" si="2"/>
        <v>62.710000000006403</v>
      </c>
      <c r="O20" s="47">
        <f t="shared" si="19"/>
        <v>762854.88</v>
      </c>
      <c r="P20" s="83">
        <v>763489.36</v>
      </c>
      <c r="Q20" s="53">
        <f t="shared" si="3"/>
        <v>634.47999999998103</v>
      </c>
      <c r="R20" s="47">
        <f t="shared" si="20"/>
        <v>289427.78000000003</v>
      </c>
      <c r="S20" s="83">
        <v>289719.84000000003</v>
      </c>
      <c r="T20" s="53">
        <f t="shared" si="10"/>
        <v>292.05999999999801</v>
      </c>
      <c r="U20" s="47">
        <f t="shared" si="21"/>
        <v>727843.83999999997</v>
      </c>
      <c r="V20" s="83">
        <v>728286.48</v>
      </c>
      <c r="W20" s="53">
        <f t="shared" si="4"/>
        <v>442.64000000001403</v>
      </c>
      <c r="X20" s="47">
        <f t="shared" si="22"/>
        <v>520819.76</v>
      </c>
      <c r="Y20" s="83">
        <v>521203.6</v>
      </c>
      <c r="Z20" s="53">
        <f t="shared" si="5"/>
        <v>383.83999999996701</v>
      </c>
      <c r="AA20" s="47">
        <f t="shared" si="23"/>
        <v>134142.39999999999</v>
      </c>
      <c r="AB20" s="83">
        <v>134179.28</v>
      </c>
      <c r="AC20" s="53">
        <f t="shared" si="6"/>
        <v>36.880000000004699</v>
      </c>
      <c r="AD20" s="47">
        <f t="shared" si="24"/>
        <v>176542</v>
      </c>
      <c r="AE20" s="83">
        <v>176679</v>
      </c>
      <c r="AF20" s="53">
        <f t="shared" si="7"/>
        <v>137</v>
      </c>
      <c r="AG20" s="62">
        <f t="shared" si="8"/>
        <v>5062.0399999998499</v>
      </c>
      <c r="AH20" s="64">
        <f t="shared" si="25"/>
        <v>7571500.8700000001</v>
      </c>
      <c r="AI20" s="47">
        <v>7575790.3600000003</v>
      </c>
      <c r="AJ20" s="104">
        <f t="shared" si="11"/>
        <v>4289.4900000002199</v>
      </c>
      <c r="AK20" s="64">
        <f t="shared" si="26"/>
        <v>7813805.6900000004</v>
      </c>
      <c r="AL20" s="47">
        <v>7818284.71</v>
      </c>
      <c r="AM20" s="104">
        <f t="shared" si="12"/>
        <v>4479.0199999995502</v>
      </c>
      <c r="AN20" s="90">
        <f t="shared" ref="AN20:AN38" si="28">+AO19</f>
        <v>1510.44</v>
      </c>
      <c r="AO20" s="90">
        <v>2296.5100000000002</v>
      </c>
      <c r="AP20" s="63">
        <f t="shared" ref="AP20:AP38" si="29">+AO20-AN20</f>
        <v>786.07</v>
      </c>
      <c r="AQ20" s="107">
        <f t="shared" ref="AQ20:AQ38" si="30">+AM20+AP20-AC20</f>
        <v>5228.2099999995498</v>
      </c>
      <c r="AR20" s="96">
        <f t="shared" si="27"/>
        <v>189.52999999932899</v>
      </c>
      <c r="AW20" s="1"/>
    </row>
    <row r="21" spans="1:52" ht="30" customHeight="1">
      <c r="A21" s="504"/>
      <c r="B21" s="101">
        <v>45852</v>
      </c>
      <c r="C21" s="47">
        <f t="shared" si="15"/>
        <v>3589892.91</v>
      </c>
      <c r="D21" s="83">
        <v>3590208.21</v>
      </c>
      <c r="E21" s="53">
        <f t="shared" si="9"/>
        <v>315.29999999981402</v>
      </c>
      <c r="F21" s="47">
        <f t="shared" si="16"/>
        <v>1222815.18</v>
      </c>
      <c r="G21" s="83">
        <v>1225090.28</v>
      </c>
      <c r="H21" s="53">
        <f t="shared" si="0"/>
        <v>2275.1000000000899</v>
      </c>
      <c r="I21" s="47">
        <f t="shared" si="17"/>
        <v>136360.41</v>
      </c>
      <c r="J21" s="83">
        <v>136428.13</v>
      </c>
      <c r="K21" s="53">
        <f t="shared" si="1"/>
        <v>67.720000000001207</v>
      </c>
      <c r="L21" s="47">
        <f t="shared" si="18"/>
        <v>77835.94</v>
      </c>
      <c r="M21" s="83">
        <v>77910.14</v>
      </c>
      <c r="N21" s="53">
        <f t="shared" si="2"/>
        <v>74.199999999997104</v>
      </c>
      <c r="O21" s="47">
        <f t="shared" si="19"/>
        <v>763489.36</v>
      </c>
      <c r="P21" s="83">
        <v>764083.76</v>
      </c>
      <c r="Q21" s="53">
        <f t="shared" si="3"/>
        <v>594.40000000002306</v>
      </c>
      <c r="R21" s="47">
        <f t="shared" si="20"/>
        <v>289719.84000000003</v>
      </c>
      <c r="S21" s="83">
        <v>289970.40000000002</v>
      </c>
      <c r="T21" s="53">
        <f t="shared" si="10"/>
        <v>250.55999999999801</v>
      </c>
      <c r="U21" s="47">
        <f t="shared" si="21"/>
        <v>728286.48</v>
      </c>
      <c r="V21" s="83">
        <v>728783.12</v>
      </c>
      <c r="W21" s="53">
        <f t="shared" si="4"/>
        <v>496.64000000001403</v>
      </c>
      <c r="X21" s="47">
        <f t="shared" si="22"/>
        <v>521203.6</v>
      </c>
      <c r="Y21" s="83">
        <v>521594.8</v>
      </c>
      <c r="Z21" s="53">
        <f t="shared" si="5"/>
        <v>391.20000000001198</v>
      </c>
      <c r="AA21" s="47">
        <f t="shared" si="23"/>
        <v>134179.28</v>
      </c>
      <c r="AB21" s="83">
        <v>134227.28</v>
      </c>
      <c r="AC21" s="53">
        <f t="shared" si="6"/>
        <v>48</v>
      </c>
      <c r="AD21" s="47">
        <f t="shared" si="24"/>
        <v>176679</v>
      </c>
      <c r="AE21" s="83">
        <v>176928</v>
      </c>
      <c r="AF21" s="53">
        <f t="shared" si="7"/>
        <v>249</v>
      </c>
      <c r="AG21" s="62">
        <f t="shared" si="8"/>
        <v>4762.1199999999499</v>
      </c>
      <c r="AH21" s="64">
        <f t="shared" si="25"/>
        <v>7575790.3600000003</v>
      </c>
      <c r="AI21" s="47">
        <v>7579579.8099999996</v>
      </c>
      <c r="AJ21" s="104">
        <f t="shared" si="11"/>
        <v>3789.4499999992499</v>
      </c>
      <c r="AK21" s="64">
        <f t="shared" si="26"/>
        <v>7818284.71</v>
      </c>
      <c r="AL21" s="47">
        <v>7822253.71</v>
      </c>
      <c r="AM21" s="104">
        <f t="shared" si="12"/>
        <v>3969</v>
      </c>
      <c r="AN21" s="90">
        <f t="shared" si="28"/>
        <v>2296.5100000000002</v>
      </c>
      <c r="AO21" s="90">
        <v>3248.04</v>
      </c>
      <c r="AP21" s="63">
        <f t="shared" si="29"/>
        <v>951.53</v>
      </c>
      <c r="AQ21" s="107">
        <f t="shared" si="30"/>
        <v>4872.53</v>
      </c>
      <c r="AR21" s="96">
        <f t="shared" si="27"/>
        <v>179.550000000745</v>
      </c>
      <c r="AS21" s="1"/>
      <c r="AT21" s="1"/>
      <c r="AU21" s="1"/>
      <c r="AV21" s="1"/>
      <c r="AW21" s="1"/>
      <c r="AX21" s="1"/>
      <c r="AY21" s="1"/>
      <c r="AZ21" s="1"/>
    </row>
    <row r="22" spans="1:52" s="3" customFormat="1" ht="30" customHeight="1">
      <c r="A22" s="504"/>
      <c r="B22" s="101">
        <v>45853</v>
      </c>
      <c r="C22" s="47">
        <f t="shared" si="15"/>
        <v>3590208.21</v>
      </c>
      <c r="D22" s="83">
        <v>3590577.11</v>
      </c>
      <c r="E22" s="53">
        <f t="shared" si="9"/>
        <v>368.89999999990698</v>
      </c>
      <c r="F22" s="47">
        <f t="shared" si="16"/>
        <v>1225090.28</v>
      </c>
      <c r="G22" s="83">
        <v>1227783.4099999999</v>
      </c>
      <c r="H22" s="53">
        <f t="shared" si="0"/>
        <v>2693.1299999998901</v>
      </c>
      <c r="I22" s="47">
        <f t="shared" si="17"/>
        <v>136428.13</v>
      </c>
      <c r="J22" s="83">
        <v>136494.18</v>
      </c>
      <c r="K22" s="53">
        <f t="shared" si="1"/>
        <v>66.049999999988401</v>
      </c>
      <c r="L22" s="47">
        <f t="shared" si="18"/>
        <v>77910.14</v>
      </c>
      <c r="M22" s="83">
        <v>77976.820000000007</v>
      </c>
      <c r="N22" s="53">
        <f t="shared" si="2"/>
        <v>66.680000000007595</v>
      </c>
      <c r="O22" s="47">
        <f t="shared" si="19"/>
        <v>764083.76</v>
      </c>
      <c r="P22" s="83">
        <v>764664.16</v>
      </c>
      <c r="Q22" s="53">
        <f t="shared" si="3"/>
        <v>580.40000000002306</v>
      </c>
      <c r="R22" s="47">
        <f t="shared" si="20"/>
        <v>289970.40000000002</v>
      </c>
      <c r="S22" s="83">
        <v>290230.24</v>
      </c>
      <c r="T22" s="53">
        <f t="shared" si="10"/>
        <v>259.83999999996701</v>
      </c>
      <c r="U22" s="47">
        <f t="shared" si="21"/>
        <v>728783.12</v>
      </c>
      <c r="V22" s="83">
        <v>729329.68</v>
      </c>
      <c r="W22" s="53">
        <f t="shared" si="4"/>
        <v>546.56000000005599</v>
      </c>
      <c r="X22" s="47">
        <f t="shared" si="22"/>
        <v>521594.8</v>
      </c>
      <c r="Y22" s="83">
        <v>522010.24</v>
      </c>
      <c r="Z22" s="53">
        <f t="shared" si="5"/>
        <v>415.44000000000199</v>
      </c>
      <c r="AA22" s="47">
        <f t="shared" si="23"/>
        <v>134227.28</v>
      </c>
      <c r="AB22" s="83">
        <v>134269.76000000001</v>
      </c>
      <c r="AC22" s="53">
        <f t="shared" si="6"/>
        <v>42.480000000010499</v>
      </c>
      <c r="AD22" s="47">
        <f t="shared" si="24"/>
        <v>176928</v>
      </c>
      <c r="AE22" s="83">
        <v>177179</v>
      </c>
      <c r="AF22" s="53">
        <f t="shared" si="7"/>
        <v>251</v>
      </c>
      <c r="AG22" s="62">
        <f t="shared" si="8"/>
        <v>5290.4799999998504</v>
      </c>
      <c r="AH22" s="64">
        <f t="shared" si="25"/>
        <v>7579579.8099999996</v>
      </c>
      <c r="AI22" s="47">
        <v>7583681.2400000002</v>
      </c>
      <c r="AJ22" s="104">
        <f t="shared" si="11"/>
        <v>4101.4300000006297</v>
      </c>
      <c r="AK22" s="64">
        <f t="shared" si="26"/>
        <v>7822253.71</v>
      </c>
      <c r="AL22" s="47">
        <v>7826486.9000000004</v>
      </c>
      <c r="AM22" s="104">
        <f t="shared" si="12"/>
        <v>4233.1900000004098</v>
      </c>
      <c r="AN22" s="90">
        <f t="shared" si="28"/>
        <v>3248.04</v>
      </c>
      <c r="AO22" s="90">
        <v>4379</v>
      </c>
      <c r="AP22" s="63">
        <f t="shared" si="29"/>
        <v>1130.96</v>
      </c>
      <c r="AQ22" s="107">
        <f t="shared" si="30"/>
        <v>5321.6700000004003</v>
      </c>
      <c r="AR22" s="96">
        <f t="shared" si="27"/>
        <v>131.759999999776</v>
      </c>
    </row>
    <row r="23" spans="1:52" ht="30" customHeight="1">
      <c r="A23" s="504"/>
      <c r="B23" s="101">
        <v>45854</v>
      </c>
      <c r="C23" s="47">
        <f t="shared" si="15"/>
        <v>3590577.11</v>
      </c>
      <c r="D23" s="83">
        <v>3590944.22</v>
      </c>
      <c r="E23" s="53">
        <f t="shared" si="9"/>
        <v>367.11000000033499</v>
      </c>
      <c r="F23" s="47">
        <f t="shared" si="16"/>
        <v>1227783.4099999999</v>
      </c>
      <c r="G23" s="83">
        <v>1230500.53</v>
      </c>
      <c r="H23" s="53">
        <f t="shared" si="0"/>
        <v>2717.1200000001099</v>
      </c>
      <c r="I23" s="47">
        <f t="shared" si="17"/>
        <v>136494.18</v>
      </c>
      <c r="J23" s="83">
        <v>136553.34</v>
      </c>
      <c r="K23" s="53">
        <f t="shared" si="1"/>
        <v>59.1600000000035</v>
      </c>
      <c r="L23" s="47">
        <f t="shared" si="18"/>
        <v>77976.820000000007</v>
      </c>
      <c r="M23" s="83">
        <v>78042.850000000006</v>
      </c>
      <c r="N23" s="53">
        <f t="shared" si="2"/>
        <v>66.029999999998793</v>
      </c>
      <c r="O23" s="47">
        <f t="shared" si="19"/>
        <v>764664.16</v>
      </c>
      <c r="P23" s="83">
        <v>765291.68</v>
      </c>
      <c r="Q23" s="53">
        <f t="shared" si="3"/>
        <v>627.52000000001897</v>
      </c>
      <c r="R23" s="47">
        <f t="shared" si="20"/>
        <v>290230.24</v>
      </c>
      <c r="S23" s="83">
        <v>290486.46000000002</v>
      </c>
      <c r="T23" s="53">
        <f t="shared" si="10"/>
        <v>256.22000000002998</v>
      </c>
      <c r="U23" s="47">
        <f t="shared" si="21"/>
        <v>729329.68</v>
      </c>
      <c r="V23" s="83">
        <v>729828.64</v>
      </c>
      <c r="W23" s="53">
        <f t="shared" si="4"/>
        <v>498.95999999996297</v>
      </c>
      <c r="X23" s="47">
        <f t="shared" si="22"/>
        <v>522010.24</v>
      </c>
      <c r="Y23" s="83">
        <v>522405.84</v>
      </c>
      <c r="Z23" s="53">
        <f t="shared" si="5"/>
        <v>395.60000000003498</v>
      </c>
      <c r="AA23" s="47">
        <f t="shared" si="23"/>
        <v>134269.76000000001</v>
      </c>
      <c r="AB23" s="83">
        <v>134312.56</v>
      </c>
      <c r="AC23" s="53">
        <f t="shared" si="6"/>
        <v>42.799999999988401</v>
      </c>
      <c r="AD23" s="47">
        <f t="shared" si="24"/>
        <v>177179</v>
      </c>
      <c r="AE23" s="83">
        <v>177420</v>
      </c>
      <c r="AF23" s="53">
        <f t="shared" si="7"/>
        <v>241</v>
      </c>
      <c r="AG23" s="62">
        <f t="shared" si="8"/>
        <v>5271.5200000004797</v>
      </c>
      <c r="AH23" s="64">
        <f t="shared" si="25"/>
        <v>7583681.2400000002</v>
      </c>
      <c r="AI23" s="47">
        <v>7587810.8600000003</v>
      </c>
      <c r="AJ23" s="104">
        <f t="shared" si="11"/>
        <v>4129.6200000001099</v>
      </c>
      <c r="AK23" s="64">
        <f t="shared" si="26"/>
        <v>7826486.9000000004</v>
      </c>
      <c r="AL23" s="47">
        <v>7830822.2800000003</v>
      </c>
      <c r="AM23" s="104">
        <f t="shared" si="12"/>
        <v>4335.3799999998901</v>
      </c>
      <c r="AN23" s="90">
        <f t="shared" si="28"/>
        <v>4379</v>
      </c>
      <c r="AO23" s="90">
        <v>5534</v>
      </c>
      <c r="AP23" s="63">
        <f t="shared" si="29"/>
        <v>1155</v>
      </c>
      <c r="AQ23" s="107">
        <f t="shared" si="30"/>
        <v>5447.5799999998999</v>
      </c>
      <c r="AR23" s="96">
        <f t="shared" si="27"/>
        <v>205.759999999776</v>
      </c>
      <c r="AS23" s="1"/>
      <c r="AT23" s="1"/>
      <c r="AU23" s="1"/>
      <c r="AV23" s="1"/>
      <c r="AW23" s="1"/>
      <c r="AX23" s="1"/>
      <c r="AY23" s="1"/>
      <c r="AZ23" s="1"/>
    </row>
    <row r="24" spans="1:52" s="3" customFormat="1" ht="30" customHeight="1">
      <c r="A24" s="504"/>
      <c r="B24" s="101">
        <v>45855</v>
      </c>
      <c r="C24" s="47">
        <f t="shared" si="15"/>
        <v>3590944.22</v>
      </c>
      <c r="D24" s="83">
        <v>3591493.73</v>
      </c>
      <c r="E24" s="53">
        <f t="shared" si="9"/>
        <v>549.50999999977603</v>
      </c>
      <c r="F24" s="47">
        <f t="shared" si="16"/>
        <v>1230500.53</v>
      </c>
      <c r="G24" s="83">
        <v>1234767.8799999999</v>
      </c>
      <c r="H24" s="53">
        <f t="shared" si="0"/>
        <v>4267.3499999998603</v>
      </c>
      <c r="I24" s="47">
        <f t="shared" si="17"/>
        <v>136553.34</v>
      </c>
      <c r="J24" s="83">
        <v>136639.21</v>
      </c>
      <c r="K24" s="53">
        <f t="shared" si="1"/>
        <v>85.869999999995301</v>
      </c>
      <c r="L24" s="47">
        <f t="shared" si="18"/>
        <v>78042.850000000006</v>
      </c>
      <c r="M24" s="83">
        <v>78128.039999999994</v>
      </c>
      <c r="N24" s="53">
        <f t="shared" si="2"/>
        <v>85.189999999987805</v>
      </c>
      <c r="O24" s="47">
        <f t="shared" si="19"/>
        <v>765291.68</v>
      </c>
      <c r="P24" s="83">
        <v>766184.88</v>
      </c>
      <c r="Q24" s="53">
        <f t="shared" si="3"/>
        <v>893.19999999995298</v>
      </c>
      <c r="R24" s="47">
        <f t="shared" si="20"/>
        <v>290486.46000000002</v>
      </c>
      <c r="S24" s="83">
        <v>290868.42</v>
      </c>
      <c r="T24" s="53">
        <f t="shared" si="10"/>
        <v>381.95999999996297</v>
      </c>
      <c r="U24" s="47">
        <f t="shared" si="21"/>
        <v>729828.64</v>
      </c>
      <c r="V24" s="83">
        <v>730533.28</v>
      </c>
      <c r="W24" s="53">
        <f t="shared" si="4"/>
        <v>704.64000000001397</v>
      </c>
      <c r="X24" s="47">
        <f t="shared" si="22"/>
        <v>522405.84</v>
      </c>
      <c r="Y24" s="83">
        <v>522934.08</v>
      </c>
      <c r="Z24" s="53">
        <f t="shared" si="5"/>
        <v>528.23999999999103</v>
      </c>
      <c r="AA24" s="47">
        <f t="shared" si="23"/>
        <v>134312.56</v>
      </c>
      <c r="AB24" s="83">
        <v>134365.35999999999</v>
      </c>
      <c r="AC24" s="53">
        <f t="shared" si="6"/>
        <v>52.799999999988401</v>
      </c>
      <c r="AD24" s="47">
        <f t="shared" si="24"/>
        <v>177420</v>
      </c>
      <c r="AE24" s="83">
        <v>177704</v>
      </c>
      <c r="AF24" s="53">
        <f t="shared" si="7"/>
        <v>284</v>
      </c>
      <c r="AG24" s="62">
        <f t="shared" si="8"/>
        <v>7832.75999999953</v>
      </c>
      <c r="AH24" s="64">
        <f t="shared" si="25"/>
        <v>7587810.8600000003</v>
      </c>
      <c r="AI24" s="47">
        <v>7594625.04</v>
      </c>
      <c r="AJ24" s="104">
        <f t="shared" si="11"/>
        <v>6814.1799999997002</v>
      </c>
      <c r="AK24" s="64">
        <f t="shared" si="26"/>
        <v>7830822.2800000003</v>
      </c>
      <c r="AL24" s="47">
        <v>7837879.8799999999</v>
      </c>
      <c r="AM24" s="104">
        <f t="shared" si="12"/>
        <v>7057.5999999996302</v>
      </c>
      <c r="AN24" s="90">
        <f t="shared" si="28"/>
        <v>5534</v>
      </c>
      <c r="AO24" s="90">
        <v>6563</v>
      </c>
      <c r="AP24" s="63">
        <f t="shared" si="29"/>
        <v>1029</v>
      </c>
      <c r="AQ24" s="107">
        <f t="shared" si="30"/>
        <v>8033.79999999964</v>
      </c>
      <c r="AR24" s="96">
        <f t="shared" si="27"/>
        <v>243.41999999992501</v>
      </c>
    </row>
    <row r="25" spans="1:52" ht="30" customHeight="1">
      <c r="A25" s="504"/>
      <c r="B25" s="101">
        <v>45856</v>
      </c>
      <c r="C25" s="47">
        <f t="shared" si="15"/>
        <v>3591493.73</v>
      </c>
      <c r="D25" s="83">
        <v>3592044.1</v>
      </c>
      <c r="E25" s="53">
        <f t="shared" si="9"/>
        <v>550.37000000011199</v>
      </c>
      <c r="F25" s="47">
        <f t="shared" si="16"/>
        <v>1234767.8799999999</v>
      </c>
      <c r="G25" s="83">
        <v>1239256.8999999999</v>
      </c>
      <c r="H25" s="53">
        <f t="shared" si="0"/>
        <v>4489.0200000000204</v>
      </c>
      <c r="I25" s="47">
        <f t="shared" si="17"/>
        <v>136639.21</v>
      </c>
      <c r="J25" s="83">
        <v>136729.54999999999</v>
      </c>
      <c r="K25" s="53">
        <f t="shared" si="1"/>
        <v>90.339999999996493</v>
      </c>
      <c r="L25" s="47">
        <f t="shared" si="18"/>
        <v>78128.039999999994</v>
      </c>
      <c r="M25" s="83">
        <v>78239.59</v>
      </c>
      <c r="N25" s="53">
        <f t="shared" si="2"/>
        <v>111.550000000003</v>
      </c>
      <c r="O25" s="47">
        <f t="shared" si="19"/>
        <v>766184.88</v>
      </c>
      <c r="P25" s="83">
        <v>766868.24</v>
      </c>
      <c r="Q25" s="53">
        <f t="shared" si="3"/>
        <v>683.35999999998603</v>
      </c>
      <c r="R25" s="47">
        <f t="shared" si="20"/>
        <v>290868.42</v>
      </c>
      <c r="S25" s="83">
        <v>291234.12</v>
      </c>
      <c r="T25" s="53">
        <f t="shared" si="10"/>
        <v>365.70000000001198</v>
      </c>
      <c r="U25" s="47">
        <f t="shared" si="21"/>
        <v>730533.28</v>
      </c>
      <c r="V25" s="83">
        <v>731300.96</v>
      </c>
      <c r="W25" s="53">
        <f t="shared" si="4"/>
        <v>767.67999999993503</v>
      </c>
      <c r="X25" s="47">
        <f t="shared" si="22"/>
        <v>522934.08</v>
      </c>
      <c r="Y25" s="83">
        <v>523493.84</v>
      </c>
      <c r="Z25" s="53">
        <f t="shared" si="5"/>
        <v>559.76000000000897</v>
      </c>
      <c r="AA25" s="47">
        <f t="shared" si="23"/>
        <v>134365.35999999999</v>
      </c>
      <c r="AB25" s="83">
        <v>134410.5</v>
      </c>
      <c r="AC25" s="53">
        <f t="shared" si="6"/>
        <v>45.140000000013998</v>
      </c>
      <c r="AD25" s="47">
        <f t="shared" si="24"/>
        <v>177704</v>
      </c>
      <c r="AE25" s="83">
        <v>177981</v>
      </c>
      <c r="AF25" s="53">
        <f t="shared" si="7"/>
        <v>277</v>
      </c>
      <c r="AG25" s="62">
        <f t="shared" si="8"/>
        <v>7939.9200000000901</v>
      </c>
      <c r="AH25" s="64">
        <f t="shared" si="25"/>
        <v>7594625.04</v>
      </c>
      <c r="AI25" s="47">
        <v>7601532.7300000004</v>
      </c>
      <c r="AJ25" s="104">
        <f t="shared" si="11"/>
        <v>6907.6900000004098</v>
      </c>
      <c r="AK25" s="64">
        <f t="shared" si="26"/>
        <v>7837879.8799999999</v>
      </c>
      <c r="AL25" s="47">
        <v>7845023.2300000004</v>
      </c>
      <c r="AM25" s="104">
        <f t="shared" si="12"/>
        <v>7143.3500000005597</v>
      </c>
      <c r="AN25" s="90">
        <f t="shared" si="28"/>
        <v>6563</v>
      </c>
      <c r="AO25" s="90">
        <v>7599</v>
      </c>
      <c r="AP25" s="63">
        <f t="shared" si="29"/>
        <v>1036</v>
      </c>
      <c r="AQ25" s="107">
        <f t="shared" si="30"/>
        <v>8134.2100000005403</v>
      </c>
      <c r="AR25" s="96">
        <f t="shared" ref="AR25:AR38" si="31">+AM25-AJ25</f>
        <v>235.66000000014901</v>
      </c>
      <c r="AS25" s="1"/>
      <c r="AT25" s="1"/>
      <c r="AU25" s="1"/>
      <c r="AV25" s="1"/>
      <c r="AW25" s="1"/>
      <c r="AX25" s="1"/>
      <c r="AY25" s="1"/>
      <c r="AZ25" s="1"/>
    </row>
    <row r="26" spans="1:52" ht="30" customHeight="1">
      <c r="A26" s="504"/>
      <c r="B26" s="101">
        <v>45857</v>
      </c>
      <c r="C26" s="47">
        <f t="shared" si="15"/>
        <v>3592044.1</v>
      </c>
      <c r="D26" s="83">
        <v>3592687.79</v>
      </c>
      <c r="E26" s="53">
        <f t="shared" si="9"/>
        <v>643.68999999994401</v>
      </c>
      <c r="F26" s="47">
        <f t="shared" si="16"/>
        <v>1239256.8999999999</v>
      </c>
      <c r="G26" s="83">
        <v>1243523.83</v>
      </c>
      <c r="H26" s="53">
        <f t="shared" si="0"/>
        <v>4266.9300000001704</v>
      </c>
      <c r="I26" s="47">
        <f t="shared" si="17"/>
        <v>136729.54999999999</v>
      </c>
      <c r="J26" s="83">
        <v>136822.99</v>
      </c>
      <c r="K26" s="53">
        <f t="shared" si="1"/>
        <v>93.4400000000023</v>
      </c>
      <c r="L26" s="47">
        <f t="shared" si="18"/>
        <v>78239.59</v>
      </c>
      <c r="M26" s="83">
        <v>78351.95</v>
      </c>
      <c r="N26" s="53">
        <f t="shared" si="2"/>
        <v>112.36000000000099</v>
      </c>
      <c r="O26" s="47">
        <f t="shared" si="19"/>
        <v>766868.24</v>
      </c>
      <c r="P26" s="83">
        <v>767390.8</v>
      </c>
      <c r="Q26" s="53">
        <f t="shared" si="3"/>
        <v>522.56000000005599</v>
      </c>
      <c r="R26" s="47">
        <f t="shared" si="20"/>
        <v>291234.12</v>
      </c>
      <c r="S26" s="83">
        <v>291593.76</v>
      </c>
      <c r="T26" s="53">
        <f t="shared" si="10"/>
        <v>359.64000000001403</v>
      </c>
      <c r="U26" s="47">
        <f t="shared" si="21"/>
        <v>731300.96</v>
      </c>
      <c r="V26" s="83">
        <v>732062.4</v>
      </c>
      <c r="W26" s="53">
        <f t="shared" si="4"/>
        <v>761.44000000006099</v>
      </c>
      <c r="X26" s="47">
        <f t="shared" si="22"/>
        <v>523493.84</v>
      </c>
      <c r="Y26" s="83">
        <v>524054.72</v>
      </c>
      <c r="Z26" s="53">
        <f t="shared" si="5"/>
        <v>560.87999999994599</v>
      </c>
      <c r="AA26" s="47">
        <f t="shared" si="23"/>
        <v>134410.5</v>
      </c>
      <c r="AB26" s="83">
        <v>134458.5</v>
      </c>
      <c r="AC26" s="53">
        <f t="shared" si="6"/>
        <v>48</v>
      </c>
      <c r="AD26" s="47">
        <f t="shared" si="24"/>
        <v>177981</v>
      </c>
      <c r="AE26" s="83">
        <v>178256</v>
      </c>
      <c r="AF26" s="53">
        <f t="shared" si="7"/>
        <v>275</v>
      </c>
      <c r="AG26" s="62">
        <f t="shared" si="8"/>
        <v>7643.9400000001897</v>
      </c>
      <c r="AH26" s="64">
        <f t="shared" si="25"/>
        <v>7601532.7300000004</v>
      </c>
      <c r="AI26" s="47">
        <v>7608459.3499999996</v>
      </c>
      <c r="AJ26" s="104">
        <f t="shared" si="11"/>
        <v>6926.6199999991804</v>
      </c>
      <c r="AK26" s="64">
        <f t="shared" si="26"/>
        <v>7845023.2300000004</v>
      </c>
      <c r="AL26" s="47">
        <v>7852176.8399999999</v>
      </c>
      <c r="AM26" s="104">
        <f t="shared" si="12"/>
        <v>7153.6099999994003</v>
      </c>
      <c r="AN26" s="90">
        <f t="shared" si="28"/>
        <v>7599</v>
      </c>
      <c r="AO26" s="90">
        <v>8302</v>
      </c>
      <c r="AP26" s="63">
        <f t="shared" si="29"/>
        <v>703</v>
      </c>
      <c r="AQ26" s="107">
        <f t="shared" si="30"/>
        <v>7808.6099999994003</v>
      </c>
      <c r="AR26" s="96">
        <f t="shared" si="31"/>
        <v>226.990000000224</v>
      </c>
      <c r="AS26" s="1"/>
      <c r="AT26" s="1"/>
      <c r="AU26" s="1"/>
      <c r="AV26" s="1"/>
      <c r="AW26" s="3"/>
      <c r="AX26" s="1"/>
      <c r="AY26" s="1"/>
      <c r="AZ26" s="1"/>
    </row>
    <row r="27" spans="1:52" s="3" customFormat="1" ht="30" customHeight="1">
      <c r="A27" s="504"/>
      <c r="B27" s="101">
        <v>45858</v>
      </c>
      <c r="C27" s="47">
        <f t="shared" si="15"/>
        <v>3592687.79</v>
      </c>
      <c r="D27" s="83">
        <v>3593289.75</v>
      </c>
      <c r="E27" s="53">
        <f t="shared" si="9"/>
        <v>601.95999999996297</v>
      </c>
      <c r="F27" s="47">
        <f t="shared" si="16"/>
        <v>1243523.83</v>
      </c>
      <c r="G27" s="83">
        <v>1247762.73</v>
      </c>
      <c r="H27" s="53">
        <f t="shared" si="0"/>
        <v>4238.8999999999096</v>
      </c>
      <c r="I27" s="47">
        <f t="shared" si="17"/>
        <v>136822.99</v>
      </c>
      <c r="J27" s="83">
        <v>136907.60999999999</v>
      </c>
      <c r="K27" s="53">
        <f t="shared" si="1"/>
        <v>84.619999999995301</v>
      </c>
      <c r="L27" s="47">
        <f t="shared" si="18"/>
        <v>78351.95</v>
      </c>
      <c r="M27" s="83">
        <v>78453.56</v>
      </c>
      <c r="N27" s="53">
        <f t="shared" si="2"/>
        <v>101.61000000000099</v>
      </c>
      <c r="O27" s="47">
        <f t="shared" si="19"/>
        <v>767390.8</v>
      </c>
      <c r="P27" s="83">
        <v>767871.6</v>
      </c>
      <c r="Q27" s="53">
        <f t="shared" si="3"/>
        <v>480.79999999992998</v>
      </c>
      <c r="R27" s="47">
        <f t="shared" si="20"/>
        <v>291593.76</v>
      </c>
      <c r="S27" s="83">
        <v>291934.2</v>
      </c>
      <c r="T27" s="53">
        <f t="shared" si="10"/>
        <v>340.44000000000199</v>
      </c>
      <c r="U27" s="47">
        <f t="shared" si="21"/>
        <v>732062.4</v>
      </c>
      <c r="V27" s="83">
        <v>732839.53</v>
      </c>
      <c r="W27" s="53">
        <f t="shared" si="4"/>
        <v>777.130000000005</v>
      </c>
      <c r="X27" s="47">
        <f t="shared" si="22"/>
        <v>524054.72</v>
      </c>
      <c r="Y27" s="83">
        <v>524630.88</v>
      </c>
      <c r="Z27" s="53">
        <f t="shared" si="5"/>
        <v>576.16000000003305</v>
      </c>
      <c r="AA27" s="47">
        <f t="shared" si="23"/>
        <v>134458.5</v>
      </c>
      <c r="AB27" s="83">
        <v>134490</v>
      </c>
      <c r="AC27" s="53">
        <f t="shared" si="6"/>
        <v>31.5</v>
      </c>
      <c r="AD27" s="47">
        <f t="shared" si="24"/>
        <v>178256</v>
      </c>
      <c r="AE27" s="83">
        <v>178560</v>
      </c>
      <c r="AF27" s="53">
        <f t="shared" si="7"/>
        <v>304</v>
      </c>
      <c r="AG27" s="62">
        <f t="shared" si="8"/>
        <v>7537.1199999998398</v>
      </c>
      <c r="AH27" s="64">
        <f t="shared" si="25"/>
        <v>7608459.3499999996</v>
      </c>
      <c r="AI27" s="47">
        <v>7614954.7599999998</v>
      </c>
      <c r="AJ27" s="104">
        <f t="shared" si="11"/>
        <v>6495.4100000001499</v>
      </c>
      <c r="AK27" s="64">
        <f t="shared" si="26"/>
        <v>7852176.8399999999</v>
      </c>
      <c r="AL27" s="47">
        <v>7858891.8799999999</v>
      </c>
      <c r="AM27" s="104">
        <f t="shared" si="12"/>
        <v>6715.04000000004</v>
      </c>
      <c r="AN27" s="90">
        <f t="shared" si="28"/>
        <v>8302</v>
      </c>
      <c r="AO27" s="90">
        <v>9247</v>
      </c>
      <c r="AP27" s="63">
        <f t="shared" si="29"/>
        <v>945</v>
      </c>
      <c r="AQ27" s="107">
        <f t="shared" si="30"/>
        <v>7628.54000000004</v>
      </c>
      <c r="AR27" s="96">
        <f t="shared" si="31"/>
        <v>219.62999999988801</v>
      </c>
      <c r="AW27" s="1"/>
    </row>
    <row r="28" spans="1:52" ht="30" customHeight="1">
      <c r="A28" s="504"/>
      <c r="B28" s="101">
        <v>45859</v>
      </c>
      <c r="C28" s="47">
        <f t="shared" si="15"/>
        <v>3593289.75</v>
      </c>
      <c r="D28" s="83">
        <v>3594773.04</v>
      </c>
      <c r="E28" s="53">
        <f t="shared" si="9"/>
        <v>1483.29000000004</v>
      </c>
      <c r="F28" s="47">
        <f t="shared" si="16"/>
        <v>1247762.73</v>
      </c>
      <c r="G28" s="83">
        <v>1251513.58</v>
      </c>
      <c r="H28" s="53">
        <f t="shared" si="0"/>
        <v>3750.8500000000899</v>
      </c>
      <c r="I28" s="47">
        <f t="shared" si="17"/>
        <v>136907.60999999999</v>
      </c>
      <c r="J28" s="83">
        <v>137028.56</v>
      </c>
      <c r="K28" s="53">
        <f t="shared" si="1"/>
        <v>120.950000000012</v>
      </c>
      <c r="L28" s="47">
        <f t="shared" si="18"/>
        <v>78453.56</v>
      </c>
      <c r="M28" s="83">
        <v>78549.240000000005</v>
      </c>
      <c r="N28" s="53">
        <f t="shared" si="2"/>
        <v>95.680000000007595</v>
      </c>
      <c r="O28" s="47">
        <f t="shared" si="19"/>
        <v>767871.6</v>
      </c>
      <c r="P28" s="83">
        <v>768551.28</v>
      </c>
      <c r="Q28" s="53">
        <f t="shared" si="3"/>
        <v>679.680000000051</v>
      </c>
      <c r="R28" s="47">
        <f t="shared" si="20"/>
        <v>291934.2</v>
      </c>
      <c r="S28" s="83">
        <v>292283.64</v>
      </c>
      <c r="T28" s="53">
        <f t="shared" si="10"/>
        <v>349.44000000000199</v>
      </c>
      <c r="U28" s="47">
        <f t="shared" si="21"/>
        <v>732839.53</v>
      </c>
      <c r="V28" s="83">
        <v>733639.36</v>
      </c>
      <c r="W28" s="53">
        <f t="shared" si="4"/>
        <v>799.82999999995798</v>
      </c>
      <c r="X28" s="47">
        <f t="shared" si="22"/>
        <v>524630.88</v>
      </c>
      <c r="Y28" s="83">
        <v>525248.64</v>
      </c>
      <c r="Z28" s="53">
        <f t="shared" si="5"/>
        <v>617.76000000000897</v>
      </c>
      <c r="AA28" s="47">
        <f t="shared" si="23"/>
        <v>134490</v>
      </c>
      <c r="AB28" s="83">
        <v>134530</v>
      </c>
      <c r="AC28" s="53">
        <f t="shared" si="6"/>
        <v>40</v>
      </c>
      <c r="AD28" s="47">
        <f t="shared" si="24"/>
        <v>178560</v>
      </c>
      <c r="AE28" s="83">
        <v>178803</v>
      </c>
      <c r="AF28" s="53">
        <f t="shared" si="7"/>
        <v>243</v>
      </c>
      <c r="AG28" s="62">
        <f t="shared" si="8"/>
        <v>8180.4800000001696</v>
      </c>
      <c r="AH28" s="64">
        <f t="shared" si="25"/>
        <v>7614954.7599999998</v>
      </c>
      <c r="AI28" s="47">
        <v>7622257.54</v>
      </c>
      <c r="AJ28" s="104">
        <f t="shared" si="11"/>
        <v>7302.7800000002599</v>
      </c>
      <c r="AK28" s="64">
        <f t="shared" si="26"/>
        <v>7858891.8799999999</v>
      </c>
      <c r="AL28" s="47">
        <v>7866431.8399999999</v>
      </c>
      <c r="AM28" s="104">
        <f t="shared" si="12"/>
        <v>7539.95999999996</v>
      </c>
      <c r="AN28" s="90">
        <f t="shared" si="28"/>
        <v>9247</v>
      </c>
      <c r="AO28" s="90">
        <v>10452</v>
      </c>
      <c r="AP28" s="63">
        <f t="shared" si="29"/>
        <v>1205</v>
      </c>
      <c r="AQ28" s="107">
        <f t="shared" si="30"/>
        <v>8704.9599999999591</v>
      </c>
      <c r="AR28" s="96">
        <f t="shared" si="31"/>
        <v>237.17999999970201</v>
      </c>
      <c r="AS28" s="1"/>
      <c r="AT28" s="1"/>
      <c r="AU28" s="1"/>
      <c r="AV28" s="1"/>
      <c r="AW28" s="1"/>
      <c r="AX28" s="1"/>
      <c r="AY28" s="1"/>
      <c r="AZ28" s="1"/>
    </row>
    <row r="29" spans="1:52" s="3" customFormat="1" ht="30" customHeight="1">
      <c r="A29" s="504"/>
      <c r="B29" s="101">
        <v>45860</v>
      </c>
      <c r="C29" s="47">
        <f t="shared" si="15"/>
        <v>3594773.04</v>
      </c>
      <c r="D29" s="83">
        <v>3599567.64</v>
      </c>
      <c r="E29" s="53">
        <f t="shared" si="9"/>
        <v>4794.6000000000904</v>
      </c>
      <c r="F29" s="47">
        <f t="shared" si="16"/>
        <v>1251513.58</v>
      </c>
      <c r="G29" s="83">
        <v>1251940</v>
      </c>
      <c r="H29" s="53">
        <f t="shared" si="0"/>
        <v>426.41999999992498</v>
      </c>
      <c r="I29" s="47">
        <f t="shared" si="17"/>
        <v>137028.56</v>
      </c>
      <c r="J29" s="83">
        <v>137146.4</v>
      </c>
      <c r="K29" s="53">
        <f t="shared" si="1"/>
        <v>117.839999999997</v>
      </c>
      <c r="L29" s="47">
        <f t="shared" si="18"/>
        <v>78549.240000000005</v>
      </c>
      <c r="M29" s="83">
        <v>78645.67</v>
      </c>
      <c r="N29" s="53">
        <f t="shared" si="2"/>
        <v>96.429999999993001</v>
      </c>
      <c r="O29" s="47">
        <f t="shared" si="19"/>
        <v>768551.28</v>
      </c>
      <c r="P29" s="83">
        <v>769233.36</v>
      </c>
      <c r="Q29" s="53">
        <f t="shared" si="3"/>
        <v>682.07999999995798</v>
      </c>
      <c r="R29" s="47">
        <f t="shared" si="20"/>
        <v>292283.64</v>
      </c>
      <c r="S29" s="83">
        <v>292515.8</v>
      </c>
      <c r="T29" s="53">
        <f t="shared" si="10"/>
        <v>232.15999999997399</v>
      </c>
      <c r="U29" s="47">
        <f t="shared" si="21"/>
        <v>733639.36</v>
      </c>
      <c r="V29" s="83">
        <v>734316.8</v>
      </c>
      <c r="W29" s="53">
        <f t="shared" si="4"/>
        <v>677.44000000006099</v>
      </c>
      <c r="X29" s="47">
        <f t="shared" si="22"/>
        <v>525248.64</v>
      </c>
      <c r="Y29" s="83">
        <v>525772.07999999996</v>
      </c>
      <c r="Z29" s="53">
        <f t="shared" si="5"/>
        <v>523.43999999994401</v>
      </c>
      <c r="AA29" s="47">
        <f t="shared" si="23"/>
        <v>134530</v>
      </c>
      <c r="AB29" s="83">
        <v>134550</v>
      </c>
      <c r="AC29" s="53">
        <f t="shared" si="6"/>
        <v>20</v>
      </c>
      <c r="AD29" s="47">
        <f t="shared" si="24"/>
        <v>178803</v>
      </c>
      <c r="AE29" s="83">
        <v>179087</v>
      </c>
      <c r="AF29" s="53">
        <f t="shared" si="7"/>
        <v>284</v>
      </c>
      <c r="AG29" s="62">
        <f t="shared" si="8"/>
        <v>7854.4099999999498</v>
      </c>
      <c r="AH29" s="64">
        <f t="shared" si="25"/>
        <v>7622257.54</v>
      </c>
      <c r="AI29" s="47">
        <v>7628696.7300000004</v>
      </c>
      <c r="AJ29" s="104">
        <f t="shared" si="11"/>
        <v>6439.1900000004098</v>
      </c>
      <c r="AK29" s="64">
        <f t="shared" si="26"/>
        <v>7866431.8399999999</v>
      </c>
      <c r="AL29" s="47">
        <v>7873091.9000000004</v>
      </c>
      <c r="AM29" s="104">
        <f t="shared" si="12"/>
        <v>6660.0600000005197</v>
      </c>
      <c r="AN29" s="90">
        <f t="shared" si="28"/>
        <v>10452</v>
      </c>
      <c r="AO29" s="90">
        <v>11687</v>
      </c>
      <c r="AP29" s="63">
        <f t="shared" si="29"/>
        <v>1235</v>
      </c>
      <c r="AQ29" s="107">
        <f t="shared" si="30"/>
        <v>7875.0600000005197</v>
      </c>
      <c r="AR29" s="96">
        <f t="shared" si="31"/>
        <v>220.87000000011199</v>
      </c>
    </row>
    <row r="30" spans="1:52" ht="30" customHeight="1">
      <c r="A30" s="504"/>
      <c r="B30" s="101">
        <v>45861</v>
      </c>
      <c r="C30" s="47">
        <f t="shared" si="15"/>
        <v>3599567.64</v>
      </c>
      <c r="D30" s="83">
        <v>3604506.5</v>
      </c>
      <c r="E30" s="53">
        <f t="shared" si="9"/>
        <v>4938.8599999998696</v>
      </c>
      <c r="F30" s="47">
        <f t="shared" si="16"/>
        <v>1251940</v>
      </c>
      <c r="G30" s="83">
        <v>1252006</v>
      </c>
      <c r="H30" s="53">
        <f t="shared" si="0"/>
        <v>66</v>
      </c>
      <c r="I30" s="47">
        <f t="shared" si="17"/>
        <v>137146.4</v>
      </c>
      <c r="J30" s="83">
        <v>137248.93</v>
      </c>
      <c r="K30" s="53">
        <f t="shared" si="1"/>
        <v>102.52999999999901</v>
      </c>
      <c r="L30" s="47">
        <f t="shared" si="18"/>
        <v>78645.67</v>
      </c>
      <c r="M30" s="83">
        <v>78742.91</v>
      </c>
      <c r="N30" s="53">
        <f t="shared" si="2"/>
        <v>97.240000000005196</v>
      </c>
      <c r="O30" s="47">
        <f t="shared" si="19"/>
        <v>769233.36</v>
      </c>
      <c r="P30" s="83">
        <v>769944.3</v>
      </c>
      <c r="Q30" s="53">
        <f t="shared" si="3"/>
        <v>710.94000000006099</v>
      </c>
      <c r="R30" s="47">
        <f t="shared" si="20"/>
        <v>292515.8</v>
      </c>
      <c r="S30" s="83">
        <v>292744.59999999998</v>
      </c>
      <c r="T30" s="53">
        <f t="shared" si="10"/>
        <v>228.79999999998799</v>
      </c>
      <c r="U30" s="47">
        <f t="shared" si="21"/>
        <v>734316.8</v>
      </c>
      <c r="V30" s="83">
        <v>734958.7</v>
      </c>
      <c r="W30" s="53">
        <f t="shared" si="4"/>
        <v>641.89999999990698</v>
      </c>
      <c r="X30" s="47">
        <f t="shared" si="22"/>
        <v>525772.07999999996</v>
      </c>
      <c r="Y30" s="83">
        <v>526278.69999999995</v>
      </c>
      <c r="Z30" s="53">
        <f t="shared" si="5"/>
        <v>506.619999999995</v>
      </c>
      <c r="AA30" s="47">
        <f t="shared" si="23"/>
        <v>134550</v>
      </c>
      <c r="AB30" s="83">
        <v>134636.51</v>
      </c>
      <c r="AC30" s="53">
        <f t="shared" si="6"/>
        <v>86.510000000009299</v>
      </c>
      <c r="AD30" s="47">
        <f t="shared" si="24"/>
        <v>179087</v>
      </c>
      <c r="AE30" s="83">
        <v>179382</v>
      </c>
      <c r="AF30" s="53">
        <f t="shared" si="7"/>
        <v>295</v>
      </c>
      <c r="AG30" s="62">
        <f t="shared" si="8"/>
        <v>7674.3999999998296</v>
      </c>
      <c r="AH30" s="64">
        <f t="shared" si="25"/>
        <v>7628696.7300000004</v>
      </c>
      <c r="AI30" s="47">
        <v>7635588.7000000002</v>
      </c>
      <c r="AJ30" s="104">
        <f t="shared" si="11"/>
        <v>6891.9699999997401</v>
      </c>
      <c r="AK30" s="64">
        <f t="shared" si="26"/>
        <v>7873091.9000000004</v>
      </c>
      <c r="AL30" s="47">
        <v>7880151.6399999997</v>
      </c>
      <c r="AM30" s="104">
        <f t="shared" si="12"/>
        <v>7059.7399999992904</v>
      </c>
      <c r="AN30" s="90">
        <f t="shared" si="28"/>
        <v>11687</v>
      </c>
      <c r="AO30" s="90">
        <f>6489.73+5947.64</f>
        <v>12437.37</v>
      </c>
      <c r="AP30" s="63">
        <f t="shared" si="29"/>
        <v>750.36999999999898</v>
      </c>
      <c r="AQ30" s="107">
        <f t="shared" si="30"/>
        <v>7723.59999999928</v>
      </c>
      <c r="AR30" s="96">
        <f t="shared" si="31"/>
        <v>167.76999999955299</v>
      </c>
      <c r="AS30" s="1"/>
      <c r="AT30" s="1"/>
      <c r="AU30" s="1"/>
      <c r="AV30" s="1"/>
      <c r="AW30" s="1"/>
      <c r="AX30" s="1"/>
      <c r="AY30" s="1"/>
      <c r="AZ30" s="1"/>
    </row>
    <row r="31" spans="1:52" s="3" customFormat="1" ht="30" customHeight="1">
      <c r="A31" s="504"/>
      <c r="B31" s="101">
        <v>45862</v>
      </c>
      <c r="C31" s="47">
        <f t="shared" si="15"/>
        <v>3604506.5</v>
      </c>
      <c r="D31" s="83">
        <v>3609581.9</v>
      </c>
      <c r="E31" s="53">
        <f t="shared" si="9"/>
        <v>5075.3999999999096</v>
      </c>
      <c r="F31" s="47">
        <f t="shared" si="16"/>
        <v>1252006</v>
      </c>
      <c r="G31" s="83">
        <v>1252064.7</v>
      </c>
      <c r="H31" s="53">
        <f t="shared" si="0"/>
        <v>58.699999999953398</v>
      </c>
      <c r="I31" s="47">
        <f t="shared" si="17"/>
        <v>137248.93</v>
      </c>
      <c r="J31" s="83">
        <v>137337.53</v>
      </c>
      <c r="K31" s="53">
        <f t="shared" si="1"/>
        <v>88.600000000005807</v>
      </c>
      <c r="L31" s="47">
        <f t="shared" si="18"/>
        <v>78742.91</v>
      </c>
      <c r="M31" s="83">
        <v>78829.94</v>
      </c>
      <c r="N31" s="53">
        <f t="shared" si="2"/>
        <v>87.029999999998793</v>
      </c>
      <c r="O31" s="47">
        <f t="shared" si="19"/>
        <v>769944.3</v>
      </c>
      <c r="P31" s="83">
        <v>770637.84</v>
      </c>
      <c r="Q31" s="53">
        <f t="shared" si="3"/>
        <v>693.53999999992095</v>
      </c>
      <c r="R31" s="47">
        <f t="shared" si="20"/>
        <v>292744.59999999998</v>
      </c>
      <c r="S31" s="83">
        <v>292958.88</v>
      </c>
      <c r="T31" s="53">
        <f t="shared" si="10"/>
        <v>214.280000000028</v>
      </c>
      <c r="U31" s="47">
        <f t="shared" si="21"/>
        <v>734958.7</v>
      </c>
      <c r="V31" s="83">
        <v>735599.68</v>
      </c>
      <c r="W31" s="53">
        <f t="shared" si="4"/>
        <v>640.98000000009802</v>
      </c>
      <c r="X31" s="47">
        <f t="shared" si="22"/>
        <v>526278.69999999995</v>
      </c>
      <c r="Y31" s="83">
        <v>526815.04</v>
      </c>
      <c r="Z31" s="53">
        <f t="shared" si="5"/>
        <v>536.34000000008405</v>
      </c>
      <c r="AA31" s="47">
        <f t="shared" si="23"/>
        <v>134636.51</v>
      </c>
      <c r="AB31" s="83">
        <v>134680</v>
      </c>
      <c r="AC31" s="53">
        <f t="shared" si="6"/>
        <v>43.489999999990701</v>
      </c>
      <c r="AD31" s="47">
        <f t="shared" si="24"/>
        <v>179382</v>
      </c>
      <c r="AE31" s="83">
        <v>179669</v>
      </c>
      <c r="AF31" s="53">
        <f t="shared" si="7"/>
        <v>287</v>
      </c>
      <c r="AG31" s="62">
        <f t="shared" si="8"/>
        <v>7725.3599999999897</v>
      </c>
      <c r="AH31" s="64">
        <f t="shared" si="25"/>
        <v>7635588.7000000002</v>
      </c>
      <c r="AI31" s="47">
        <v>7641958.5199999996</v>
      </c>
      <c r="AJ31" s="104">
        <f t="shared" si="11"/>
        <v>6369.8199999993703</v>
      </c>
      <c r="AK31" s="64">
        <f t="shared" si="26"/>
        <v>7880151.6399999997</v>
      </c>
      <c r="AL31" s="47">
        <v>7886818.9000000004</v>
      </c>
      <c r="AM31" s="104">
        <f t="shared" si="12"/>
        <v>6667.2600000007096</v>
      </c>
      <c r="AN31" s="90">
        <f t="shared" si="28"/>
        <v>12437.37</v>
      </c>
      <c r="AO31" s="90">
        <v>13792.5</v>
      </c>
      <c r="AP31" s="63">
        <f t="shared" si="29"/>
        <v>1355.13</v>
      </c>
      <c r="AQ31" s="107">
        <f t="shared" si="30"/>
        <v>7978.90000000072</v>
      </c>
      <c r="AR31" s="96">
        <f t="shared" si="31"/>
        <v>297.44000000134099</v>
      </c>
    </row>
    <row r="32" spans="1:52" ht="30" customHeight="1">
      <c r="A32" s="504"/>
      <c r="B32" s="101">
        <v>45863</v>
      </c>
      <c r="C32" s="47">
        <f t="shared" si="15"/>
        <v>3609581.9</v>
      </c>
      <c r="D32" s="83">
        <v>3614539.95</v>
      </c>
      <c r="E32" s="53">
        <f t="shared" si="9"/>
        <v>4958.0500000002803</v>
      </c>
      <c r="F32" s="47">
        <f t="shared" si="16"/>
        <v>1252064.7</v>
      </c>
      <c r="G32" s="83">
        <v>1252189.03</v>
      </c>
      <c r="H32" s="53">
        <f t="shared" si="0"/>
        <v>124.330000000075</v>
      </c>
      <c r="I32" s="47">
        <f t="shared" si="17"/>
        <v>137337.53</v>
      </c>
      <c r="J32" s="83">
        <v>137430.32999999999</v>
      </c>
      <c r="K32" s="53">
        <f t="shared" si="1"/>
        <v>92.799999999988401</v>
      </c>
      <c r="L32" s="47">
        <f t="shared" si="18"/>
        <v>78829.94</v>
      </c>
      <c r="M32" s="83">
        <v>78922.320000000007</v>
      </c>
      <c r="N32" s="53">
        <f t="shared" si="2"/>
        <v>92.380000000004699</v>
      </c>
      <c r="O32" s="47">
        <f t="shared" si="19"/>
        <v>770637.84</v>
      </c>
      <c r="P32" s="83">
        <v>771430.88</v>
      </c>
      <c r="Q32" s="53">
        <f t="shared" si="3"/>
        <v>793.04000000003703</v>
      </c>
      <c r="R32" s="47">
        <f t="shared" si="20"/>
        <v>292958.88</v>
      </c>
      <c r="S32" s="83">
        <v>293185.3</v>
      </c>
      <c r="T32" s="53">
        <f t="shared" si="10"/>
        <v>226.41999999998399</v>
      </c>
      <c r="U32" s="47">
        <f t="shared" si="21"/>
        <v>735599.68</v>
      </c>
      <c r="V32" s="83">
        <v>736251.2</v>
      </c>
      <c r="W32" s="53">
        <f t="shared" si="4"/>
        <v>651.51999999990198</v>
      </c>
      <c r="X32" s="47">
        <f t="shared" si="22"/>
        <v>526815.04</v>
      </c>
      <c r="Y32" s="83">
        <v>527277.43999999994</v>
      </c>
      <c r="Z32" s="53">
        <f t="shared" si="5"/>
        <v>462.39999999990698</v>
      </c>
      <c r="AA32" s="47">
        <f t="shared" si="23"/>
        <v>134680</v>
      </c>
      <c r="AB32" s="83">
        <v>134730</v>
      </c>
      <c r="AC32" s="53">
        <f t="shared" si="6"/>
        <v>50</v>
      </c>
      <c r="AD32" s="47">
        <f t="shared" si="24"/>
        <v>179669</v>
      </c>
      <c r="AE32" s="83">
        <v>179961</v>
      </c>
      <c r="AF32" s="53">
        <f t="shared" si="7"/>
        <v>292</v>
      </c>
      <c r="AG32" s="62">
        <f t="shared" si="8"/>
        <v>7742.9400000001797</v>
      </c>
      <c r="AH32" s="64">
        <f t="shared" si="25"/>
        <v>7641958.5199999996</v>
      </c>
      <c r="AI32" s="47">
        <v>7648487.8499999996</v>
      </c>
      <c r="AJ32" s="104">
        <f t="shared" si="11"/>
        <v>6529.33000000007</v>
      </c>
      <c r="AK32" s="64">
        <f t="shared" si="26"/>
        <v>7886818.9000000004</v>
      </c>
      <c r="AL32" s="47">
        <v>7893595.9299999997</v>
      </c>
      <c r="AM32" s="104">
        <f t="shared" si="12"/>
        <v>6777.0299999993304</v>
      </c>
      <c r="AN32" s="90">
        <f t="shared" si="28"/>
        <v>13792.5</v>
      </c>
      <c r="AO32" s="90">
        <v>14952.79</v>
      </c>
      <c r="AP32" s="63">
        <f t="shared" si="29"/>
        <v>1160.29</v>
      </c>
      <c r="AQ32" s="107">
        <f t="shared" si="30"/>
        <v>7887.3199999993303</v>
      </c>
      <c r="AR32" s="96">
        <f t="shared" si="31"/>
        <v>247.699999999255</v>
      </c>
      <c r="AS32" s="1"/>
      <c r="AT32" s="1"/>
      <c r="AU32" s="1"/>
      <c r="AV32" s="1"/>
      <c r="AW32" s="1"/>
      <c r="AX32" s="1"/>
      <c r="AY32" s="1"/>
      <c r="AZ32" s="1"/>
    </row>
    <row r="33" spans="1:52" ht="30" customHeight="1">
      <c r="A33" s="504"/>
      <c r="B33" s="101">
        <v>45864</v>
      </c>
      <c r="C33" s="47">
        <f t="shared" si="15"/>
        <v>3614539.95</v>
      </c>
      <c r="D33" s="83">
        <v>3619693.43</v>
      </c>
      <c r="E33" s="53">
        <f t="shared" si="9"/>
        <v>5153.4799999999796</v>
      </c>
      <c r="F33" s="47">
        <f t="shared" si="16"/>
        <v>1252189.03</v>
      </c>
      <c r="G33" s="83">
        <v>1252199.48</v>
      </c>
      <c r="H33" s="53">
        <f t="shared" si="0"/>
        <v>10.4499999999534</v>
      </c>
      <c r="I33" s="47">
        <f t="shared" si="17"/>
        <v>137430.32999999999</v>
      </c>
      <c r="J33" s="83">
        <v>137548.54</v>
      </c>
      <c r="K33" s="53">
        <f t="shared" si="1"/>
        <v>118.210000000021</v>
      </c>
      <c r="L33" s="47">
        <f t="shared" si="18"/>
        <v>78922.320000000007</v>
      </c>
      <c r="M33" s="83">
        <v>79042.679999999993</v>
      </c>
      <c r="N33" s="53">
        <f t="shared" si="2"/>
        <v>120.359999999986</v>
      </c>
      <c r="O33" s="47">
        <f t="shared" si="19"/>
        <v>771430.88</v>
      </c>
      <c r="P33" s="83">
        <v>772317.2</v>
      </c>
      <c r="Q33" s="53">
        <f t="shared" si="3"/>
        <v>886.319999999949</v>
      </c>
      <c r="R33" s="47">
        <f t="shared" si="20"/>
        <v>293185.3</v>
      </c>
      <c r="S33" s="83">
        <v>293415.88</v>
      </c>
      <c r="T33" s="53">
        <f t="shared" si="10"/>
        <v>230.58000000001601</v>
      </c>
      <c r="U33" s="47">
        <f t="shared" si="21"/>
        <v>736251.2</v>
      </c>
      <c r="V33" s="83">
        <v>736964.56</v>
      </c>
      <c r="W33" s="53">
        <f t="shared" si="4"/>
        <v>713.36000000010199</v>
      </c>
      <c r="X33" s="47">
        <f t="shared" si="22"/>
        <v>527277.43999999994</v>
      </c>
      <c r="Y33" s="83">
        <v>527871.6</v>
      </c>
      <c r="Z33" s="53">
        <f t="shared" si="5"/>
        <v>594.16000000003305</v>
      </c>
      <c r="AA33" s="47">
        <f t="shared" si="23"/>
        <v>134730</v>
      </c>
      <c r="AB33" s="83">
        <v>134789.20000000001</v>
      </c>
      <c r="AC33" s="53">
        <f t="shared" si="6"/>
        <v>59.200000000011599</v>
      </c>
      <c r="AD33" s="47">
        <f t="shared" si="24"/>
        <v>179961</v>
      </c>
      <c r="AE33" s="83">
        <v>180283</v>
      </c>
      <c r="AF33" s="53">
        <f t="shared" si="7"/>
        <v>322</v>
      </c>
      <c r="AG33" s="62">
        <f t="shared" si="8"/>
        <v>8208.1200000000499</v>
      </c>
      <c r="AH33" s="64">
        <f t="shared" si="25"/>
        <v>7648487.8499999996</v>
      </c>
      <c r="AI33" s="47">
        <v>7655623.4800000004</v>
      </c>
      <c r="AJ33" s="104">
        <f t="shared" si="11"/>
        <v>7135.6300000008196</v>
      </c>
      <c r="AK33" s="64">
        <f t="shared" si="26"/>
        <v>7893595.9299999997</v>
      </c>
      <c r="AL33" s="47">
        <v>7900944.9900000002</v>
      </c>
      <c r="AM33" s="104">
        <f t="shared" si="12"/>
        <v>7349.0600000005197</v>
      </c>
      <c r="AN33" s="90">
        <f t="shared" si="28"/>
        <v>14952.79</v>
      </c>
      <c r="AO33" s="90">
        <v>15971.3</v>
      </c>
      <c r="AP33" s="63">
        <f t="shared" si="29"/>
        <v>1018.51</v>
      </c>
      <c r="AQ33" s="107">
        <f t="shared" si="30"/>
        <v>8308.3700000005101</v>
      </c>
      <c r="AR33" s="96">
        <f t="shared" si="31"/>
        <v>213.42999999970201</v>
      </c>
      <c r="AS33" s="97"/>
      <c r="AT33" s="1"/>
      <c r="AU33" s="1"/>
      <c r="AV33" s="1"/>
      <c r="AW33" s="3"/>
      <c r="AX33" s="1"/>
      <c r="AY33" s="1"/>
      <c r="AZ33" s="1"/>
    </row>
    <row r="34" spans="1:52" ht="30" customHeight="1">
      <c r="A34" s="504"/>
      <c r="B34" s="101">
        <v>45865</v>
      </c>
      <c r="C34" s="47">
        <f t="shared" si="15"/>
        <v>3619693.43</v>
      </c>
      <c r="D34" s="83">
        <v>3619702.53</v>
      </c>
      <c r="E34" s="53">
        <f t="shared" si="9"/>
        <v>9.0999999996274692</v>
      </c>
      <c r="F34" s="47">
        <f t="shared" si="16"/>
        <v>1252199.48</v>
      </c>
      <c r="G34" s="83">
        <v>1252204.8700000001</v>
      </c>
      <c r="H34" s="53">
        <f t="shared" si="0"/>
        <v>5.3900000001303896</v>
      </c>
      <c r="I34" s="47">
        <f t="shared" si="17"/>
        <v>137548.54</v>
      </c>
      <c r="J34" s="83">
        <v>137549.69</v>
      </c>
      <c r="K34" s="53">
        <f t="shared" si="1"/>
        <v>1.1499999999941799</v>
      </c>
      <c r="L34" s="47">
        <f t="shared" si="18"/>
        <v>79042.679999999993</v>
      </c>
      <c r="M34" s="83">
        <v>79046.929999999993</v>
      </c>
      <c r="N34" s="53">
        <f t="shared" si="2"/>
        <v>4.25</v>
      </c>
      <c r="O34" s="47">
        <f t="shared" si="19"/>
        <v>772317.2</v>
      </c>
      <c r="P34" s="83">
        <v>772410.36</v>
      </c>
      <c r="Q34" s="53">
        <f t="shared" si="3"/>
        <v>93.160000000032596</v>
      </c>
      <c r="R34" s="47">
        <f t="shared" si="20"/>
        <v>293415.88</v>
      </c>
      <c r="S34" s="83">
        <v>293436</v>
      </c>
      <c r="T34" s="53">
        <f t="shared" si="10"/>
        <v>20.119999999995301</v>
      </c>
      <c r="U34" s="47">
        <f t="shared" si="21"/>
        <v>736964.56</v>
      </c>
      <c r="V34" s="83">
        <v>736994.24</v>
      </c>
      <c r="W34" s="53">
        <f t="shared" si="4"/>
        <v>29.6799999999348</v>
      </c>
      <c r="X34" s="47">
        <f t="shared" si="22"/>
        <v>527871.6</v>
      </c>
      <c r="Y34" s="83">
        <v>527935.84</v>
      </c>
      <c r="Z34" s="53">
        <f t="shared" si="5"/>
        <v>64.239999999990701</v>
      </c>
      <c r="AA34" s="47">
        <f t="shared" si="23"/>
        <v>134789.20000000001</v>
      </c>
      <c r="AB34" s="83">
        <v>134811.35999999999</v>
      </c>
      <c r="AC34" s="53">
        <f t="shared" si="6"/>
        <v>22.159999999974399</v>
      </c>
      <c r="AD34" s="47">
        <f t="shared" si="24"/>
        <v>180283</v>
      </c>
      <c r="AE34" s="83">
        <v>180304</v>
      </c>
      <c r="AF34" s="53">
        <f t="shared" si="7"/>
        <v>21</v>
      </c>
      <c r="AG34" s="62">
        <f t="shared" si="8"/>
        <v>270.24999999968003</v>
      </c>
      <c r="AH34" s="64">
        <f t="shared" si="25"/>
        <v>7655623.4800000004</v>
      </c>
      <c r="AI34" s="106">
        <v>7655738.4699999997</v>
      </c>
      <c r="AJ34" s="104">
        <f t="shared" si="11"/>
        <v>114.989999999292</v>
      </c>
      <c r="AK34" s="64">
        <f t="shared" si="26"/>
        <v>7900944.9900000002</v>
      </c>
      <c r="AL34" s="47">
        <v>7901104.3200000003</v>
      </c>
      <c r="AM34" s="104">
        <f t="shared" si="12"/>
        <v>159.33000000007499</v>
      </c>
      <c r="AN34" s="90">
        <f t="shared" si="28"/>
        <v>15971.3</v>
      </c>
      <c r="AO34" s="90">
        <v>16704.689999999999</v>
      </c>
      <c r="AP34" s="63">
        <f t="shared" si="29"/>
        <v>733.38999999999896</v>
      </c>
      <c r="AQ34" s="107">
        <f t="shared" si="30"/>
        <v>870.56000000009999</v>
      </c>
      <c r="AR34" s="96">
        <f t="shared" si="31"/>
        <v>44.340000000782297</v>
      </c>
      <c r="AS34" s="2"/>
      <c r="AT34" s="1"/>
      <c r="AU34" s="1"/>
      <c r="AV34" s="1"/>
      <c r="AW34" s="1"/>
      <c r="AX34" s="1"/>
      <c r="AY34" s="1"/>
      <c r="AZ34" s="1"/>
    </row>
    <row r="35" spans="1:52" s="3" customFormat="1" ht="30" customHeight="1">
      <c r="A35" s="504"/>
      <c r="B35" s="101">
        <v>45866</v>
      </c>
      <c r="C35" s="47">
        <f t="shared" si="15"/>
        <v>3619702.53</v>
      </c>
      <c r="D35" s="83">
        <v>3619714.99</v>
      </c>
      <c r="E35" s="53">
        <f t="shared" si="9"/>
        <v>12.4600000004284</v>
      </c>
      <c r="F35" s="47">
        <f t="shared" si="16"/>
        <v>1252204.8700000001</v>
      </c>
      <c r="G35" s="83">
        <v>1252214.43</v>
      </c>
      <c r="H35" s="53">
        <f t="shared" si="0"/>
        <v>9.5599999998230505</v>
      </c>
      <c r="I35" s="47">
        <f t="shared" si="17"/>
        <v>137549.69</v>
      </c>
      <c r="J35" s="83">
        <v>137564.54</v>
      </c>
      <c r="K35" s="53">
        <f t="shared" si="1"/>
        <v>14.850000000005799</v>
      </c>
      <c r="L35" s="47">
        <f t="shared" si="18"/>
        <v>79046.929999999993</v>
      </c>
      <c r="M35" s="83">
        <v>79066.12</v>
      </c>
      <c r="N35" s="53">
        <f t="shared" si="2"/>
        <v>19.1900000000023</v>
      </c>
      <c r="O35" s="47">
        <f t="shared" si="19"/>
        <v>772410.36</v>
      </c>
      <c r="P35" s="83">
        <v>772411.36</v>
      </c>
      <c r="Q35" s="53">
        <f t="shared" si="3"/>
        <v>1</v>
      </c>
      <c r="R35" s="47">
        <f t="shared" si="20"/>
        <v>293436</v>
      </c>
      <c r="S35" s="83">
        <v>293472.64000000001</v>
      </c>
      <c r="T35" s="53">
        <f t="shared" si="10"/>
        <v>36.640000000013998</v>
      </c>
      <c r="U35" s="47">
        <f t="shared" si="21"/>
        <v>736994.24</v>
      </c>
      <c r="V35" s="83">
        <v>737051.76</v>
      </c>
      <c r="W35" s="53">
        <f t="shared" si="4"/>
        <v>57.520000000018598</v>
      </c>
      <c r="X35" s="47">
        <f t="shared" si="22"/>
        <v>527935.84</v>
      </c>
      <c r="Y35" s="83">
        <v>528000.48</v>
      </c>
      <c r="Z35" s="53">
        <f t="shared" si="5"/>
        <v>64.640000000013998</v>
      </c>
      <c r="AA35" s="47">
        <f t="shared" si="23"/>
        <v>134811.35999999999</v>
      </c>
      <c r="AB35" s="83">
        <v>134853.15</v>
      </c>
      <c r="AC35" s="53">
        <f t="shared" si="6"/>
        <v>41.790000000008099</v>
      </c>
      <c r="AD35" s="47">
        <f t="shared" si="24"/>
        <v>180304</v>
      </c>
      <c r="AE35" s="83">
        <v>180399</v>
      </c>
      <c r="AF35" s="53">
        <f t="shared" si="7"/>
        <v>95</v>
      </c>
      <c r="AG35" s="62">
        <f t="shared" si="8"/>
        <v>352.65000000031398</v>
      </c>
      <c r="AH35" s="64">
        <f t="shared" si="25"/>
        <v>7655738.4699999997</v>
      </c>
      <c r="AI35" s="47">
        <v>7655840.5300000003</v>
      </c>
      <c r="AJ35" s="104">
        <f t="shared" si="11"/>
        <v>102.060000000522</v>
      </c>
      <c r="AK35" s="64">
        <f t="shared" si="26"/>
        <v>7901104.3200000003</v>
      </c>
      <c r="AL35" s="47">
        <v>7901264.1900000004</v>
      </c>
      <c r="AM35" s="104">
        <f t="shared" si="12"/>
        <v>159.87000000011199</v>
      </c>
      <c r="AN35" s="90">
        <f t="shared" si="28"/>
        <v>16704.689999999999</v>
      </c>
      <c r="AO35" s="90">
        <v>17362.52</v>
      </c>
      <c r="AP35" s="63">
        <f t="shared" si="29"/>
        <v>657.83000000000197</v>
      </c>
      <c r="AQ35" s="107">
        <f t="shared" si="30"/>
        <v>775.91000000010501</v>
      </c>
      <c r="AR35" s="96">
        <f t="shared" si="31"/>
        <v>57.809999999590197</v>
      </c>
      <c r="AW35" s="1"/>
    </row>
    <row r="36" spans="1:52" s="3" customFormat="1" ht="30" customHeight="1">
      <c r="A36" s="504"/>
      <c r="B36" s="101">
        <v>45867</v>
      </c>
      <c r="C36" s="47">
        <f t="shared" si="15"/>
        <v>3619714.99</v>
      </c>
      <c r="D36" s="83">
        <v>3619726.2</v>
      </c>
      <c r="E36" s="53">
        <f t="shared" si="9"/>
        <v>11.209999999962699</v>
      </c>
      <c r="F36" s="47">
        <f t="shared" si="16"/>
        <v>1252214.43</v>
      </c>
      <c r="G36" s="83">
        <v>1252220.2</v>
      </c>
      <c r="H36" s="53">
        <f t="shared" si="0"/>
        <v>5.77000000001863</v>
      </c>
      <c r="I36" s="47">
        <f t="shared" si="17"/>
        <v>137564.54</v>
      </c>
      <c r="J36" s="83">
        <v>137576.76999999999</v>
      </c>
      <c r="K36" s="53">
        <f t="shared" si="1"/>
        <v>12.2299999999814</v>
      </c>
      <c r="L36" s="47">
        <f t="shared" si="18"/>
        <v>79066.12</v>
      </c>
      <c r="M36" s="83">
        <v>79088.149999999994</v>
      </c>
      <c r="N36" s="53">
        <f t="shared" si="2"/>
        <v>22.0299999999988</v>
      </c>
      <c r="O36" s="47">
        <f t="shared" si="19"/>
        <v>772411.36</v>
      </c>
      <c r="P36" s="83">
        <v>772412</v>
      </c>
      <c r="Q36" s="53">
        <f t="shared" si="3"/>
        <v>0.64000000001396995</v>
      </c>
      <c r="R36" s="47">
        <f t="shared" si="20"/>
        <v>293472.64000000001</v>
      </c>
      <c r="S36" s="83">
        <v>293512.32000000001</v>
      </c>
      <c r="T36" s="53">
        <f t="shared" si="10"/>
        <v>39.679999999993001</v>
      </c>
      <c r="U36" s="47">
        <f t="shared" si="21"/>
        <v>737051.76</v>
      </c>
      <c r="V36" s="83">
        <v>737109.44</v>
      </c>
      <c r="W36" s="53">
        <f t="shared" si="4"/>
        <v>57.6799999999348</v>
      </c>
      <c r="X36" s="47">
        <f t="shared" si="22"/>
        <v>528000.48</v>
      </c>
      <c r="Y36" s="83">
        <v>528080.80000000005</v>
      </c>
      <c r="Z36" s="53">
        <f t="shared" si="5"/>
        <v>80.320000000065207</v>
      </c>
      <c r="AA36" s="47">
        <f t="shared" si="23"/>
        <v>134853.15</v>
      </c>
      <c r="AB36" s="83">
        <v>134896.16</v>
      </c>
      <c r="AC36" s="53">
        <f t="shared" si="6"/>
        <v>43.010000000009299</v>
      </c>
      <c r="AD36" s="47">
        <f t="shared" si="24"/>
        <v>180399</v>
      </c>
      <c r="AE36" s="83">
        <v>180489</v>
      </c>
      <c r="AF36" s="53">
        <f t="shared" si="7"/>
        <v>90</v>
      </c>
      <c r="AG36" s="62">
        <f t="shared" si="8"/>
        <v>362.56999999997799</v>
      </c>
      <c r="AH36" s="64">
        <f t="shared" si="25"/>
        <v>7655840.5300000003</v>
      </c>
      <c r="AI36" s="47">
        <v>7655924.29</v>
      </c>
      <c r="AJ36" s="104">
        <f t="shared" si="11"/>
        <v>83.759999999776497</v>
      </c>
      <c r="AK36" s="64">
        <f t="shared" si="26"/>
        <v>7901264.1900000004</v>
      </c>
      <c r="AL36" s="47">
        <v>7901398.3600000003</v>
      </c>
      <c r="AM36" s="104">
        <f t="shared" si="12"/>
        <v>134.16999999992501</v>
      </c>
      <c r="AN36" s="90">
        <f t="shared" si="28"/>
        <v>17362.52</v>
      </c>
      <c r="AO36" s="90">
        <v>17979.68</v>
      </c>
      <c r="AP36" s="63">
        <f t="shared" si="29"/>
        <v>617.16</v>
      </c>
      <c r="AQ36" s="107">
        <f t="shared" si="30"/>
        <v>708.31999999991604</v>
      </c>
      <c r="AR36" s="96">
        <f t="shared" si="31"/>
        <v>50.410000000148997</v>
      </c>
      <c r="AS36" s="98"/>
      <c r="AW36" s="1"/>
    </row>
    <row r="37" spans="1:52" ht="30" customHeight="1">
      <c r="A37" s="504"/>
      <c r="B37" s="101">
        <v>45868</v>
      </c>
      <c r="C37" s="47">
        <f t="shared" si="15"/>
        <v>3619726.2</v>
      </c>
      <c r="D37" s="83">
        <v>3619734.32</v>
      </c>
      <c r="E37" s="53">
        <f t="shared" si="9"/>
        <v>8.1199999996460992</v>
      </c>
      <c r="F37" s="47">
        <f t="shared" si="16"/>
        <v>1252220.2</v>
      </c>
      <c r="G37" s="83">
        <v>1252225.95</v>
      </c>
      <c r="H37" s="53">
        <f t="shared" si="0"/>
        <v>5.75</v>
      </c>
      <c r="I37" s="47">
        <f t="shared" si="17"/>
        <v>137576.76999999999</v>
      </c>
      <c r="J37" s="83">
        <v>137588.73000000001</v>
      </c>
      <c r="K37" s="53">
        <f t="shared" si="1"/>
        <v>11.960000000020999</v>
      </c>
      <c r="L37" s="47">
        <f t="shared" si="18"/>
        <v>79088.149999999994</v>
      </c>
      <c r="M37" s="83">
        <v>79111.55</v>
      </c>
      <c r="N37" s="53">
        <f t="shared" si="2"/>
        <v>23.400000000008699</v>
      </c>
      <c r="O37" s="47">
        <f t="shared" si="19"/>
        <v>772412</v>
      </c>
      <c r="P37" s="83">
        <v>772413</v>
      </c>
      <c r="Q37" s="53">
        <f t="shared" si="3"/>
        <v>1</v>
      </c>
      <c r="R37" s="47">
        <f t="shared" si="20"/>
        <v>293512.32000000001</v>
      </c>
      <c r="S37" s="83">
        <v>293550.68</v>
      </c>
      <c r="T37" s="53">
        <f t="shared" si="10"/>
        <v>38.359999999986002</v>
      </c>
      <c r="U37" s="47">
        <f t="shared" si="21"/>
        <v>737109.44</v>
      </c>
      <c r="V37" s="83">
        <v>737165.2</v>
      </c>
      <c r="W37" s="53">
        <f t="shared" si="4"/>
        <v>55.760000000009299</v>
      </c>
      <c r="X37" s="47">
        <f t="shared" si="22"/>
        <v>528080.80000000005</v>
      </c>
      <c r="Y37" s="83">
        <v>528151.76</v>
      </c>
      <c r="Z37" s="53">
        <f t="shared" si="5"/>
        <v>70.959999999962704</v>
      </c>
      <c r="AA37" s="47">
        <f t="shared" si="23"/>
        <v>134896.16</v>
      </c>
      <c r="AB37" s="83">
        <v>134938.21</v>
      </c>
      <c r="AC37" s="53">
        <f t="shared" si="6"/>
        <v>42.049999999988401</v>
      </c>
      <c r="AD37" s="47">
        <f t="shared" si="24"/>
        <v>180489</v>
      </c>
      <c r="AE37" s="83">
        <v>180544</v>
      </c>
      <c r="AF37" s="53">
        <f t="shared" si="7"/>
        <v>55</v>
      </c>
      <c r="AG37" s="62">
        <f t="shared" si="8"/>
        <v>312.359999999622</v>
      </c>
      <c r="AH37" s="64">
        <f t="shared" si="25"/>
        <v>7655924.29</v>
      </c>
      <c r="AI37" s="47">
        <v>7655990</v>
      </c>
      <c r="AJ37" s="104">
        <f t="shared" si="11"/>
        <v>65.709999999962704</v>
      </c>
      <c r="AK37" s="64">
        <f t="shared" si="26"/>
        <v>7901398.3600000003</v>
      </c>
      <c r="AL37" s="47">
        <v>7901532.9500000002</v>
      </c>
      <c r="AM37" s="104">
        <f t="shared" si="12"/>
        <v>134.58999999985099</v>
      </c>
      <c r="AN37" s="90">
        <f t="shared" si="28"/>
        <v>17979.68</v>
      </c>
      <c r="AO37" s="90">
        <v>18748</v>
      </c>
      <c r="AP37" s="63">
        <f t="shared" si="29"/>
        <v>768.32</v>
      </c>
      <c r="AQ37" s="107">
        <f t="shared" si="30"/>
        <v>860.859999999862</v>
      </c>
      <c r="AR37" s="96">
        <f t="shared" si="31"/>
        <v>68.879999999888199</v>
      </c>
      <c r="AS37" s="1"/>
      <c r="AT37" s="1"/>
      <c r="AU37" s="1"/>
      <c r="AV37" s="1"/>
      <c r="AW37" s="1"/>
      <c r="AX37" s="1"/>
      <c r="AY37" s="1"/>
      <c r="AZ37" s="1"/>
    </row>
    <row r="38" spans="1:52" ht="30" customHeight="1">
      <c r="A38" s="504"/>
      <c r="B38" s="101">
        <v>45869</v>
      </c>
      <c r="C38" s="47">
        <f t="shared" si="15"/>
        <v>3619734.32</v>
      </c>
      <c r="D38" s="83">
        <v>3619740.78</v>
      </c>
      <c r="E38" s="53">
        <f t="shared" si="9"/>
        <v>6.4599999999627498</v>
      </c>
      <c r="F38" s="47">
        <f t="shared" si="16"/>
        <v>1252225.95</v>
      </c>
      <c r="G38" s="83">
        <v>1252228.8799999999</v>
      </c>
      <c r="H38" s="53">
        <f t="shared" si="0"/>
        <v>2.9299999999348101</v>
      </c>
      <c r="I38" s="47">
        <f t="shared" si="17"/>
        <v>137588.73000000001</v>
      </c>
      <c r="J38" s="83">
        <v>137600.60999999999</v>
      </c>
      <c r="K38" s="53">
        <f t="shared" si="1"/>
        <v>11.879999999975601</v>
      </c>
      <c r="L38" s="47">
        <f t="shared" si="18"/>
        <v>79111.55</v>
      </c>
      <c r="M38" s="83">
        <v>79141.8</v>
      </c>
      <c r="N38" s="53">
        <f t="shared" si="2"/>
        <v>30.25</v>
      </c>
      <c r="O38" s="47">
        <f t="shared" si="19"/>
        <v>772413</v>
      </c>
      <c r="P38" s="83">
        <v>772414.01</v>
      </c>
      <c r="Q38" s="53">
        <f t="shared" si="3"/>
        <v>1.0100000000093099</v>
      </c>
      <c r="R38" s="47">
        <f t="shared" si="20"/>
        <v>293550.68</v>
      </c>
      <c r="S38" s="83">
        <v>293587.46000000002</v>
      </c>
      <c r="T38" s="53">
        <f t="shared" si="10"/>
        <v>36.780000000027897</v>
      </c>
      <c r="U38" s="47">
        <f t="shared" si="21"/>
        <v>737165.2</v>
      </c>
      <c r="V38" s="83">
        <v>737229.7</v>
      </c>
      <c r="W38" s="53">
        <f t="shared" si="4"/>
        <v>64.5</v>
      </c>
      <c r="X38" s="47">
        <f t="shared" si="22"/>
        <v>528151.76</v>
      </c>
      <c r="Y38" s="83">
        <v>528236.24</v>
      </c>
      <c r="Z38" s="53">
        <f t="shared" si="5"/>
        <v>84.479999999981402</v>
      </c>
      <c r="AA38" s="47">
        <f t="shared" si="23"/>
        <v>134938.21</v>
      </c>
      <c r="AB38" s="83">
        <v>135032.13</v>
      </c>
      <c r="AC38" s="53">
        <f t="shared" si="6"/>
        <v>93.920000000012806</v>
      </c>
      <c r="AD38" s="47">
        <f t="shared" si="24"/>
        <v>180544</v>
      </c>
      <c r="AE38" s="83">
        <v>180620</v>
      </c>
      <c r="AF38" s="53">
        <f t="shared" si="7"/>
        <v>76</v>
      </c>
      <c r="AG38" s="62">
        <f t="shared" si="8"/>
        <v>408.20999999990499</v>
      </c>
      <c r="AH38" s="64">
        <f t="shared" si="25"/>
        <v>7655990</v>
      </c>
      <c r="AI38" s="47">
        <v>7656099.5199999996</v>
      </c>
      <c r="AJ38" s="104">
        <f t="shared" si="11"/>
        <v>109.51999999955299</v>
      </c>
      <c r="AK38" s="64">
        <f t="shared" si="26"/>
        <v>7901532.9500000002</v>
      </c>
      <c r="AL38" s="47">
        <v>7901676.1699999999</v>
      </c>
      <c r="AM38" s="104">
        <f t="shared" si="12"/>
        <v>143.219999999739</v>
      </c>
      <c r="AN38" s="90">
        <f t="shared" si="28"/>
        <v>18748</v>
      </c>
      <c r="AO38" s="105">
        <v>19579</v>
      </c>
      <c r="AP38" s="63">
        <f t="shared" si="29"/>
        <v>831</v>
      </c>
      <c r="AQ38" s="107">
        <f t="shared" si="30"/>
        <v>880.29999999972597</v>
      </c>
      <c r="AR38" s="96">
        <f t="shared" si="31"/>
        <v>33.7000000001863</v>
      </c>
      <c r="AS38" s="1"/>
      <c r="AT38" s="1"/>
      <c r="AU38" s="1"/>
      <c r="AV38" s="1"/>
      <c r="AW38" s="1"/>
      <c r="AX38" s="1"/>
      <c r="AY38" s="1"/>
      <c r="AZ38" s="1"/>
    </row>
    <row r="39" spans="1:52" ht="48" customHeight="1">
      <c r="A39" s="504"/>
      <c r="B39" s="540" t="s">
        <v>39</v>
      </c>
      <c r="C39" s="541"/>
      <c r="D39" s="541"/>
      <c r="E39" s="20">
        <f>SUM(E8:E37)</f>
        <v>50288.1899999999</v>
      </c>
      <c r="F39" s="20"/>
      <c r="G39" s="20"/>
      <c r="H39" s="20">
        <f>SUM(H8:H37)</f>
        <v>54880.869999999901</v>
      </c>
      <c r="I39" s="20"/>
      <c r="J39" s="20"/>
      <c r="K39" s="20">
        <f>SUM(K8:K37)</f>
        <v>2196.46000000002</v>
      </c>
      <c r="L39" s="20"/>
      <c r="M39" s="20"/>
      <c r="N39" s="20">
        <f>SUM(N8:N37)</f>
        <v>2212.9000000000101</v>
      </c>
      <c r="O39" s="20"/>
      <c r="P39" s="20"/>
      <c r="Q39" s="20">
        <f>SUM(Q8:Q37)</f>
        <v>17198.2</v>
      </c>
      <c r="R39" s="20"/>
      <c r="S39" s="20"/>
      <c r="T39" s="20">
        <f>SUM(T8:T37)</f>
        <v>7597.88</v>
      </c>
      <c r="U39" s="20"/>
      <c r="V39" s="20"/>
      <c r="W39" s="20">
        <f>SUM(W8:W37)</f>
        <v>15632.96</v>
      </c>
      <c r="X39" s="20"/>
      <c r="Y39" s="20"/>
      <c r="Z39" s="20">
        <f>SUM(Z8:Z37)</f>
        <v>12564.4</v>
      </c>
      <c r="AA39" s="20"/>
      <c r="AB39" s="20"/>
      <c r="AC39" s="20">
        <f>SUM(AC8:AC37)</f>
        <v>1256.20999999999</v>
      </c>
      <c r="AD39" s="20"/>
      <c r="AE39" s="28"/>
      <c r="AF39" s="20">
        <f>SUM(AF8:AF37)</f>
        <v>7602</v>
      </c>
      <c r="AG39" s="92">
        <f>SUM(AG8:AG37)</f>
        <v>171430.07</v>
      </c>
      <c r="AH39" s="92"/>
      <c r="AI39" s="92"/>
      <c r="AJ39" s="20">
        <f>SUM(AJ8:AJ37)</f>
        <v>154444.03</v>
      </c>
      <c r="AK39" s="92"/>
      <c r="AL39" s="92"/>
      <c r="AM39" s="20">
        <f>SUM(AM8:AM37)</f>
        <v>160131.12</v>
      </c>
      <c r="AN39" s="78"/>
      <c r="AO39" s="78"/>
      <c r="AP39" s="108" t="s">
        <v>141</v>
      </c>
      <c r="AQ39" s="109">
        <f>+SUM(AQ8:AQ38)</f>
        <v>178353.81</v>
      </c>
      <c r="AR39" s="42">
        <f>+SUM(AR8:AR10,AR14:AR37)</f>
        <v>5449.6899999994803</v>
      </c>
      <c r="AS39" s="1"/>
      <c r="AT39" s="1"/>
      <c r="AU39" s="1"/>
      <c r="AV39" s="1"/>
      <c r="AW39" s="3"/>
      <c r="AX39" s="1"/>
      <c r="AY39" s="1"/>
      <c r="AZ39" s="1"/>
    </row>
    <row r="40" spans="1:52" ht="27.75">
      <c r="B40" s="91"/>
      <c r="C40" s="43"/>
      <c r="D40" s="43"/>
      <c r="E40" s="43"/>
      <c r="F40" s="22"/>
      <c r="G40" s="43"/>
      <c r="H40" s="43"/>
      <c r="J40" s="1"/>
      <c r="K40" s="1"/>
      <c r="L40" s="1"/>
      <c r="N40" s="1"/>
      <c r="Q40" s="1"/>
      <c r="R40" s="1"/>
      <c r="T40" s="1" t="s">
        <v>123</v>
      </c>
      <c r="U40" s="1"/>
      <c r="W40" s="1"/>
      <c r="X40" s="1"/>
      <c r="Z40" s="1"/>
      <c r="AA40" s="1"/>
      <c r="AC40" s="1"/>
      <c r="AD40" s="1"/>
      <c r="AF40" s="1"/>
      <c r="AG40" s="1"/>
      <c r="AH40" s="1"/>
      <c r="AI40" s="1"/>
      <c r="AJ40" s="1"/>
      <c r="AK40" s="1"/>
      <c r="AL40" s="93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5"/>
      <c r="AR41" s="1"/>
      <c r="AS41" s="1"/>
      <c r="AT41" s="1"/>
      <c r="AU41" s="1"/>
      <c r="AV41" s="1"/>
      <c r="AW41" s="1"/>
      <c r="AX41" s="1"/>
      <c r="AY41" s="1"/>
      <c r="AZ41" s="1"/>
    </row>
    <row r="42" spans="1:52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ht="15.7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38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5:52" ht="18.75">
      <c r="AC49" s="7"/>
      <c r="AF49" s="7"/>
      <c r="AG49" s="1"/>
      <c r="AH49" s="2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5:52" ht="27.75">
      <c r="E50" s="86"/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5:52" ht="27.75">
      <c r="E51" s="22"/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5:52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5:52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5:52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5:52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5:52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5:52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5:52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5:52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5:52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5:52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5:52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5:52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5:52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29:52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29:52" ht="27.7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43">
        <f>7165.93+6626.61</f>
        <v>13792.54</v>
      </c>
      <c r="AT66" s="1"/>
      <c r="AU66" s="1"/>
      <c r="AV66" s="1"/>
      <c r="AW66" s="1"/>
      <c r="AX66" s="1"/>
      <c r="AY66" s="1"/>
      <c r="AZ66" s="1"/>
    </row>
    <row r="67" spans="29:52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29:52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29:52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29:52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29:52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29:52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29:52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29:52">
      <c r="AC74" s="7"/>
      <c r="AF74" s="7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29:52">
      <c r="AC75" s="7"/>
      <c r="AF75" s="7"/>
      <c r="AG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29:52"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29:52">
      <c r="AW77" s="1"/>
    </row>
    <row r="78" spans="29:52">
      <c r="AW78" s="1"/>
    </row>
  </sheetData>
  <mergeCells count="33">
    <mergeCell ref="AN2:AP4"/>
    <mergeCell ref="C12:AR13"/>
    <mergeCell ref="C2:E4"/>
    <mergeCell ref="C7:AF7"/>
    <mergeCell ref="B39:D39"/>
    <mergeCell ref="R5:T5"/>
    <mergeCell ref="U5:W5"/>
    <mergeCell ref="X5:Z5"/>
    <mergeCell ref="AA5:AC5"/>
    <mergeCell ref="AD5:AF5"/>
    <mergeCell ref="A1:A39"/>
    <mergeCell ref="B5:B6"/>
    <mergeCell ref="AG6:AG7"/>
    <mergeCell ref="AG5:AR5"/>
    <mergeCell ref="AH6:AJ6"/>
    <mergeCell ref="AK6:AM6"/>
    <mergeCell ref="AN6:AP6"/>
    <mergeCell ref="AQ6:AR6"/>
    <mergeCell ref="I4:N4"/>
    <mergeCell ref="O4:X4"/>
    <mergeCell ref="Z4:AF4"/>
    <mergeCell ref="C5:E5"/>
    <mergeCell ref="F5:H5"/>
    <mergeCell ref="I5:K5"/>
    <mergeCell ref="L5:N5"/>
    <mergeCell ref="O5:Q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pageSetup paperSize="9" orientation="portrait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zoomScale="68" zoomScaleNormal="68" workbookViewId="0">
      <pane xSplit="2" ySplit="7" topLeftCell="C29" activePane="bottomRight" state="frozen"/>
      <selection pane="topRight"/>
      <selection pane="bottomLeft"/>
      <selection pane="bottomRight" activeCell="D38" sqref="D3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8" width="18.570312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142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143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20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52"/>
      <c r="AU6" s="552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517"/>
      <c r="AH7" s="87" t="s">
        <v>12</v>
      </c>
      <c r="AI7" s="87" t="s">
        <v>13</v>
      </c>
      <c r="AJ7" s="12" t="s">
        <v>137</v>
      </c>
      <c r="AK7" s="87" t="s">
        <v>12</v>
      </c>
      <c r="AL7" s="87" t="s">
        <v>13</v>
      </c>
      <c r="AM7" s="12" t="s">
        <v>145</v>
      </c>
      <c r="AN7" s="87" t="s">
        <v>12</v>
      </c>
      <c r="AO7" s="11" t="s">
        <v>13</v>
      </c>
      <c r="AP7" s="87" t="s">
        <v>146</v>
      </c>
      <c r="AQ7" s="87" t="s">
        <v>12</v>
      </c>
      <c r="AR7" s="11" t="s">
        <v>13</v>
      </c>
      <c r="AS7" s="87" t="s">
        <v>147</v>
      </c>
      <c r="AT7" s="88" t="s">
        <v>148</v>
      </c>
      <c r="AU7" s="88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50">
        <v>45870</v>
      </c>
      <c r="C8" s="85">
        <v>3619740.78</v>
      </c>
      <c r="D8" s="85">
        <v>3619748.14</v>
      </c>
      <c r="E8" s="51">
        <f>+D8-C8</f>
        <v>7.3600000003352797</v>
      </c>
      <c r="F8" s="85">
        <v>1252228.8799999999</v>
      </c>
      <c r="G8" s="85">
        <v>1252233.71</v>
      </c>
      <c r="H8" s="51">
        <f t="shared" ref="H8:H38" si="0">SUM(G8-F8)</f>
        <v>4.8300000000745102</v>
      </c>
      <c r="I8" s="85">
        <v>137600.60999999999</v>
      </c>
      <c r="J8" s="85">
        <v>137612.62</v>
      </c>
      <c r="K8" s="51">
        <f t="shared" ref="K8:K38" si="1">SUM(J8-I8)</f>
        <v>12.010000000009301</v>
      </c>
      <c r="L8" s="85">
        <v>79141.8</v>
      </c>
      <c r="M8" s="85">
        <v>79183.59</v>
      </c>
      <c r="N8" s="51">
        <f t="shared" ref="N8:N38" si="2">SUM(M8-L8)</f>
        <v>41.789999999993597</v>
      </c>
      <c r="O8" s="85">
        <v>772414.01</v>
      </c>
      <c r="P8" s="85">
        <v>772415.02</v>
      </c>
      <c r="Q8" s="51">
        <f t="shared" ref="Q8:Q38" si="3">+P8-O8</f>
        <v>1.0100000000093099</v>
      </c>
      <c r="R8" s="85">
        <v>293587.46000000002</v>
      </c>
      <c r="S8" s="85">
        <v>293628.42</v>
      </c>
      <c r="T8" s="51">
        <f>+S8-R8</f>
        <v>40.959999999962697</v>
      </c>
      <c r="U8" s="85">
        <v>737229.7</v>
      </c>
      <c r="V8" s="85">
        <v>737296.48</v>
      </c>
      <c r="W8" s="51">
        <f t="shared" ref="W8:W38" si="4">+V8-U8</f>
        <v>66.780000000027897</v>
      </c>
      <c r="X8" s="85">
        <v>528236.24</v>
      </c>
      <c r="Y8" s="85">
        <v>528263.19999999995</v>
      </c>
      <c r="Z8" s="51">
        <f t="shared" ref="Z8:Z38" si="5">SUM(Y8-X8)</f>
        <v>26.959999999962701</v>
      </c>
      <c r="AA8" s="85">
        <v>135032.13</v>
      </c>
      <c r="AB8" s="85">
        <v>135042.20000000001</v>
      </c>
      <c r="AC8" s="51">
        <f t="shared" ref="AC8:AC38" si="6">SUM(AB8-AA8)</f>
        <v>10.070000000006999</v>
      </c>
      <c r="AD8" s="85">
        <v>180620</v>
      </c>
      <c r="AE8" s="85">
        <v>180710</v>
      </c>
      <c r="AF8" s="58">
        <f t="shared" ref="AF8:AF38" si="7">SUM(AE8-AD8)</f>
        <v>90</v>
      </c>
      <c r="AG8" s="62">
        <f t="shared" ref="AG8:AG38" si="8">+E8+H8+K8+N8+Q8+T8+W8+Z8+AC8+AF8</f>
        <v>301.77000000038203</v>
      </c>
      <c r="AH8" s="85">
        <v>7656099.5199999996</v>
      </c>
      <c r="AI8" s="85">
        <v>7656201.8300000001</v>
      </c>
      <c r="AJ8" s="63">
        <f>+AI8-AH8</f>
        <v>102.310000000522</v>
      </c>
      <c r="AK8" s="85">
        <v>7901676.1699999999</v>
      </c>
      <c r="AL8" s="85">
        <v>7901831.3399999999</v>
      </c>
      <c r="AM8" s="63">
        <f>+AL8-AK8</f>
        <v>155.16999999992501</v>
      </c>
      <c r="AN8" s="85">
        <v>19579</v>
      </c>
      <c r="AO8" s="85">
        <v>20628.93</v>
      </c>
      <c r="AP8" s="71">
        <f>+AO8-AN8</f>
        <v>1049.93</v>
      </c>
      <c r="AQ8" s="89"/>
      <c r="AR8" s="89"/>
      <c r="AS8" s="71"/>
      <c r="AT8" s="94">
        <f>+AP8+AM8-AC8</f>
        <v>1195.0299999999199</v>
      </c>
      <c r="AU8" s="95">
        <f>+AM8-AJ8</f>
        <v>52.859999999404003</v>
      </c>
      <c r="AV8" s="40"/>
    </row>
    <row r="9" spans="1:55" s="3" customFormat="1" ht="30" customHeight="1">
      <c r="A9" s="504"/>
      <c r="B9" s="50">
        <v>45871</v>
      </c>
      <c r="C9" s="47">
        <f>+D8</f>
        <v>3619748.14</v>
      </c>
      <c r="D9" s="47">
        <v>3619754.95</v>
      </c>
      <c r="E9" s="51">
        <f t="shared" ref="E9:E38" si="9">+D9-C9</f>
        <v>6.8100000000558802</v>
      </c>
      <c r="F9" s="47">
        <f>+G8</f>
        <v>1252233.71</v>
      </c>
      <c r="G9" s="47">
        <v>1252238.33</v>
      </c>
      <c r="H9" s="51">
        <f t="shared" si="0"/>
        <v>4.6200000001117596</v>
      </c>
      <c r="I9" s="47">
        <f>+J8</f>
        <v>137612.62</v>
      </c>
      <c r="J9" s="47">
        <v>137623.82</v>
      </c>
      <c r="K9" s="51">
        <f t="shared" si="1"/>
        <v>11.200000000011601</v>
      </c>
      <c r="L9" s="47">
        <f>+M8</f>
        <v>79183.59</v>
      </c>
      <c r="M9" s="47">
        <v>79205.100000000006</v>
      </c>
      <c r="N9" s="51">
        <f t="shared" si="2"/>
        <v>21.510000000009299</v>
      </c>
      <c r="O9" s="47">
        <f>+P8</f>
        <v>772415.02</v>
      </c>
      <c r="P9" s="47">
        <v>772417.08</v>
      </c>
      <c r="Q9" s="51">
        <f t="shared" si="3"/>
        <v>2.05999999993946</v>
      </c>
      <c r="R9" s="47">
        <f>+S8</f>
        <v>293628.42</v>
      </c>
      <c r="S9" s="47">
        <v>293663.62</v>
      </c>
      <c r="T9" s="51">
        <f t="shared" ref="T9:T38" si="10">+S9-R9</f>
        <v>35.200000000011599</v>
      </c>
      <c r="U9" s="47">
        <f>+V8</f>
        <v>737296.48</v>
      </c>
      <c r="V9" s="47">
        <v>737403.12</v>
      </c>
      <c r="W9" s="51">
        <f t="shared" si="4"/>
        <v>106.640000000014</v>
      </c>
      <c r="X9" s="47">
        <f>+Y8</f>
        <v>528263.19999999995</v>
      </c>
      <c r="Y9" s="47">
        <v>528317.04</v>
      </c>
      <c r="Z9" s="51">
        <f t="shared" si="5"/>
        <v>53.840000000083798</v>
      </c>
      <c r="AA9" s="47">
        <f>+AB8</f>
        <v>135042.20000000001</v>
      </c>
      <c r="AB9" s="47">
        <v>135069.73000000001</v>
      </c>
      <c r="AC9" s="51">
        <f t="shared" si="6"/>
        <v>27.5299999999988</v>
      </c>
      <c r="AD9" s="47">
        <f>+AE8</f>
        <v>180710</v>
      </c>
      <c r="AE9" s="47">
        <v>180783</v>
      </c>
      <c r="AF9" s="58">
        <f t="shared" si="7"/>
        <v>73</v>
      </c>
      <c r="AG9" s="62">
        <f t="shared" si="8"/>
        <v>342.41000000023598</v>
      </c>
      <c r="AH9" s="47">
        <f>+AI8</f>
        <v>7656201.8300000001</v>
      </c>
      <c r="AI9" s="47">
        <v>7656298.54</v>
      </c>
      <c r="AJ9" s="63">
        <f t="shared" ref="AJ9:AJ38" si="11">+AI9-AH9</f>
        <v>96.709999999962704</v>
      </c>
      <c r="AK9" s="47">
        <f>+AL8</f>
        <v>7901831.3399999999</v>
      </c>
      <c r="AL9" s="47">
        <v>7901993.1299999999</v>
      </c>
      <c r="AM9" s="63">
        <f t="shared" ref="AM9:AM38" si="12">+AL9-AK9</f>
        <v>161.790000000037</v>
      </c>
      <c r="AN9" s="47">
        <f>+AO8</f>
        <v>20628.93</v>
      </c>
      <c r="AO9" s="47">
        <v>21164</v>
      </c>
      <c r="AP9" s="67">
        <f t="shared" ref="AP9:AP38" si="13">+AO9-AN9</f>
        <v>535.07000000000005</v>
      </c>
      <c r="AQ9" s="90"/>
      <c r="AR9" s="90"/>
      <c r="AS9" s="67"/>
      <c r="AT9" s="63">
        <f>+AP9+AM9-AC9</f>
        <v>669.33000000003801</v>
      </c>
      <c r="AU9" s="96">
        <f t="shared" ref="AU9:AU38" si="14">+AM9-AJ9</f>
        <v>65.080000000074506</v>
      </c>
    </row>
    <row r="10" spans="1:55" ht="30" customHeight="1">
      <c r="A10" s="504"/>
      <c r="B10" s="50">
        <v>45872</v>
      </c>
      <c r="C10" s="47">
        <f t="shared" ref="C10:C13" si="15">+D9</f>
        <v>3619754.95</v>
      </c>
      <c r="D10" s="47">
        <v>3619764.15</v>
      </c>
      <c r="E10" s="51">
        <f t="shared" si="9"/>
        <v>9.1999999997205997</v>
      </c>
      <c r="F10" s="47">
        <f t="shared" ref="F10:F38" si="16">+G9</f>
        <v>1252238.33</v>
      </c>
      <c r="G10" s="47">
        <v>1252243.02</v>
      </c>
      <c r="H10" s="51">
        <f t="shared" si="0"/>
        <v>4.6899999999441198</v>
      </c>
      <c r="I10" s="47">
        <f t="shared" ref="I10:I38" si="17">+J9</f>
        <v>137623.82</v>
      </c>
      <c r="J10" s="47">
        <v>137638.07</v>
      </c>
      <c r="K10" s="51">
        <f t="shared" si="1"/>
        <v>14.25</v>
      </c>
      <c r="L10" s="47">
        <f t="shared" ref="L10:L38" si="18">+M9</f>
        <v>79205.100000000006</v>
      </c>
      <c r="M10" s="47">
        <v>79246.990000000005</v>
      </c>
      <c r="N10" s="51">
        <f t="shared" si="2"/>
        <v>41.889999999999397</v>
      </c>
      <c r="O10" s="47">
        <f t="shared" ref="O10:O38" si="19">+P9</f>
        <v>772417.08</v>
      </c>
      <c r="P10" s="47">
        <v>772418.36</v>
      </c>
      <c r="Q10" s="51">
        <f t="shared" si="3"/>
        <v>1.2800000000279399</v>
      </c>
      <c r="R10" s="47">
        <f t="shared" ref="R10:R38" si="20">+S9</f>
        <v>293663.62</v>
      </c>
      <c r="S10" s="47">
        <v>293694.76</v>
      </c>
      <c r="T10" s="51">
        <f t="shared" si="10"/>
        <v>31.140000000013998</v>
      </c>
      <c r="U10" s="47">
        <f t="shared" ref="U10:U38" si="21">+V9</f>
        <v>737403.12</v>
      </c>
      <c r="V10" s="47">
        <v>737457.04</v>
      </c>
      <c r="W10" s="51">
        <f t="shared" si="4"/>
        <v>53.920000000041902</v>
      </c>
      <c r="X10" s="47">
        <f t="shared" ref="X10:X38" si="22">+Y9</f>
        <v>528317.04</v>
      </c>
      <c r="Y10" s="47">
        <v>528474.4</v>
      </c>
      <c r="Z10" s="51">
        <f t="shared" si="5"/>
        <v>157.359999999986</v>
      </c>
      <c r="AA10" s="47">
        <f t="shared" ref="AA10:AA38" si="23">+AB9</f>
        <v>135069.73000000001</v>
      </c>
      <c r="AB10" s="47">
        <v>135108.64000000001</v>
      </c>
      <c r="AC10" s="51">
        <f t="shared" si="6"/>
        <v>38.9100000000035</v>
      </c>
      <c r="AD10" s="47">
        <f t="shared" ref="AD10:AD38" si="24">+AE9</f>
        <v>180783</v>
      </c>
      <c r="AE10" s="47">
        <v>180824</v>
      </c>
      <c r="AF10" s="58">
        <f t="shared" si="7"/>
        <v>41</v>
      </c>
      <c r="AG10" s="62">
        <f t="shared" si="8"/>
        <v>393.63999999973697</v>
      </c>
      <c r="AH10" s="47">
        <f t="shared" ref="AH10:AH16" si="25">+AI9</f>
        <v>7656298.54</v>
      </c>
      <c r="AI10" s="47">
        <v>7656450.9500000002</v>
      </c>
      <c r="AJ10" s="63">
        <f t="shared" si="11"/>
        <v>152.41000000014901</v>
      </c>
      <c r="AK10" s="47">
        <f t="shared" ref="AK10:AK38" si="26">+AL9</f>
        <v>7901993.1299999999</v>
      </c>
      <c r="AL10" s="47">
        <v>7902201.6100000003</v>
      </c>
      <c r="AM10" s="63">
        <f t="shared" si="12"/>
        <v>208.48000000044701</v>
      </c>
      <c r="AN10" s="47">
        <f t="shared" ref="AN10:AN38" si="27">+AO9</f>
        <v>21164</v>
      </c>
      <c r="AO10" s="47">
        <f>11127.27+10645.39</f>
        <v>21772.66</v>
      </c>
      <c r="AP10" s="67">
        <f t="shared" si="13"/>
        <v>608.66</v>
      </c>
      <c r="AQ10" s="90"/>
      <c r="AR10" s="90"/>
      <c r="AS10" s="67"/>
      <c r="AT10" s="63">
        <f>+AP10+AM10-AC10</f>
        <v>778.23000000044306</v>
      </c>
      <c r="AU10" s="96">
        <f t="shared" si="14"/>
        <v>56.070000000298002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50">
        <v>45873</v>
      </c>
      <c r="C11" s="47">
        <f t="shared" si="15"/>
        <v>3619764.15</v>
      </c>
      <c r="D11" s="47">
        <v>3623999.72</v>
      </c>
      <c r="E11" s="51">
        <f t="shared" si="9"/>
        <v>4235.5700000002998</v>
      </c>
      <c r="F11" s="47">
        <f t="shared" si="16"/>
        <v>1252243.02</v>
      </c>
      <c r="G11" s="47">
        <v>1252296.6399999999</v>
      </c>
      <c r="H11" s="51">
        <f t="shared" si="0"/>
        <v>53.6199999998789</v>
      </c>
      <c r="I11" s="47">
        <f t="shared" si="17"/>
        <v>137638.07</v>
      </c>
      <c r="J11" s="47">
        <v>137719.07</v>
      </c>
      <c r="K11" s="51">
        <f t="shared" si="1"/>
        <v>81</v>
      </c>
      <c r="L11" s="47">
        <f t="shared" si="18"/>
        <v>79246.990000000005</v>
      </c>
      <c r="M11" s="47">
        <v>79317.09</v>
      </c>
      <c r="N11" s="51">
        <f t="shared" si="2"/>
        <v>70.099999999991297</v>
      </c>
      <c r="O11" s="47">
        <f t="shared" si="19"/>
        <v>772418.36</v>
      </c>
      <c r="P11" s="47">
        <v>772702.08</v>
      </c>
      <c r="Q11" s="51">
        <f t="shared" si="3"/>
        <v>283.719999999972</v>
      </c>
      <c r="R11" s="47">
        <f t="shared" si="20"/>
        <v>293694.76</v>
      </c>
      <c r="S11" s="47">
        <v>293857.98</v>
      </c>
      <c r="T11" s="51">
        <f t="shared" si="10"/>
        <v>163.219999999972</v>
      </c>
      <c r="U11" s="47">
        <f t="shared" si="21"/>
        <v>737457.04</v>
      </c>
      <c r="V11" s="47">
        <v>737940.8</v>
      </c>
      <c r="W11" s="51">
        <f t="shared" si="4"/>
        <v>483.76000000000897</v>
      </c>
      <c r="X11" s="47">
        <f t="shared" si="22"/>
        <v>528474.4</v>
      </c>
      <c r="Y11" s="47">
        <v>528925.52</v>
      </c>
      <c r="Z11" s="51">
        <f t="shared" si="5"/>
        <v>451.119999999995</v>
      </c>
      <c r="AA11" s="47">
        <f t="shared" si="23"/>
        <v>135108.64000000001</v>
      </c>
      <c r="AB11" s="47">
        <v>135151.32999999999</v>
      </c>
      <c r="AC11" s="51">
        <f t="shared" si="6"/>
        <v>42.689999999973203</v>
      </c>
      <c r="AD11" s="47">
        <f t="shared" si="24"/>
        <v>180824</v>
      </c>
      <c r="AE11" s="47">
        <v>181091</v>
      </c>
      <c r="AF11" s="58">
        <f t="shared" si="7"/>
        <v>267</v>
      </c>
      <c r="AG11" s="62">
        <f t="shared" si="8"/>
        <v>6131.8000000000902</v>
      </c>
      <c r="AH11" s="47">
        <f t="shared" si="25"/>
        <v>7656450.9500000002</v>
      </c>
      <c r="AI11" s="47">
        <v>7661899.1399999997</v>
      </c>
      <c r="AJ11" s="63">
        <f t="shared" si="11"/>
        <v>5448.1899999994803</v>
      </c>
      <c r="AK11" s="47">
        <f t="shared" si="26"/>
        <v>7902201.6100000003</v>
      </c>
      <c r="AL11" s="47">
        <v>7907828.3899999997</v>
      </c>
      <c r="AM11" s="63">
        <f t="shared" si="12"/>
        <v>5626.7799999993304</v>
      </c>
      <c r="AN11" s="47">
        <f t="shared" si="27"/>
        <v>21772.66</v>
      </c>
      <c r="AO11" s="47">
        <f>11475+10998.89</f>
        <v>22473.89</v>
      </c>
      <c r="AP11" s="67">
        <f t="shared" si="13"/>
        <v>701.23</v>
      </c>
      <c r="AQ11" s="90"/>
      <c r="AR11" s="90"/>
      <c r="AS11" s="67"/>
      <c r="AT11" s="63">
        <f>+AP11+AM11-AC11</f>
        <v>6285.3199999993603</v>
      </c>
      <c r="AU11" s="96">
        <f t="shared" si="14"/>
        <v>178.58999999985099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50">
        <v>45874</v>
      </c>
      <c r="C12" s="47">
        <f t="shared" si="15"/>
        <v>3623999.72</v>
      </c>
      <c r="D12" s="47">
        <v>3628615.1</v>
      </c>
      <c r="E12" s="51">
        <f t="shared" si="9"/>
        <v>4615.3799999998901</v>
      </c>
      <c r="F12" s="47">
        <f t="shared" si="16"/>
        <v>1252296.6399999999</v>
      </c>
      <c r="G12" s="47">
        <v>1252340.1499999999</v>
      </c>
      <c r="H12" s="51">
        <f t="shared" si="0"/>
        <v>43.510000000009299</v>
      </c>
      <c r="I12" s="47">
        <f t="shared" si="17"/>
        <v>137719.07</v>
      </c>
      <c r="J12" s="47">
        <v>137795.23000000001</v>
      </c>
      <c r="K12" s="51">
        <f t="shared" si="1"/>
        <v>76.160000000003507</v>
      </c>
      <c r="L12" s="47">
        <f t="shared" si="18"/>
        <v>79317.09</v>
      </c>
      <c r="M12" s="47">
        <v>79386.19</v>
      </c>
      <c r="N12" s="51">
        <f t="shared" si="2"/>
        <v>69.100000000005807</v>
      </c>
      <c r="O12" s="47">
        <f t="shared" si="19"/>
        <v>772702.08</v>
      </c>
      <c r="P12" s="47">
        <v>773053.36</v>
      </c>
      <c r="Q12" s="51">
        <f t="shared" si="3"/>
        <v>351.280000000028</v>
      </c>
      <c r="R12" s="47">
        <f t="shared" si="20"/>
        <v>293857.98</v>
      </c>
      <c r="S12" s="47">
        <v>294021.44</v>
      </c>
      <c r="T12" s="51">
        <f t="shared" si="10"/>
        <v>163.46000000002101</v>
      </c>
      <c r="U12" s="47">
        <f t="shared" si="21"/>
        <v>737940.8</v>
      </c>
      <c r="V12" s="47">
        <v>738444.4</v>
      </c>
      <c r="W12" s="51">
        <f t="shared" si="4"/>
        <v>503.599999999977</v>
      </c>
      <c r="X12" s="47">
        <f t="shared" si="22"/>
        <v>528925.52</v>
      </c>
      <c r="Y12" s="47">
        <v>529387.12</v>
      </c>
      <c r="Z12" s="51">
        <f t="shared" si="5"/>
        <v>461.599999999977</v>
      </c>
      <c r="AA12" s="47">
        <f t="shared" si="23"/>
        <v>135151.32999999999</v>
      </c>
      <c r="AB12" s="47">
        <v>135188.69</v>
      </c>
      <c r="AC12" s="51">
        <f t="shared" si="6"/>
        <v>37.360000000015098</v>
      </c>
      <c r="AD12" s="47">
        <f t="shared" si="24"/>
        <v>181091</v>
      </c>
      <c r="AE12" s="47">
        <v>181298</v>
      </c>
      <c r="AF12" s="58">
        <f t="shared" si="7"/>
        <v>207</v>
      </c>
      <c r="AG12" s="62">
        <f t="shared" si="8"/>
        <v>6528.4499999999198</v>
      </c>
      <c r="AH12" s="47">
        <f t="shared" si="25"/>
        <v>7661899.1399999997</v>
      </c>
      <c r="AI12" s="47">
        <v>7667736.5</v>
      </c>
      <c r="AJ12" s="63">
        <f t="shared" si="11"/>
        <v>5837.3600000003398</v>
      </c>
      <c r="AK12" s="47">
        <f t="shared" si="26"/>
        <v>7907828.3899999997</v>
      </c>
      <c r="AL12" s="47">
        <v>7913894.1799999997</v>
      </c>
      <c r="AM12" s="63">
        <f t="shared" si="12"/>
        <v>6065.79000000004</v>
      </c>
      <c r="AN12" s="47">
        <f t="shared" si="27"/>
        <v>22473.89</v>
      </c>
      <c r="AO12" s="47">
        <v>23160.78</v>
      </c>
      <c r="AP12" s="67">
        <f t="shared" si="13"/>
        <v>686.88999999999896</v>
      </c>
      <c r="AQ12" s="90"/>
      <c r="AR12" s="90"/>
      <c r="AS12" s="67"/>
      <c r="AT12" s="63">
        <f>+AP12+AM12-AC12</f>
        <v>6715.3200000000197</v>
      </c>
      <c r="AU12" s="96">
        <f t="shared" si="14"/>
        <v>228.42999999970201</v>
      </c>
      <c r="AV12" s="2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50">
        <v>45875</v>
      </c>
      <c r="C13" s="47">
        <f t="shared" si="15"/>
        <v>3628615.1</v>
      </c>
      <c r="D13" s="47">
        <v>3633794.49</v>
      </c>
      <c r="E13" s="51">
        <f t="shared" si="9"/>
        <v>5179.3900000001304</v>
      </c>
      <c r="F13" s="47">
        <f t="shared" si="16"/>
        <v>1252340.1499999999</v>
      </c>
      <c r="G13" s="47">
        <v>1252404.22</v>
      </c>
      <c r="H13" s="51">
        <f t="shared" si="0"/>
        <v>64.070000000065207</v>
      </c>
      <c r="I13" s="47">
        <f t="shared" si="17"/>
        <v>137795.23000000001</v>
      </c>
      <c r="J13" s="47">
        <v>137883.19</v>
      </c>
      <c r="K13" s="51">
        <f t="shared" si="1"/>
        <v>87.959999999991894</v>
      </c>
      <c r="L13" s="47">
        <f t="shared" si="18"/>
        <v>79386.19</v>
      </c>
      <c r="M13" s="47">
        <v>79457.91</v>
      </c>
      <c r="N13" s="51">
        <f t="shared" si="2"/>
        <v>71.720000000001207</v>
      </c>
      <c r="O13" s="47">
        <f t="shared" si="19"/>
        <v>773053.36</v>
      </c>
      <c r="P13" s="47">
        <v>773588.08</v>
      </c>
      <c r="Q13" s="51">
        <f t="shared" si="3"/>
        <v>534.71999999997195</v>
      </c>
      <c r="R13" s="47">
        <f t="shared" si="20"/>
        <v>294021.44</v>
      </c>
      <c r="S13" s="47">
        <v>294231.84000000003</v>
      </c>
      <c r="T13" s="51">
        <f t="shared" si="10"/>
        <v>210.400000000023</v>
      </c>
      <c r="U13" s="47">
        <f t="shared" si="21"/>
        <v>738444.4</v>
      </c>
      <c r="V13" s="47">
        <v>739039.52</v>
      </c>
      <c r="W13" s="51">
        <f t="shared" si="4"/>
        <v>595.119999999995</v>
      </c>
      <c r="X13" s="47">
        <f t="shared" si="22"/>
        <v>529387.12</v>
      </c>
      <c r="Y13" s="47">
        <v>529886.24</v>
      </c>
      <c r="Z13" s="51">
        <f t="shared" si="5"/>
        <v>499.119999999995</v>
      </c>
      <c r="AA13" s="47">
        <f t="shared" si="23"/>
        <v>135188.69</v>
      </c>
      <c r="AB13" s="47">
        <v>135231.76</v>
      </c>
      <c r="AC13" s="51">
        <f t="shared" si="6"/>
        <v>43.070000000006999</v>
      </c>
      <c r="AD13" s="47">
        <f t="shared" si="24"/>
        <v>181298</v>
      </c>
      <c r="AE13" s="47">
        <v>181568</v>
      </c>
      <c r="AF13" s="58">
        <f t="shared" si="7"/>
        <v>270</v>
      </c>
      <c r="AG13" s="62">
        <f t="shared" si="8"/>
        <v>7555.5700000001798</v>
      </c>
      <c r="AH13" s="47">
        <f t="shared" si="25"/>
        <v>7667736.5</v>
      </c>
      <c r="AI13" s="47">
        <v>7674435.0899999999</v>
      </c>
      <c r="AJ13" s="63">
        <f t="shared" si="11"/>
        <v>6698.5899999998501</v>
      </c>
      <c r="AK13" s="47">
        <f t="shared" si="26"/>
        <v>7913894.1799999997</v>
      </c>
      <c r="AL13" s="47">
        <v>7920817.0300000003</v>
      </c>
      <c r="AM13" s="63">
        <f t="shared" si="12"/>
        <v>6922.8500000005597</v>
      </c>
      <c r="AN13" s="47">
        <f t="shared" si="27"/>
        <v>23160.78</v>
      </c>
      <c r="AO13" s="47">
        <v>23981</v>
      </c>
      <c r="AP13" s="67">
        <f t="shared" si="13"/>
        <v>820.22000000000105</v>
      </c>
      <c r="AQ13" s="90">
        <v>4118.93</v>
      </c>
      <c r="AR13" s="90">
        <v>4118.9399999999996</v>
      </c>
      <c r="AS13" s="67">
        <f>+AR13-AQ13</f>
        <v>9.9999999993087806E-3</v>
      </c>
      <c r="AT13" s="63">
        <f>+AP13+AM13-AC13-AS13</f>
        <v>7699.99000000055</v>
      </c>
      <c r="AU13" s="96">
        <f t="shared" si="14"/>
        <v>224.260000000708</v>
      </c>
      <c r="AV13" s="38"/>
      <c r="AW13" s="1"/>
      <c r="AX13" s="1"/>
      <c r="AY13" s="1"/>
      <c r="AZ13" s="1"/>
      <c r="BA13" s="1"/>
      <c r="BB13" s="1"/>
      <c r="BC13" s="1"/>
    </row>
    <row r="14" spans="1:55" s="3" customFormat="1" ht="30" customHeight="1">
      <c r="A14" s="504"/>
      <c r="B14" s="50">
        <v>45876</v>
      </c>
      <c r="C14" s="47">
        <f t="shared" ref="C14:C38" si="28">+D13</f>
        <v>3633794.49</v>
      </c>
      <c r="D14" s="47">
        <v>3639313.01</v>
      </c>
      <c r="E14" s="51">
        <f t="shared" si="9"/>
        <v>5518.5199999995502</v>
      </c>
      <c r="F14" s="47">
        <f t="shared" si="16"/>
        <v>1252404.22</v>
      </c>
      <c r="G14" s="47">
        <v>1252462.1299999999</v>
      </c>
      <c r="H14" s="51">
        <f t="shared" si="0"/>
        <v>57.909999999916202</v>
      </c>
      <c r="I14" s="47">
        <f t="shared" si="17"/>
        <v>137883.19</v>
      </c>
      <c r="J14" s="47">
        <v>137966.89000000001</v>
      </c>
      <c r="K14" s="51">
        <f t="shared" si="1"/>
        <v>83.700000000011599</v>
      </c>
      <c r="L14" s="47">
        <f t="shared" si="18"/>
        <v>79457.91</v>
      </c>
      <c r="M14" s="47">
        <v>79531.149999999994</v>
      </c>
      <c r="N14" s="51">
        <f t="shared" si="2"/>
        <v>73.239999999990701</v>
      </c>
      <c r="O14" s="47">
        <f t="shared" si="19"/>
        <v>773588.08</v>
      </c>
      <c r="P14" s="47">
        <v>774141.68</v>
      </c>
      <c r="Q14" s="51">
        <f t="shared" si="3"/>
        <v>553.60000000009302</v>
      </c>
      <c r="R14" s="47">
        <f t="shared" si="20"/>
        <v>294231.84000000003</v>
      </c>
      <c r="S14" s="47">
        <v>294465.71999999997</v>
      </c>
      <c r="T14" s="51">
        <f t="shared" si="10"/>
        <v>233.87999999994599</v>
      </c>
      <c r="U14" s="47">
        <f t="shared" si="21"/>
        <v>739039.52</v>
      </c>
      <c r="V14" s="47">
        <v>739676.61</v>
      </c>
      <c r="W14" s="51">
        <f t="shared" si="4"/>
        <v>637.08999999996695</v>
      </c>
      <c r="X14" s="47">
        <f t="shared" si="22"/>
        <v>529886.24</v>
      </c>
      <c r="Y14" s="47">
        <v>530421.76000000001</v>
      </c>
      <c r="Z14" s="51">
        <f t="shared" si="5"/>
        <v>535.52000000001897</v>
      </c>
      <c r="AA14" s="47">
        <f t="shared" si="23"/>
        <v>135231.76</v>
      </c>
      <c r="AB14" s="47">
        <v>135279.49</v>
      </c>
      <c r="AC14" s="51">
        <f t="shared" si="6"/>
        <v>47.729999999981402</v>
      </c>
      <c r="AD14" s="47">
        <f t="shared" si="24"/>
        <v>181568</v>
      </c>
      <c r="AE14" s="47">
        <v>181764</v>
      </c>
      <c r="AF14" s="58">
        <f t="shared" si="7"/>
        <v>196</v>
      </c>
      <c r="AG14" s="62">
        <f t="shared" si="8"/>
        <v>7937.1899999994803</v>
      </c>
      <c r="AH14" s="47">
        <f t="shared" si="25"/>
        <v>7674435.0899999999</v>
      </c>
      <c r="AI14" s="47">
        <v>7681215.3300000001</v>
      </c>
      <c r="AJ14" s="63">
        <f t="shared" si="11"/>
        <v>6780.2400000002199</v>
      </c>
      <c r="AK14" s="47">
        <f t="shared" si="26"/>
        <v>7920817.0300000003</v>
      </c>
      <c r="AL14" s="47">
        <v>7927802.8700000001</v>
      </c>
      <c r="AM14" s="63">
        <f t="shared" si="12"/>
        <v>6985.8399999998501</v>
      </c>
      <c r="AN14" s="47">
        <f t="shared" si="27"/>
        <v>23981</v>
      </c>
      <c r="AO14" s="47">
        <v>25175.63</v>
      </c>
      <c r="AP14" s="67">
        <f t="shared" si="13"/>
        <v>1194.6300000000001</v>
      </c>
      <c r="AQ14" s="90">
        <f>+AR13</f>
        <v>4118.9399999999996</v>
      </c>
      <c r="AR14" s="90">
        <v>4118.95</v>
      </c>
      <c r="AS14" s="67">
        <f t="shared" ref="AS14:AS38" si="29">+AR14-AQ14</f>
        <v>1.00000000002183E-2</v>
      </c>
      <c r="AT14" s="63">
        <f t="shared" ref="AT14:AT38" si="30">+AP14+AM14-AC14-AS14</f>
        <v>8132.7299999998704</v>
      </c>
      <c r="AU14" s="96">
        <f t="shared" si="14"/>
        <v>205.59999999962699</v>
      </c>
      <c r="AV14" s="39"/>
      <c r="AZ14" s="1"/>
    </row>
    <row r="15" spans="1:55" ht="30" customHeight="1">
      <c r="A15" s="504"/>
      <c r="B15" s="50">
        <v>45877</v>
      </c>
      <c r="C15" s="47">
        <f t="shared" si="28"/>
        <v>3639313.01</v>
      </c>
      <c r="D15" s="47">
        <v>3644275.47</v>
      </c>
      <c r="E15" s="51">
        <f t="shared" si="9"/>
        <v>4962.4600000004302</v>
      </c>
      <c r="F15" s="47">
        <f t="shared" si="16"/>
        <v>1252462.1299999999</v>
      </c>
      <c r="G15" s="47">
        <v>1252521.7709999999</v>
      </c>
      <c r="H15" s="51">
        <f t="shared" si="0"/>
        <v>59.641000000061503</v>
      </c>
      <c r="I15" s="47">
        <f t="shared" si="17"/>
        <v>137966.89000000001</v>
      </c>
      <c r="J15" s="47">
        <v>138052.54</v>
      </c>
      <c r="K15" s="51">
        <f t="shared" si="1"/>
        <v>85.649999999994193</v>
      </c>
      <c r="L15" s="47">
        <f t="shared" si="18"/>
        <v>79531.149999999994</v>
      </c>
      <c r="M15" s="47">
        <v>79609.25</v>
      </c>
      <c r="N15" s="51">
        <f t="shared" si="2"/>
        <v>78.100000000005807</v>
      </c>
      <c r="O15" s="47">
        <f t="shared" si="19"/>
        <v>774141.68</v>
      </c>
      <c r="P15" s="47">
        <v>774753.76</v>
      </c>
      <c r="Q15" s="51">
        <f t="shared" si="3"/>
        <v>612.07999999995798</v>
      </c>
      <c r="R15" s="47">
        <f t="shared" si="20"/>
        <v>294465.71999999997</v>
      </c>
      <c r="S15" s="47">
        <v>294666.94</v>
      </c>
      <c r="T15" s="51">
        <f t="shared" si="10"/>
        <v>201.22000000003001</v>
      </c>
      <c r="U15" s="47">
        <f t="shared" si="21"/>
        <v>739676.61</v>
      </c>
      <c r="V15" s="47">
        <v>740258.72</v>
      </c>
      <c r="W15" s="51">
        <f t="shared" si="4"/>
        <v>582.10999999998603</v>
      </c>
      <c r="X15" s="47">
        <f t="shared" si="22"/>
        <v>530421.76000000001</v>
      </c>
      <c r="Y15" s="47">
        <v>530918.64</v>
      </c>
      <c r="Z15" s="51">
        <f t="shared" si="5"/>
        <v>496.880000000005</v>
      </c>
      <c r="AA15" s="47">
        <f t="shared" si="23"/>
        <v>135279.49</v>
      </c>
      <c r="AB15" s="47">
        <v>135329.95000000001</v>
      </c>
      <c r="AC15" s="51">
        <f t="shared" si="6"/>
        <v>50.460000000020997</v>
      </c>
      <c r="AD15" s="47">
        <f t="shared" si="24"/>
        <v>181764</v>
      </c>
      <c r="AE15" s="47">
        <v>182052</v>
      </c>
      <c r="AF15" s="58">
        <f t="shared" si="7"/>
        <v>288</v>
      </c>
      <c r="AG15" s="62">
        <f t="shared" si="8"/>
        <v>7416.6010000004899</v>
      </c>
      <c r="AH15" s="47">
        <f t="shared" si="25"/>
        <v>7681215.3300000001</v>
      </c>
      <c r="AI15" s="47">
        <v>7687300.4000000004</v>
      </c>
      <c r="AJ15" s="63">
        <f t="shared" si="11"/>
        <v>6085.0700000002998</v>
      </c>
      <c r="AK15" s="47">
        <f t="shared" si="26"/>
        <v>7927802.8700000001</v>
      </c>
      <c r="AL15" s="47">
        <v>7934089.1900000004</v>
      </c>
      <c r="AM15" s="63">
        <f t="shared" si="12"/>
        <v>6286.3200000002998</v>
      </c>
      <c r="AN15" s="47">
        <f t="shared" si="27"/>
        <v>25175.63</v>
      </c>
      <c r="AO15" s="47">
        <f>13488.32+13022.3</f>
        <v>26510.62</v>
      </c>
      <c r="AP15" s="67">
        <f t="shared" si="13"/>
        <v>1334.99</v>
      </c>
      <c r="AQ15" s="90">
        <f t="shared" ref="AQ15:AQ38" si="31">+AR14</f>
        <v>4118.95</v>
      </c>
      <c r="AR15" s="90">
        <v>4119.04</v>
      </c>
      <c r="AS15" s="67">
        <f t="shared" si="29"/>
        <v>9.0000000000145505E-2</v>
      </c>
      <c r="AT15" s="63">
        <f t="shared" si="30"/>
        <v>7570.7600000002703</v>
      </c>
      <c r="AU15" s="96">
        <f t="shared" si="14"/>
        <v>201.25</v>
      </c>
      <c r="AV15" s="1"/>
      <c r="AW15" s="1"/>
      <c r="AX15" s="1"/>
      <c r="AY15" s="1"/>
      <c r="AZ15" s="1"/>
      <c r="BA15" s="1"/>
      <c r="BB15" s="1"/>
      <c r="BC15" s="1"/>
    </row>
    <row r="16" spans="1:55" s="3" customFormat="1" ht="30" customHeight="1">
      <c r="A16" s="504"/>
      <c r="B16" s="50">
        <v>45878</v>
      </c>
      <c r="C16" s="47">
        <f t="shared" si="28"/>
        <v>3644275.47</v>
      </c>
      <c r="D16" s="47">
        <v>3649461.07</v>
      </c>
      <c r="E16" s="51">
        <f t="shared" si="9"/>
        <v>5185.5999999996302</v>
      </c>
      <c r="F16" s="47">
        <f t="shared" si="16"/>
        <v>1252521.7709999999</v>
      </c>
      <c r="G16" s="47">
        <v>1252580.83</v>
      </c>
      <c r="H16" s="51">
        <f t="shared" si="0"/>
        <v>59.059000000124797</v>
      </c>
      <c r="I16" s="47">
        <f t="shared" si="17"/>
        <v>138052.54</v>
      </c>
      <c r="J16" s="47">
        <v>138137.49</v>
      </c>
      <c r="K16" s="51">
        <f t="shared" si="1"/>
        <v>84.949999999982495</v>
      </c>
      <c r="L16" s="47">
        <f t="shared" si="18"/>
        <v>79609.25</v>
      </c>
      <c r="M16" s="47">
        <v>79694.350000000006</v>
      </c>
      <c r="N16" s="51">
        <f t="shared" si="2"/>
        <v>85.100000000005807</v>
      </c>
      <c r="O16" s="47">
        <f t="shared" si="19"/>
        <v>774753.76</v>
      </c>
      <c r="P16" s="47">
        <v>775379.04</v>
      </c>
      <c r="Q16" s="51">
        <f t="shared" si="3"/>
        <v>625.28000000002805</v>
      </c>
      <c r="R16" s="47">
        <f t="shared" si="20"/>
        <v>294666.94</v>
      </c>
      <c r="S16" s="47">
        <v>294878.88</v>
      </c>
      <c r="T16" s="51">
        <f t="shared" si="10"/>
        <v>211.94000000000199</v>
      </c>
      <c r="U16" s="47">
        <f t="shared" si="21"/>
        <v>740258.72</v>
      </c>
      <c r="V16" s="47">
        <v>740842.24</v>
      </c>
      <c r="W16" s="51">
        <f t="shared" si="4"/>
        <v>583.52000000001897</v>
      </c>
      <c r="X16" s="47">
        <f t="shared" si="22"/>
        <v>530918.64</v>
      </c>
      <c r="Y16" s="47">
        <v>531401.52</v>
      </c>
      <c r="Z16" s="51">
        <f t="shared" si="5"/>
        <v>482.880000000005</v>
      </c>
      <c r="AA16" s="47">
        <f t="shared" si="23"/>
        <v>135329.95000000001</v>
      </c>
      <c r="AB16" s="47">
        <v>135364.51</v>
      </c>
      <c r="AC16" s="51">
        <f t="shared" si="6"/>
        <v>34.5599999999977</v>
      </c>
      <c r="AD16" s="47">
        <f t="shared" si="24"/>
        <v>182052</v>
      </c>
      <c r="AE16" s="47">
        <v>182298</v>
      </c>
      <c r="AF16" s="58">
        <f t="shared" si="7"/>
        <v>246</v>
      </c>
      <c r="AG16" s="62">
        <f t="shared" si="8"/>
        <v>7598.88899999979</v>
      </c>
      <c r="AH16" s="47">
        <f t="shared" si="25"/>
        <v>7687300.4000000004</v>
      </c>
      <c r="AI16" s="47">
        <v>7694107.46</v>
      </c>
      <c r="AJ16" s="63">
        <f t="shared" si="11"/>
        <v>6807.0599999995902</v>
      </c>
      <c r="AK16" s="47">
        <f t="shared" si="26"/>
        <v>7934089.1900000004</v>
      </c>
      <c r="AL16" s="47">
        <v>7941144.2000000002</v>
      </c>
      <c r="AM16" s="63">
        <f t="shared" si="12"/>
        <v>7055.0099999997801</v>
      </c>
      <c r="AN16" s="47">
        <f t="shared" si="27"/>
        <v>26510.62</v>
      </c>
      <c r="AO16" s="47">
        <v>27302.17</v>
      </c>
      <c r="AP16" s="67">
        <f t="shared" si="13"/>
        <v>791.54999999999905</v>
      </c>
      <c r="AQ16" s="90">
        <f t="shared" si="31"/>
        <v>4119.04</v>
      </c>
      <c r="AR16" s="90">
        <v>4119.05</v>
      </c>
      <c r="AS16" s="67">
        <f t="shared" si="29"/>
        <v>1.00000000002183E-2</v>
      </c>
      <c r="AT16" s="63">
        <f t="shared" si="30"/>
        <v>7811.9899999997797</v>
      </c>
      <c r="AU16" s="96">
        <f t="shared" si="14"/>
        <v>247.95000000018601</v>
      </c>
      <c r="AV16" s="40"/>
    </row>
    <row r="17" spans="1:55" ht="30" customHeight="1">
      <c r="A17" s="504"/>
      <c r="B17" s="50">
        <v>45879</v>
      </c>
      <c r="C17" s="47">
        <f t="shared" si="28"/>
        <v>3649461.07</v>
      </c>
      <c r="D17" s="47">
        <v>3654326.67</v>
      </c>
      <c r="E17" s="51">
        <f t="shared" si="9"/>
        <v>4865.6000000000904</v>
      </c>
      <c r="F17" s="47">
        <f t="shared" si="16"/>
        <v>1252580.83</v>
      </c>
      <c r="G17" s="47">
        <v>1252634.32</v>
      </c>
      <c r="H17" s="51">
        <f t="shared" si="0"/>
        <v>53.489999999990701</v>
      </c>
      <c r="I17" s="47">
        <f t="shared" si="17"/>
        <v>138137.49</v>
      </c>
      <c r="J17" s="47">
        <v>138211.85</v>
      </c>
      <c r="K17" s="51">
        <f t="shared" si="1"/>
        <v>74.360000000015106</v>
      </c>
      <c r="L17" s="47">
        <f t="shared" si="18"/>
        <v>79694.350000000006</v>
      </c>
      <c r="M17" s="47">
        <v>79761.53</v>
      </c>
      <c r="N17" s="51">
        <f t="shared" si="2"/>
        <v>67.179999999993001</v>
      </c>
      <c r="O17" s="47">
        <f t="shared" si="19"/>
        <v>775379.04</v>
      </c>
      <c r="P17" s="47">
        <v>775888.88</v>
      </c>
      <c r="Q17" s="51">
        <f t="shared" si="3"/>
        <v>509.83999999996701</v>
      </c>
      <c r="R17" s="47">
        <f t="shared" si="20"/>
        <v>294878.88</v>
      </c>
      <c r="S17" s="47">
        <v>295039.88</v>
      </c>
      <c r="T17" s="51">
        <f t="shared" si="10"/>
        <v>161</v>
      </c>
      <c r="U17" s="47">
        <f t="shared" si="21"/>
        <v>740842.24</v>
      </c>
      <c r="V17" s="47">
        <v>741338.08</v>
      </c>
      <c r="W17" s="51">
        <f t="shared" si="4"/>
        <v>495.83999999996701</v>
      </c>
      <c r="X17" s="47">
        <f t="shared" si="22"/>
        <v>531401.52</v>
      </c>
      <c r="Y17" s="47">
        <v>531837.12</v>
      </c>
      <c r="Z17" s="51">
        <f t="shared" si="5"/>
        <v>435.599999999977</v>
      </c>
      <c r="AA17" s="47">
        <f t="shared" si="23"/>
        <v>135364.51</v>
      </c>
      <c r="AB17" s="47">
        <v>135399.65</v>
      </c>
      <c r="AC17" s="51">
        <f t="shared" si="6"/>
        <v>35.139999999984902</v>
      </c>
      <c r="AD17" s="47">
        <f t="shared" si="24"/>
        <v>182298</v>
      </c>
      <c r="AE17" s="47">
        <v>182463</v>
      </c>
      <c r="AF17" s="58">
        <f t="shared" si="7"/>
        <v>165</v>
      </c>
      <c r="AG17" s="62">
        <f t="shared" si="8"/>
        <v>6863.0499999999902</v>
      </c>
      <c r="AH17" s="47">
        <f t="shared" ref="AH17:AH38" si="32">+AI16</f>
        <v>7694107.46</v>
      </c>
      <c r="AI17" s="47">
        <v>7700090.6100000003</v>
      </c>
      <c r="AJ17" s="63">
        <f t="shared" si="11"/>
        <v>5983.1500000003698</v>
      </c>
      <c r="AK17" s="47">
        <f t="shared" si="26"/>
        <v>7941144.2000000002</v>
      </c>
      <c r="AL17" s="47">
        <v>7947305</v>
      </c>
      <c r="AM17" s="63">
        <f t="shared" si="12"/>
        <v>6160.7999999998101</v>
      </c>
      <c r="AN17" s="47">
        <f t="shared" si="27"/>
        <v>27302.17</v>
      </c>
      <c r="AO17" s="47">
        <v>28200.99</v>
      </c>
      <c r="AP17" s="67">
        <f t="shared" si="13"/>
        <v>898.82</v>
      </c>
      <c r="AQ17" s="90">
        <f t="shared" si="31"/>
        <v>4119.05</v>
      </c>
      <c r="AR17" s="90">
        <v>4119.0600000000004</v>
      </c>
      <c r="AS17" s="67">
        <f t="shared" si="29"/>
        <v>1.00000000002183E-2</v>
      </c>
      <c r="AT17" s="63">
        <f t="shared" si="30"/>
        <v>7024.4699999998302</v>
      </c>
      <c r="AU17" s="96">
        <f t="shared" si="14"/>
        <v>177.64999999944101</v>
      </c>
      <c r="AV17" s="1"/>
      <c r="AW17" s="1"/>
      <c r="AX17" s="1"/>
      <c r="AY17" s="1"/>
      <c r="AZ17" s="1"/>
      <c r="BA17" s="1"/>
      <c r="BB17" s="1"/>
      <c r="BC17" s="1"/>
    </row>
    <row r="18" spans="1:55" ht="30" customHeight="1">
      <c r="A18" s="504"/>
      <c r="B18" s="50">
        <v>45880</v>
      </c>
      <c r="C18" s="47">
        <f t="shared" si="28"/>
        <v>3654326.67</v>
      </c>
      <c r="D18" s="47">
        <v>3659360.7</v>
      </c>
      <c r="E18" s="51">
        <f t="shared" si="9"/>
        <v>5034.0300000002599</v>
      </c>
      <c r="F18" s="47">
        <f t="shared" si="16"/>
        <v>1252634.32</v>
      </c>
      <c r="G18" s="47">
        <v>1252689.3700000001</v>
      </c>
      <c r="H18" s="51">
        <f t="shared" si="0"/>
        <v>55.050000000046602</v>
      </c>
      <c r="I18" s="47">
        <f t="shared" si="17"/>
        <v>138211.85</v>
      </c>
      <c r="J18" s="47">
        <v>138293.71</v>
      </c>
      <c r="K18" s="51">
        <f t="shared" si="1"/>
        <v>81.859999999986002</v>
      </c>
      <c r="L18" s="47">
        <f t="shared" si="18"/>
        <v>79761.53</v>
      </c>
      <c r="M18" s="47">
        <v>79839.37</v>
      </c>
      <c r="N18" s="51">
        <f t="shared" si="2"/>
        <v>77.839999999996493</v>
      </c>
      <c r="O18" s="47">
        <f t="shared" si="19"/>
        <v>775888.88</v>
      </c>
      <c r="P18" s="47">
        <v>776346.8</v>
      </c>
      <c r="Q18" s="51">
        <f t="shared" si="3"/>
        <v>457.92000000004202</v>
      </c>
      <c r="R18" s="47">
        <f t="shared" si="20"/>
        <v>295039.88</v>
      </c>
      <c r="S18" s="47">
        <v>295238.12</v>
      </c>
      <c r="T18" s="51">
        <f t="shared" si="10"/>
        <v>198.239999999991</v>
      </c>
      <c r="U18" s="47">
        <f t="shared" si="21"/>
        <v>741338.08</v>
      </c>
      <c r="V18" s="47">
        <v>741879.2</v>
      </c>
      <c r="W18" s="51">
        <f t="shared" si="4"/>
        <v>541.119999999995</v>
      </c>
      <c r="X18" s="47">
        <f t="shared" si="22"/>
        <v>531837.12</v>
      </c>
      <c r="Y18" s="47">
        <v>532365.12</v>
      </c>
      <c r="Z18" s="51">
        <f t="shared" si="5"/>
        <v>528</v>
      </c>
      <c r="AA18" s="47">
        <f t="shared" si="23"/>
        <v>135399.65</v>
      </c>
      <c r="AB18" s="47">
        <v>135439.28</v>
      </c>
      <c r="AC18" s="51">
        <f t="shared" si="6"/>
        <v>39.630000000004699</v>
      </c>
      <c r="AD18" s="47">
        <f t="shared" si="24"/>
        <v>182463</v>
      </c>
      <c r="AE18" s="47">
        <v>182719</v>
      </c>
      <c r="AF18" s="58">
        <f t="shared" si="7"/>
        <v>256</v>
      </c>
      <c r="AG18" s="62">
        <f t="shared" si="8"/>
        <v>7269.6900000003197</v>
      </c>
      <c r="AH18" s="47">
        <f t="shared" si="32"/>
        <v>7700090.6100000003</v>
      </c>
      <c r="AI18" s="47">
        <v>7706700.2999999998</v>
      </c>
      <c r="AJ18" s="63">
        <f t="shared" si="11"/>
        <v>6609.6899999994803</v>
      </c>
      <c r="AK18" s="47">
        <f t="shared" si="26"/>
        <v>7947305</v>
      </c>
      <c r="AL18" s="47">
        <v>7954151.1200000001</v>
      </c>
      <c r="AM18" s="63">
        <f t="shared" si="12"/>
        <v>6846.1200000001099</v>
      </c>
      <c r="AN18" s="47">
        <f t="shared" si="27"/>
        <v>28200.99</v>
      </c>
      <c r="AO18" s="47">
        <v>28841.61</v>
      </c>
      <c r="AP18" s="67">
        <f t="shared" si="13"/>
        <v>640.62000000000296</v>
      </c>
      <c r="AQ18" s="90">
        <f t="shared" si="31"/>
        <v>4119.0600000000004</v>
      </c>
      <c r="AR18" s="90">
        <v>4123.38</v>
      </c>
      <c r="AS18" s="67">
        <f t="shared" si="29"/>
        <v>4.3199999999997098</v>
      </c>
      <c r="AT18" s="63">
        <f t="shared" si="30"/>
        <v>7442.79000000011</v>
      </c>
      <c r="AU18" s="96">
        <f t="shared" si="14"/>
        <v>236.43000000063299</v>
      </c>
      <c r="AV18" s="2"/>
      <c r="AW18" s="1"/>
      <c r="AX18" s="1"/>
      <c r="AY18" s="1"/>
      <c r="AZ18" s="3"/>
      <c r="BA18" s="1"/>
      <c r="BB18" s="1"/>
      <c r="BC18" s="1"/>
    </row>
    <row r="19" spans="1:55" ht="30" customHeight="1">
      <c r="A19" s="504"/>
      <c r="B19" s="50">
        <v>45881</v>
      </c>
      <c r="C19" s="47">
        <f t="shared" si="28"/>
        <v>3659360.7</v>
      </c>
      <c r="D19" s="47">
        <v>3664013.89</v>
      </c>
      <c r="E19" s="51">
        <f t="shared" si="9"/>
        <v>4653.1899999999396</v>
      </c>
      <c r="F19" s="47">
        <f t="shared" si="16"/>
        <v>1252689.3700000001</v>
      </c>
      <c r="G19" s="47">
        <v>1252756.3999999999</v>
      </c>
      <c r="H19" s="51">
        <f t="shared" si="0"/>
        <v>67.029999999795095</v>
      </c>
      <c r="I19" s="47">
        <f t="shared" si="17"/>
        <v>138293.71</v>
      </c>
      <c r="J19" s="47">
        <v>138372.21</v>
      </c>
      <c r="K19" s="51">
        <f t="shared" si="1"/>
        <v>78.5</v>
      </c>
      <c r="L19" s="47">
        <f t="shared" si="18"/>
        <v>79839.37</v>
      </c>
      <c r="M19" s="47">
        <v>79906.94</v>
      </c>
      <c r="N19" s="51">
        <f t="shared" si="2"/>
        <v>67.570000000006999</v>
      </c>
      <c r="O19" s="47">
        <f t="shared" si="19"/>
        <v>776346.8</v>
      </c>
      <c r="P19" s="47">
        <v>776659.04</v>
      </c>
      <c r="Q19" s="51">
        <f t="shared" si="3"/>
        <v>312.23999999999103</v>
      </c>
      <c r="R19" s="47">
        <f t="shared" si="20"/>
        <v>295238.12</v>
      </c>
      <c r="S19" s="47">
        <v>295418.2</v>
      </c>
      <c r="T19" s="51">
        <f t="shared" si="10"/>
        <v>180.08000000001601</v>
      </c>
      <c r="U19" s="47">
        <f t="shared" si="21"/>
        <v>741879.2</v>
      </c>
      <c r="V19" s="47">
        <v>742375.6</v>
      </c>
      <c r="W19" s="51">
        <f t="shared" si="4"/>
        <v>496.400000000023</v>
      </c>
      <c r="X19" s="47">
        <f t="shared" si="22"/>
        <v>532365.12</v>
      </c>
      <c r="Y19" s="47">
        <v>532826.31999999995</v>
      </c>
      <c r="Z19" s="51">
        <f t="shared" si="5"/>
        <v>461.19999999995298</v>
      </c>
      <c r="AA19" s="47">
        <f t="shared" si="23"/>
        <v>135439.28</v>
      </c>
      <c r="AB19" s="47">
        <v>135470.53</v>
      </c>
      <c r="AC19" s="51">
        <f t="shared" si="6"/>
        <v>31.25</v>
      </c>
      <c r="AD19" s="47">
        <f t="shared" si="24"/>
        <v>182719</v>
      </c>
      <c r="AE19" s="47">
        <v>182969</v>
      </c>
      <c r="AF19" s="58">
        <f t="shared" si="7"/>
        <v>250</v>
      </c>
      <c r="AG19" s="62">
        <f t="shared" si="8"/>
        <v>6597.4599999997299</v>
      </c>
      <c r="AH19" s="47">
        <f t="shared" si="32"/>
        <v>7706700.2999999998</v>
      </c>
      <c r="AI19" s="47">
        <v>7712718.7800000003</v>
      </c>
      <c r="AJ19" s="63">
        <f t="shared" si="11"/>
        <v>6018.4800000004498</v>
      </c>
      <c r="AK19" s="47">
        <f t="shared" si="26"/>
        <v>7954151.1200000001</v>
      </c>
      <c r="AL19" s="47">
        <v>7960396.9800000004</v>
      </c>
      <c r="AM19" s="63">
        <f t="shared" si="12"/>
        <v>6245.8600000003398</v>
      </c>
      <c r="AN19" s="47">
        <f t="shared" si="27"/>
        <v>28841.61</v>
      </c>
      <c r="AO19" s="47">
        <v>29418.560000000001</v>
      </c>
      <c r="AP19" s="67">
        <f t="shared" si="13"/>
        <v>576.94999999999698</v>
      </c>
      <c r="AQ19" s="90">
        <f t="shared" si="31"/>
        <v>4123.38</v>
      </c>
      <c r="AR19" s="90">
        <v>4123.3999999999996</v>
      </c>
      <c r="AS19" s="67">
        <f t="shared" si="29"/>
        <v>1.9999999999527101E-2</v>
      </c>
      <c r="AT19" s="63">
        <f t="shared" si="30"/>
        <v>6791.5400000003301</v>
      </c>
      <c r="AU19" s="96">
        <f t="shared" si="14"/>
        <v>227.37999999988801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4"/>
      <c r="B20" s="50">
        <v>45882</v>
      </c>
      <c r="C20" s="47">
        <f t="shared" si="28"/>
        <v>3664013.89</v>
      </c>
      <c r="D20" s="47">
        <v>3669155.9</v>
      </c>
      <c r="E20" s="51">
        <f t="shared" si="9"/>
        <v>5142.0099999997801</v>
      </c>
      <c r="F20" s="47">
        <f t="shared" si="16"/>
        <v>1252756.3999999999</v>
      </c>
      <c r="G20" s="47">
        <v>1252824.8999999999</v>
      </c>
      <c r="H20" s="51">
        <f t="shared" si="0"/>
        <v>68.5</v>
      </c>
      <c r="I20" s="47">
        <f t="shared" si="17"/>
        <v>138372.21</v>
      </c>
      <c r="J20" s="47">
        <v>138465.32</v>
      </c>
      <c r="K20" s="51">
        <f t="shared" si="1"/>
        <v>93.110000000015106</v>
      </c>
      <c r="L20" s="47">
        <f t="shared" si="18"/>
        <v>79906.94</v>
      </c>
      <c r="M20" s="47">
        <v>79975.87</v>
      </c>
      <c r="N20" s="51">
        <f t="shared" si="2"/>
        <v>68.929999999993001</v>
      </c>
      <c r="O20" s="47">
        <f t="shared" si="19"/>
        <v>776659.04</v>
      </c>
      <c r="P20" s="47">
        <v>777101.92</v>
      </c>
      <c r="Q20" s="51">
        <f t="shared" si="3"/>
        <v>442.880000000005</v>
      </c>
      <c r="R20" s="47">
        <f t="shared" si="20"/>
        <v>295418.2</v>
      </c>
      <c r="S20" s="47">
        <v>295610.59999999998</v>
      </c>
      <c r="T20" s="51">
        <f t="shared" si="10"/>
        <v>192.39999999996499</v>
      </c>
      <c r="U20" s="47">
        <f t="shared" si="21"/>
        <v>742375.6</v>
      </c>
      <c r="V20" s="47">
        <v>742888.8</v>
      </c>
      <c r="W20" s="51">
        <f t="shared" si="4"/>
        <v>513.20000000006996</v>
      </c>
      <c r="X20" s="47">
        <f t="shared" si="22"/>
        <v>532826.31999999995</v>
      </c>
      <c r="Y20" s="47">
        <v>533338.69999999995</v>
      </c>
      <c r="Z20" s="51">
        <f t="shared" si="5"/>
        <v>512.380000000005</v>
      </c>
      <c r="AA20" s="47">
        <f t="shared" si="23"/>
        <v>135470.53</v>
      </c>
      <c r="AB20" s="47">
        <v>135504.45000000001</v>
      </c>
      <c r="AC20" s="51">
        <f t="shared" si="6"/>
        <v>33.920000000012799</v>
      </c>
      <c r="AD20" s="47">
        <f t="shared" si="24"/>
        <v>182969</v>
      </c>
      <c r="AE20" s="47">
        <v>183180</v>
      </c>
      <c r="AF20" s="58">
        <f t="shared" si="7"/>
        <v>211</v>
      </c>
      <c r="AG20" s="62">
        <f t="shared" si="8"/>
        <v>7278.3299999998399</v>
      </c>
      <c r="AH20" s="47">
        <f t="shared" si="32"/>
        <v>7712718.7800000003</v>
      </c>
      <c r="AI20" s="47">
        <v>7719610.25</v>
      </c>
      <c r="AJ20" s="63">
        <f t="shared" si="11"/>
        <v>6891.4699999997401</v>
      </c>
      <c r="AK20" s="47">
        <f t="shared" si="26"/>
        <v>7960396.9800000004</v>
      </c>
      <c r="AL20" s="47">
        <v>7967493.1200000001</v>
      </c>
      <c r="AM20" s="63">
        <f t="shared" si="12"/>
        <v>7096.1399999996602</v>
      </c>
      <c r="AN20" s="47">
        <f t="shared" si="27"/>
        <v>29418.560000000001</v>
      </c>
      <c r="AO20" s="47">
        <f>15129.6+14701.8</f>
        <v>29831.4</v>
      </c>
      <c r="AP20" s="67">
        <f t="shared" si="13"/>
        <v>412.84000000000401</v>
      </c>
      <c r="AQ20" s="90">
        <f t="shared" si="31"/>
        <v>4123.3999999999996</v>
      </c>
      <c r="AR20" s="90">
        <v>4123.41</v>
      </c>
      <c r="AS20" s="67">
        <f t="shared" si="29"/>
        <v>1.00000000002183E-2</v>
      </c>
      <c r="AT20" s="63">
        <f t="shared" si="30"/>
        <v>7475.04999999966</v>
      </c>
      <c r="AU20" s="96">
        <f t="shared" si="14"/>
        <v>204.66999999992501</v>
      </c>
      <c r="AV20" s="41"/>
      <c r="AZ20" s="1"/>
    </row>
    <row r="21" spans="1:55" ht="30" customHeight="1">
      <c r="A21" s="504"/>
      <c r="B21" s="50">
        <v>45883</v>
      </c>
      <c r="C21" s="47">
        <f t="shared" si="28"/>
        <v>3669155.9</v>
      </c>
      <c r="D21" s="47">
        <v>3669232.43</v>
      </c>
      <c r="E21" s="51">
        <f t="shared" si="9"/>
        <v>76.530000000260799</v>
      </c>
      <c r="F21" s="47">
        <f t="shared" si="16"/>
        <v>1252824.8999999999</v>
      </c>
      <c r="G21" s="47">
        <v>1252874.6499999999</v>
      </c>
      <c r="H21" s="51">
        <f t="shared" si="0"/>
        <v>49.75</v>
      </c>
      <c r="I21" s="47">
        <f t="shared" si="17"/>
        <v>138465.32</v>
      </c>
      <c r="J21" s="47">
        <v>138476.07999999999</v>
      </c>
      <c r="K21" s="51">
        <f t="shared" si="1"/>
        <v>10.759999999980201</v>
      </c>
      <c r="L21" s="47">
        <f t="shared" si="18"/>
        <v>79975.87</v>
      </c>
      <c r="M21" s="47">
        <v>79976.53</v>
      </c>
      <c r="N21" s="51">
        <f t="shared" si="2"/>
        <v>0.66000000000349202</v>
      </c>
      <c r="O21" s="47">
        <f t="shared" si="19"/>
        <v>777101.92</v>
      </c>
      <c r="P21" s="47">
        <v>777123.2</v>
      </c>
      <c r="Q21" s="51">
        <f t="shared" si="3"/>
        <v>21.279999999911499</v>
      </c>
      <c r="R21" s="47">
        <f t="shared" si="20"/>
        <v>295610.59999999998</v>
      </c>
      <c r="S21" s="47">
        <v>295658.03999999998</v>
      </c>
      <c r="T21" s="51">
        <f t="shared" si="10"/>
        <v>47.4400000000023</v>
      </c>
      <c r="U21" s="47">
        <f t="shared" si="21"/>
        <v>742888.8</v>
      </c>
      <c r="V21" s="47">
        <v>742963.44</v>
      </c>
      <c r="W21" s="51">
        <f t="shared" si="4"/>
        <v>74.639999999897597</v>
      </c>
      <c r="X21" s="47">
        <f t="shared" si="22"/>
        <v>533338.69999999995</v>
      </c>
      <c r="Y21" s="47">
        <v>533494.24</v>
      </c>
      <c r="Z21" s="51">
        <f t="shared" si="5"/>
        <v>155.540000000037</v>
      </c>
      <c r="AA21" s="47">
        <f t="shared" si="23"/>
        <v>135504.45000000001</v>
      </c>
      <c r="AB21" s="47">
        <v>135540.79999999999</v>
      </c>
      <c r="AC21" s="51">
        <f t="shared" si="6"/>
        <v>36.349999999976703</v>
      </c>
      <c r="AD21" s="47">
        <f t="shared" si="24"/>
        <v>183180</v>
      </c>
      <c r="AE21" s="47">
        <v>183230</v>
      </c>
      <c r="AF21" s="58">
        <f t="shared" si="7"/>
        <v>50</v>
      </c>
      <c r="AG21" s="62">
        <f t="shared" si="8"/>
        <v>522.95000000006996</v>
      </c>
      <c r="AH21" s="47">
        <f t="shared" si="32"/>
        <v>7719610.25</v>
      </c>
      <c r="AI21" s="47">
        <v>7719899.5700000003</v>
      </c>
      <c r="AJ21" s="63">
        <f t="shared" si="11"/>
        <v>289.32000000029802</v>
      </c>
      <c r="AK21" s="47">
        <f t="shared" si="26"/>
        <v>7967493.1200000001</v>
      </c>
      <c r="AL21" s="47">
        <v>7967861.46</v>
      </c>
      <c r="AM21" s="63">
        <f t="shared" si="12"/>
        <v>368.33999999985099</v>
      </c>
      <c r="AN21" s="47">
        <f t="shared" si="27"/>
        <v>29831.4</v>
      </c>
      <c r="AO21" s="47">
        <v>30729.26</v>
      </c>
      <c r="AP21" s="67">
        <f t="shared" si="13"/>
        <v>897.86000000000104</v>
      </c>
      <c r="AQ21" s="90">
        <f t="shared" si="31"/>
        <v>4123.41</v>
      </c>
      <c r="AR21" s="90">
        <v>4838.75</v>
      </c>
      <c r="AS21" s="67">
        <f t="shared" si="29"/>
        <v>715.34</v>
      </c>
      <c r="AT21" s="63">
        <f t="shared" si="30"/>
        <v>514.50999999987505</v>
      </c>
      <c r="AU21" s="96">
        <f t="shared" si="14"/>
        <v>79.019999999552994</v>
      </c>
      <c r="AV21" s="1"/>
      <c r="AW21" s="1"/>
      <c r="AX21" s="1"/>
      <c r="AY21" s="1"/>
      <c r="AZ21" s="1"/>
      <c r="BA21" s="1"/>
      <c r="BB21" s="1"/>
      <c r="BC21" s="1"/>
    </row>
    <row r="22" spans="1:55" s="3" customFormat="1" ht="30" customHeight="1">
      <c r="A22" s="504"/>
      <c r="B22" s="50">
        <v>45884</v>
      </c>
      <c r="C22" s="47">
        <f t="shared" si="28"/>
        <v>3669232.43</v>
      </c>
      <c r="D22" s="47">
        <v>3674168.91</v>
      </c>
      <c r="E22" s="51">
        <f t="shared" si="9"/>
        <v>4936.4799999999796</v>
      </c>
      <c r="F22" s="47">
        <f t="shared" si="16"/>
        <v>1252874.6499999999</v>
      </c>
      <c r="G22" s="47">
        <v>1252935.23</v>
      </c>
      <c r="H22" s="51">
        <f t="shared" si="0"/>
        <v>60.580000000074499</v>
      </c>
      <c r="I22" s="47">
        <f t="shared" si="17"/>
        <v>138476.07999999999</v>
      </c>
      <c r="J22" s="47">
        <v>138557.32</v>
      </c>
      <c r="K22" s="51">
        <f t="shared" si="1"/>
        <v>81.240000000019805</v>
      </c>
      <c r="L22" s="47">
        <f t="shared" si="18"/>
        <v>79976.53</v>
      </c>
      <c r="M22" s="47">
        <v>80047.149999999994</v>
      </c>
      <c r="N22" s="51">
        <f t="shared" si="2"/>
        <v>70.619999999995301</v>
      </c>
      <c r="O22" s="47">
        <f t="shared" si="19"/>
        <v>777123.2</v>
      </c>
      <c r="P22" s="47">
        <v>777617.53</v>
      </c>
      <c r="Q22" s="51">
        <f t="shared" si="3"/>
        <v>494.33000000007502</v>
      </c>
      <c r="R22" s="47">
        <f t="shared" si="20"/>
        <v>295658.03999999998</v>
      </c>
      <c r="S22" s="47">
        <v>295859.78000000003</v>
      </c>
      <c r="T22" s="51">
        <f t="shared" si="10"/>
        <v>201.74000000004901</v>
      </c>
      <c r="U22" s="47">
        <f t="shared" si="21"/>
        <v>742963.44</v>
      </c>
      <c r="V22" s="47">
        <v>743528.4</v>
      </c>
      <c r="W22" s="51">
        <f t="shared" si="4"/>
        <v>564.96000000007905</v>
      </c>
      <c r="X22" s="47">
        <f t="shared" si="22"/>
        <v>533494.24</v>
      </c>
      <c r="Y22" s="47">
        <v>533954.96</v>
      </c>
      <c r="Z22" s="51">
        <f t="shared" si="5"/>
        <v>460.719999999972</v>
      </c>
      <c r="AA22" s="47">
        <f t="shared" si="23"/>
        <v>135540.79999999999</v>
      </c>
      <c r="AB22" s="47">
        <v>135579.23000000001</v>
      </c>
      <c r="AC22" s="51">
        <f t="shared" si="6"/>
        <v>38.430000000022098</v>
      </c>
      <c r="AD22" s="47">
        <f t="shared" si="24"/>
        <v>183230</v>
      </c>
      <c r="AE22" s="47">
        <v>183522</v>
      </c>
      <c r="AF22" s="58">
        <f t="shared" si="7"/>
        <v>292</v>
      </c>
      <c r="AG22" s="62">
        <f t="shared" si="8"/>
        <v>7201.1000000002696</v>
      </c>
      <c r="AH22" s="47">
        <f t="shared" si="32"/>
        <v>7719899.5700000003</v>
      </c>
      <c r="AI22" s="47">
        <v>7726355.6600000001</v>
      </c>
      <c r="AJ22" s="63">
        <f t="shared" si="11"/>
        <v>6456.0899999998501</v>
      </c>
      <c r="AK22" s="47">
        <f t="shared" si="26"/>
        <v>7967861.46</v>
      </c>
      <c r="AL22" s="47">
        <v>7974546.79</v>
      </c>
      <c r="AM22" s="63">
        <f t="shared" si="12"/>
        <v>6685.33000000007</v>
      </c>
      <c r="AN22" s="47">
        <f t="shared" si="27"/>
        <v>30729.26</v>
      </c>
      <c r="AO22" s="47">
        <f>16180.95+15752.78</f>
        <v>31933.73</v>
      </c>
      <c r="AP22" s="67">
        <f t="shared" si="13"/>
        <v>1204.47</v>
      </c>
      <c r="AQ22" s="90">
        <f t="shared" si="31"/>
        <v>4838.75</v>
      </c>
      <c r="AR22" s="90">
        <v>4838.76</v>
      </c>
      <c r="AS22" s="67">
        <f t="shared" si="29"/>
        <v>1.00000000002183E-2</v>
      </c>
      <c r="AT22" s="63">
        <f t="shared" si="30"/>
        <v>7851.3600000000497</v>
      </c>
      <c r="AU22" s="96">
        <f t="shared" si="14"/>
        <v>229.240000000224</v>
      </c>
    </row>
    <row r="23" spans="1:55" ht="30" customHeight="1">
      <c r="A23" s="504"/>
      <c r="B23" s="50">
        <v>45885</v>
      </c>
      <c r="C23" s="47">
        <f t="shared" si="28"/>
        <v>3674168.91</v>
      </c>
      <c r="D23" s="47">
        <v>3679138.63</v>
      </c>
      <c r="E23" s="51">
        <f t="shared" si="9"/>
        <v>4969.7199999997401</v>
      </c>
      <c r="F23" s="47">
        <f t="shared" si="16"/>
        <v>1252935.23</v>
      </c>
      <c r="G23" s="47">
        <v>1252990.3400000001</v>
      </c>
      <c r="H23" s="51">
        <f t="shared" si="0"/>
        <v>55.110000000102403</v>
      </c>
      <c r="I23" s="47">
        <f t="shared" si="17"/>
        <v>138557.32</v>
      </c>
      <c r="J23" s="47">
        <v>138643.69</v>
      </c>
      <c r="K23" s="51">
        <f t="shared" si="1"/>
        <v>86.369999999995301</v>
      </c>
      <c r="L23" s="47">
        <f t="shared" si="18"/>
        <v>80047.149999999994</v>
      </c>
      <c r="M23" s="47">
        <v>80114.53</v>
      </c>
      <c r="N23" s="51">
        <f t="shared" si="2"/>
        <v>67.380000000004699</v>
      </c>
      <c r="O23" s="47">
        <f t="shared" si="19"/>
        <v>777617.53</v>
      </c>
      <c r="P23" s="47">
        <v>778123.52</v>
      </c>
      <c r="Q23" s="51">
        <f t="shared" si="3"/>
        <v>505.98999999999103</v>
      </c>
      <c r="R23" s="47">
        <f t="shared" si="20"/>
        <v>295859.78000000003</v>
      </c>
      <c r="S23" s="47">
        <v>296064.84000000003</v>
      </c>
      <c r="T23" s="51">
        <f t="shared" si="10"/>
        <v>205.05999999999801</v>
      </c>
      <c r="U23" s="47">
        <f t="shared" si="21"/>
        <v>743528.4</v>
      </c>
      <c r="V23" s="47">
        <v>744138.64</v>
      </c>
      <c r="W23" s="51">
        <f t="shared" si="4"/>
        <v>610.23999999999103</v>
      </c>
      <c r="X23" s="47">
        <f t="shared" si="22"/>
        <v>533954.96</v>
      </c>
      <c r="Y23" s="47">
        <v>534464.88</v>
      </c>
      <c r="Z23" s="51">
        <f t="shared" si="5"/>
        <v>509.92000000004202</v>
      </c>
      <c r="AA23" s="47">
        <f t="shared" si="23"/>
        <v>135579.23000000001</v>
      </c>
      <c r="AB23" s="47">
        <v>135623.87</v>
      </c>
      <c r="AC23" s="51">
        <f t="shared" si="6"/>
        <v>44.639999999984902</v>
      </c>
      <c r="AD23" s="47">
        <f t="shared" si="24"/>
        <v>183522</v>
      </c>
      <c r="AE23" s="47">
        <v>183801</v>
      </c>
      <c r="AF23" s="58">
        <f t="shared" si="7"/>
        <v>279</v>
      </c>
      <c r="AG23" s="62">
        <f t="shared" si="8"/>
        <v>7333.4299999998502</v>
      </c>
      <c r="AH23" s="47">
        <f t="shared" si="32"/>
        <v>7726355.6600000001</v>
      </c>
      <c r="AI23" s="47">
        <v>7732255.54</v>
      </c>
      <c r="AJ23" s="63">
        <f t="shared" si="11"/>
        <v>5899.8799999998901</v>
      </c>
      <c r="AK23" s="47">
        <f t="shared" si="26"/>
        <v>7974546.79</v>
      </c>
      <c r="AL23" s="47">
        <v>7980652.9000000004</v>
      </c>
      <c r="AM23" s="63">
        <f t="shared" si="12"/>
        <v>6106.1100000003398</v>
      </c>
      <c r="AN23" s="47">
        <f t="shared" si="27"/>
        <v>31933.73</v>
      </c>
      <c r="AO23" s="47">
        <f>16880.61+16252.29</f>
        <v>33132.9</v>
      </c>
      <c r="AP23" s="67">
        <f t="shared" si="13"/>
        <v>1199.17</v>
      </c>
      <c r="AQ23" s="90">
        <f t="shared" si="31"/>
        <v>4838.76</v>
      </c>
      <c r="AR23" s="90">
        <v>4838.7700000000004</v>
      </c>
      <c r="AS23" s="67">
        <f t="shared" si="29"/>
        <v>1.00000000002183E-2</v>
      </c>
      <c r="AT23" s="63">
        <f t="shared" si="30"/>
        <v>7260.6300000003503</v>
      </c>
      <c r="AU23" s="96">
        <f t="shared" si="14"/>
        <v>206.23000000044701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4"/>
      <c r="B24" s="50">
        <v>45886</v>
      </c>
      <c r="C24" s="47">
        <f t="shared" si="28"/>
        <v>3679138.63</v>
      </c>
      <c r="D24" s="47">
        <v>3684453.58</v>
      </c>
      <c r="E24" s="51">
        <f t="shared" si="9"/>
        <v>5314.9500000001899</v>
      </c>
      <c r="F24" s="47">
        <f t="shared" si="16"/>
        <v>1252990.3400000001</v>
      </c>
      <c r="G24" s="47">
        <v>1253053.99</v>
      </c>
      <c r="H24" s="51">
        <f t="shared" si="0"/>
        <v>63.649999999906903</v>
      </c>
      <c r="I24" s="47">
        <f t="shared" si="17"/>
        <v>138643.69</v>
      </c>
      <c r="J24" s="47">
        <v>138731.71</v>
      </c>
      <c r="K24" s="51">
        <f t="shared" si="1"/>
        <v>88.019999999989494</v>
      </c>
      <c r="L24" s="47">
        <f t="shared" si="18"/>
        <v>80114.53</v>
      </c>
      <c r="M24" s="47">
        <v>80181.42</v>
      </c>
      <c r="N24" s="51">
        <f t="shared" si="2"/>
        <v>66.889999999999404</v>
      </c>
      <c r="O24" s="47">
        <f t="shared" si="19"/>
        <v>778123.52</v>
      </c>
      <c r="P24" s="47">
        <v>778712.16</v>
      </c>
      <c r="Q24" s="51">
        <f t="shared" si="3"/>
        <v>588.64000000001397</v>
      </c>
      <c r="R24" s="47">
        <f t="shared" si="20"/>
        <v>296064.84000000003</v>
      </c>
      <c r="S24" s="47">
        <v>296283.40000000002</v>
      </c>
      <c r="T24" s="51">
        <f t="shared" si="10"/>
        <v>218.55999999999801</v>
      </c>
      <c r="U24" s="47">
        <f t="shared" si="21"/>
        <v>744138.64</v>
      </c>
      <c r="V24" s="47">
        <v>744772.08</v>
      </c>
      <c r="W24" s="51">
        <f t="shared" si="4"/>
        <v>633.43999999994401</v>
      </c>
      <c r="X24" s="47">
        <f t="shared" si="22"/>
        <v>534464.88</v>
      </c>
      <c r="Y24" s="47">
        <v>534995.43999999994</v>
      </c>
      <c r="Z24" s="51">
        <f t="shared" si="5"/>
        <v>530.55999999993901</v>
      </c>
      <c r="AA24" s="47">
        <f t="shared" si="23"/>
        <v>135623.87</v>
      </c>
      <c r="AB24" s="47">
        <v>135668.56</v>
      </c>
      <c r="AC24" s="51">
        <f t="shared" si="6"/>
        <v>44.6900000000023</v>
      </c>
      <c r="AD24" s="47">
        <f t="shared" si="24"/>
        <v>183801</v>
      </c>
      <c r="AE24" s="47">
        <v>183988</v>
      </c>
      <c r="AF24" s="58">
        <f t="shared" si="7"/>
        <v>187</v>
      </c>
      <c r="AG24" s="62">
        <f t="shared" si="8"/>
        <v>7736.3999999999796</v>
      </c>
      <c r="AH24" s="47">
        <f t="shared" si="32"/>
        <v>7732255.54</v>
      </c>
      <c r="AI24" s="47">
        <v>7738777.9000000004</v>
      </c>
      <c r="AJ24" s="63">
        <f t="shared" si="11"/>
        <v>6522.3600000003398</v>
      </c>
      <c r="AK24" s="47">
        <f t="shared" si="26"/>
        <v>7980652.9000000004</v>
      </c>
      <c r="AL24" s="47">
        <v>7987412.0899999999</v>
      </c>
      <c r="AM24" s="63">
        <f t="shared" si="12"/>
        <v>6759.1899999994803</v>
      </c>
      <c r="AN24" s="47">
        <f t="shared" si="27"/>
        <v>33132.9</v>
      </c>
      <c r="AO24" s="47">
        <v>34087.360000000001</v>
      </c>
      <c r="AP24" s="67">
        <f t="shared" si="13"/>
        <v>954.45999999999901</v>
      </c>
      <c r="AQ24" s="90">
        <f t="shared" si="31"/>
        <v>4838.7700000000004</v>
      </c>
      <c r="AR24" s="90">
        <v>4838.78</v>
      </c>
      <c r="AS24" s="67">
        <f t="shared" si="29"/>
        <v>9.9999999993087806E-3</v>
      </c>
      <c r="AT24" s="63">
        <f t="shared" si="30"/>
        <v>7668.9499999994796</v>
      </c>
      <c r="AU24" s="96">
        <f t="shared" si="14"/>
        <v>236.82999999914301</v>
      </c>
    </row>
    <row r="25" spans="1:55" ht="30" customHeight="1">
      <c r="A25" s="504"/>
      <c r="B25" s="50">
        <v>45887</v>
      </c>
      <c r="C25" s="47">
        <f t="shared" si="28"/>
        <v>3684453.58</v>
      </c>
      <c r="D25" s="47">
        <v>3688735.44</v>
      </c>
      <c r="E25" s="51">
        <f t="shared" si="9"/>
        <v>4281.8599999998696</v>
      </c>
      <c r="F25" s="47">
        <f t="shared" si="16"/>
        <v>1253053.99</v>
      </c>
      <c r="G25" s="47">
        <v>1253348</v>
      </c>
      <c r="H25" s="51">
        <f t="shared" si="0"/>
        <v>294.01000000000897</v>
      </c>
      <c r="I25" s="47">
        <f t="shared" si="17"/>
        <v>138731.71</v>
      </c>
      <c r="J25" s="47">
        <v>138815.31</v>
      </c>
      <c r="K25" s="51">
        <f t="shared" si="1"/>
        <v>83.600000000005807</v>
      </c>
      <c r="L25" s="47">
        <f t="shared" si="18"/>
        <v>80181.42</v>
      </c>
      <c r="M25" s="47">
        <v>80243.839999999997</v>
      </c>
      <c r="N25" s="51">
        <f t="shared" si="2"/>
        <v>62.419999999998304</v>
      </c>
      <c r="O25" s="47">
        <f t="shared" si="19"/>
        <v>778712.16</v>
      </c>
      <c r="P25" s="47">
        <v>779477.12</v>
      </c>
      <c r="Q25" s="51">
        <f t="shared" si="3"/>
        <v>764.95999999996297</v>
      </c>
      <c r="R25" s="47">
        <f t="shared" si="20"/>
        <v>296283.40000000002</v>
      </c>
      <c r="S25" s="47">
        <v>296502.34000000003</v>
      </c>
      <c r="T25" s="51">
        <f t="shared" si="10"/>
        <v>218.94000000000199</v>
      </c>
      <c r="U25" s="47">
        <f t="shared" si="21"/>
        <v>744772.08</v>
      </c>
      <c r="V25" s="47">
        <v>745398.08</v>
      </c>
      <c r="W25" s="51">
        <f t="shared" si="4"/>
        <v>626</v>
      </c>
      <c r="X25" s="47">
        <f t="shared" si="22"/>
        <v>534995.43999999994</v>
      </c>
      <c r="Y25" s="47">
        <v>535453.19999999995</v>
      </c>
      <c r="Z25" s="51">
        <f t="shared" si="5"/>
        <v>457.76000000000897</v>
      </c>
      <c r="AA25" s="47">
        <f t="shared" si="23"/>
        <v>135668.56</v>
      </c>
      <c r="AB25" s="47">
        <v>135710.57</v>
      </c>
      <c r="AC25" s="51">
        <f t="shared" si="6"/>
        <v>42.010000000009299</v>
      </c>
      <c r="AD25" s="47">
        <f t="shared" si="24"/>
        <v>183988</v>
      </c>
      <c r="AE25" s="47">
        <v>184276</v>
      </c>
      <c r="AF25" s="58">
        <f t="shared" si="7"/>
        <v>288</v>
      </c>
      <c r="AG25" s="62">
        <f t="shared" si="8"/>
        <v>7119.5599999998703</v>
      </c>
      <c r="AH25" s="47">
        <f t="shared" si="32"/>
        <v>7738777.9000000004</v>
      </c>
      <c r="AI25" s="47">
        <v>7744735.1699999999</v>
      </c>
      <c r="AJ25" s="63">
        <f t="shared" si="11"/>
        <v>5957.2699999995502</v>
      </c>
      <c r="AK25" s="47">
        <f t="shared" si="26"/>
        <v>7987412.0899999999</v>
      </c>
      <c r="AL25" s="47">
        <v>7993807.3600000003</v>
      </c>
      <c r="AM25" s="63">
        <f t="shared" si="12"/>
        <v>6395.2700000004797</v>
      </c>
      <c r="AN25" s="47">
        <f t="shared" si="27"/>
        <v>34087.360000000001</v>
      </c>
      <c r="AO25" s="47">
        <f>17837.79+17408.16</f>
        <v>35245.949999999997</v>
      </c>
      <c r="AP25" s="67">
        <f t="shared" si="13"/>
        <v>1158.5899999999999</v>
      </c>
      <c r="AQ25" s="90">
        <f t="shared" si="31"/>
        <v>4838.78</v>
      </c>
      <c r="AR25" s="90">
        <v>4838.79</v>
      </c>
      <c r="AS25" s="67">
        <f t="shared" si="29"/>
        <v>1.00000000002183E-2</v>
      </c>
      <c r="AT25" s="63">
        <f t="shared" si="30"/>
        <v>7511.8400000004704</v>
      </c>
      <c r="AU25" s="96">
        <f t="shared" si="14"/>
        <v>438.00000000093098</v>
      </c>
      <c r="AV25" s="1"/>
      <c r="AW25" s="1"/>
      <c r="AX25" s="1"/>
      <c r="AY25" s="1"/>
      <c r="AZ25" s="1"/>
      <c r="BA25" s="1"/>
      <c r="BB25" s="1"/>
      <c r="BC25" s="1"/>
    </row>
    <row r="26" spans="1:55" ht="30" customHeight="1">
      <c r="A26" s="504"/>
      <c r="B26" s="50">
        <v>45888</v>
      </c>
      <c r="C26" s="47">
        <f t="shared" si="28"/>
        <v>3688735.44</v>
      </c>
      <c r="D26" s="47">
        <v>3690628.11</v>
      </c>
      <c r="E26" s="51">
        <f t="shared" si="9"/>
        <v>1892.66999999993</v>
      </c>
      <c r="F26" s="47">
        <f t="shared" si="16"/>
        <v>1253348</v>
      </c>
      <c r="G26" s="47">
        <v>1253698.82</v>
      </c>
      <c r="H26" s="51">
        <f t="shared" si="0"/>
        <v>350.82000000006502</v>
      </c>
      <c r="I26" s="47">
        <f t="shared" si="17"/>
        <v>138815.31</v>
      </c>
      <c r="J26" s="47">
        <v>138854.07</v>
      </c>
      <c r="K26" s="51">
        <f t="shared" si="1"/>
        <v>38.760000000009299</v>
      </c>
      <c r="L26" s="47">
        <f t="shared" si="18"/>
        <v>80243.839999999997</v>
      </c>
      <c r="M26" s="47">
        <v>80310.11</v>
      </c>
      <c r="N26" s="51">
        <f t="shared" si="2"/>
        <v>66.270000000004103</v>
      </c>
      <c r="O26" s="47">
        <f t="shared" si="19"/>
        <v>779477.12</v>
      </c>
      <c r="P26" s="47">
        <v>779732.88</v>
      </c>
      <c r="Q26" s="51">
        <f t="shared" si="3"/>
        <v>255.760000000009</v>
      </c>
      <c r="R26" s="47">
        <f t="shared" si="20"/>
        <v>296502.34000000003</v>
      </c>
      <c r="S26" s="47">
        <v>296608</v>
      </c>
      <c r="T26" s="51">
        <f t="shared" si="10"/>
        <v>105.659999999974</v>
      </c>
      <c r="U26" s="47">
        <f t="shared" si="21"/>
        <v>745398.08</v>
      </c>
      <c r="V26" s="47">
        <v>745732.56</v>
      </c>
      <c r="W26" s="51">
        <f t="shared" si="4"/>
        <v>334.48000000009802</v>
      </c>
      <c r="X26" s="47">
        <f t="shared" si="22"/>
        <v>535453.19999999995</v>
      </c>
      <c r="Y26" s="47">
        <v>535655.01</v>
      </c>
      <c r="Z26" s="51">
        <f t="shared" si="5"/>
        <v>201.81000000005599</v>
      </c>
      <c r="AA26" s="47">
        <f t="shared" si="23"/>
        <v>135710.57</v>
      </c>
      <c r="AB26" s="47">
        <v>135777.41</v>
      </c>
      <c r="AC26" s="51">
        <f t="shared" si="6"/>
        <v>66.839999999996493</v>
      </c>
      <c r="AD26" s="47">
        <f t="shared" si="24"/>
        <v>184276</v>
      </c>
      <c r="AE26" s="47">
        <v>184486</v>
      </c>
      <c r="AF26" s="58">
        <f t="shared" si="7"/>
        <v>210</v>
      </c>
      <c r="AG26" s="62">
        <f t="shared" si="8"/>
        <v>3523.0700000001402</v>
      </c>
      <c r="AH26" s="47">
        <f t="shared" si="32"/>
        <v>7744735.1699999999</v>
      </c>
      <c r="AI26" s="47">
        <v>7747409.3799999999</v>
      </c>
      <c r="AJ26" s="63">
        <f t="shared" si="11"/>
        <v>2674.20999999996</v>
      </c>
      <c r="AK26" s="47">
        <f t="shared" si="26"/>
        <v>7993807.3600000003</v>
      </c>
      <c r="AL26" s="47">
        <v>7996417.5300000003</v>
      </c>
      <c r="AM26" s="63">
        <f t="shared" si="12"/>
        <v>2610.16999999993</v>
      </c>
      <c r="AN26" s="47">
        <f t="shared" si="27"/>
        <v>35245.949999999997</v>
      </c>
      <c r="AO26" s="47">
        <v>36630.019999999997</v>
      </c>
      <c r="AP26" s="67">
        <f t="shared" si="13"/>
        <v>1384.07</v>
      </c>
      <c r="AQ26" s="90">
        <f t="shared" si="31"/>
        <v>4838.79</v>
      </c>
      <c r="AR26" s="90">
        <v>5797.4</v>
      </c>
      <c r="AS26" s="67">
        <f t="shared" si="29"/>
        <v>958.61</v>
      </c>
      <c r="AT26" s="63">
        <f t="shared" si="30"/>
        <v>2968.7899999999299</v>
      </c>
      <c r="AU26" s="96">
        <f t="shared" si="14"/>
        <v>-64.040000000037296</v>
      </c>
      <c r="AV26" s="1"/>
      <c r="AW26" s="1"/>
      <c r="AX26" s="1"/>
      <c r="AY26" s="1"/>
      <c r="AZ26" s="3"/>
      <c r="BA26" s="1"/>
      <c r="BB26" s="1"/>
      <c r="BC26" s="1"/>
    </row>
    <row r="27" spans="1:55" ht="30" customHeight="1">
      <c r="A27" s="504"/>
      <c r="B27" s="50">
        <v>45889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1"/>
      <c r="AW27" s="1"/>
      <c r="AX27" s="1"/>
      <c r="AY27" s="1"/>
      <c r="AZ27" s="3"/>
      <c r="BA27" s="1"/>
      <c r="BB27" s="1"/>
      <c r="BC27" s="1"/>
    </row>
    <row r="28" spans="1:55" s="3" customFormat="1" ht="30" customHeight="1">
      <c r="A28" s="504"/>
      <c r="B28" s="50">
        <v>45890</v>
      </c>
      <c r="C28" s="47">
        <f>+D26</f>
        <v>3690628.11</v>
      </c>
      <c r="D28" s="47">
        <v>3694568.89</v>
      </c>
      <c r="E28" s="51">
        <f t="shared" si="9"/>
        <v>3940.7800000002599</v>
      </c>
      <c r="F28" s="47">
        <f>+G26</f>
        <v>1253698.82</v>
      </c>
      <c r="G28" s="47">
        <v>1254307.8</v>
      </c>
      <c r="H28" s="51">
        <f t="shared" si="0"/>
        <v>608.97999999998103</v>
      </c>
      <c r="I28" s="47">
        <f>+J26</f>
        <v>138854.07</v>
      </c>
      <c r="J28" s="47">
        <v>138925.47</v>
      </c>
      <c r="K28" s="51">
        <f t="shared" si="1"/>
        <v>71.399999999994193</v>
      </c>
      <c r="L28" s="47">
        <f>+M26</f>
        <v>80310.11</v>
      </c>
      <c r="M28" s="47">
        <v>80369.570000000007</v>
      </c>
      <c r="N28" s="51">
        <f t="shared" si="2"/>
        <v>59.460000000006403</v>
      </c>
      <c r="O28" s="47">
        <f>+P26</f>
        <v>779732.88</v>
      </c>
      <c r="P28" s="47">
        <v>780108.96</v>
      </c>
      <c r="Q28" s="51">
        <f t="shared" si="3"/>
        <v>376.07999999995798</v>
      </c>
      <c r="R28" s="47">
        <f>+S26</f>
        <v>296608</v>
      </c>
      <c r="S28" s="47">
        <v>296804</v>
      </c>
      <c r="T28" s="51">
        <f t="shared" si="10"/>
        <v>196</v>
      </c>
      <c r="U28" s="47">
        <f>+V26</f>
        <v>745732.56</v>
      </c>
      <c r="V28" s="47">
        <v>745907.19999999995</v>
      </c>
      <c r="W28" s="51">
        <f t="shared" si="4"/>
        <v>174.63999999989801</v>
      </c>
      <c r="X28" s="47">
        <f>+Y26</f>
        <v>535655.01</v>
      </c>
      <c r="Y28" s="47">
        <v>536057.43999999994</v>
      </c>
      <c r="Z28" s="51">
        <f t="shared" si="5"/>
        <v>402.42999999993498</v>
      </c>
      <c r="AA28" s="47">
        <f>+AB26</f>
        <v>135777.41</v>
      </c>
      <c r="AB28" s="47">
        <v>135807.67999999999</v>
      </c>
      <c r="AC28" s="51">
        <f t="shared" si="6"/>
        <v>30.269999999989501</v>
      </c>
      <c r="AD28" s="47">
        <f>+AE26</f>
        <v>184486</v>
      </c>
      <c r="AE28" s="47">
        <v>184656</v>
      </c>
      <c r="AF28" s="58">
        <f t="shared" si="7"/>
        <v>170</v>
      </c>
      <c r="AG28" s="62">
        <f t="shared" si="8"/>
        <v>6030.04000000002</v>
      </c>
      <c r="AH28" s="47">
        <f>+AI26</f>
        <v>7747409.3799999999</v>
      </c>
      <c r="AI28" s="47">
        <v>7753205.5</v>
      </c>
      <c r="AJ28" s="63">
        <f t="shared" si="11"/>
        <v>5796.1200000001099</v>
      </c>
      <c r="AK28" s="47">
        <f>+AL26</f>
        <v>7996417.5300000003</v>
      </c>
      <c r="AL28" s="47">
        <v>8002380.2300000004</v>
      </c>
      <c r="AM28" s="63">
        <f t="shared" si="12"/>
        <v>5962.7000000001899</v>
      </c>
      <c r="AN28" s="47">
        <f>+AO26</f>
        <v>36630.019999999997</v>
      </c>
      <c r="AO28" s="47">
        <f>19065.45+18636.61</f>
        <v>37702.06</v>
      </c>
      <c r="AP28" s="67">
        <f t="shared" si="13"/>
        <v>1072.04</v>
      </c>
      <c r="AQ28" s="90">
        <f>+AR26</f>
        <v>5797.4</v>
      </c>
      <c r="AR28" s="90">
        <v>5797.41</v>
      </c>
      <c r="AS28" s="67">
        <f t="shared" si="29"/>
        <v>1.00000000002183E-2</v>
      </c>
      <c r="AT28" s="63">
        <f t="shared" si="30"/>
        <v>7004.4600000002001</v>
      </c>
      <c r="AU28" s="96">
        <f t="shared" si="14"/>
        <v>166.58000000007499</v>
      </c>
      <c r="AZ28" s="1"/>
    </row>
    <row r="29" spans="1:55" ht="30" customHeight="1">
      <c r="A29" s="504"/>
      <c r="B29" s="50">
        <v>45891</v>
      </c>
      <c r="C29" s="47">
        <f t="shared" si="28"/>
        <v>3694568.89</v>
      </c>
      <c r="D29" s="47">
        <v>3698982.43</v>
      </c>
      <c r="E29" s="51">
        <f t="shared" si="9"/>
        <v>4413.54000000004</v>
      </c>
      <c r="F29" s="47">
        <f t="shared" si="16"/>
        <v>1254307.8</v>
      </c>
      <c r="G29" s="47">
        <v>1255022.1499999999</v>
      </c>
      <c r="H29" s="51">
        <f t="shared" si="0"/>
        <v>714.34999999985996</v>
      </c>
      <c r="I29" s="47">
        <f t="shared" si="17"/>
        <v>138925.47</v>
      </c>
      <c r="J29" s="47">
        <v>139016.69</v>
      </c>
      <c r="K29" s="51">
        <f t="shared" si="1"/>
        <v>91.220000000001207</v>
      </c>
      <c r="L29" s="47">
        <f t="shared" si="18"/>
        <v>80369.570000000007</v>
      </c>
      <c r="M29" s="47">
        <v>80425.73</v>
      </c>
      <c r="N29" s="51">
        <f t="shared" si="2"/>
        <v>56.159999999988898</v>
      </c>
      <c r="O29" s="47">
        <f t="shared" si="19"/>
        <v>780108.96</v>
      </c>
      <c r="P29" s="47">
        <v>780591.28</v>
      </c>
      <c r="Q29" s="51">
        <f t="shared" si="3"/>
        <v>482.32000000006502</v>
      </c>
      <c r="R29" s="47">
        <f t="shared" si="20"/>
        <v>296804</v>
      </c>
      <c r="S29" s="47">
        <v>297036</v>
      </c>
      <c r="T29" s="51">
        <f t="shared" si="10"/>
        <v>232</v>
      </c>
      <c r="U29" s="47">
        <f t="shared" si="21"/>
        <v>745907.19999999995</v>
      </c>
      <c r="V29" s="47">
        <v>746201</v>
      </c>
      <c r="W29" s="51">
        <f t="shared" si="4"/>
        <v>293.80000000004702</v>
      </c>
      <c r="X29" s="47">
        <f t="shared" si="22"/>
        <v>536057.43999999994</v>
      </c>
      <c r="Y29" s="47">
        <v>536596.4</v>
      </c>
      <c r="Z29" s="51">
        <f t="shared" si="5"/>
        <v>538.96000000007905</v>
      </c>
      <c r="AA29" s="47">
        <f t="shared" si="23"/>
        <v>135807.67999999999</v>
      </c>
      <c r="AB29" s="47">
        <v>135844.19</v>
      </c>
      <c r="AC29" s="51">
        <f t="shared" si="6"/>
        <v>36.510000000009299</v>
      </c>
      <c r="AD29" s="47">
        <f t="shared" si="24"/>
        <v>184656</v>
      </c>
      <c r="AE29" s="47">
        <v>184909</v>
      </c>
      <c r="AF29" s="58">
        <f t="shared" si="7"/>
        <v>253</v>
      </c>
      <c r="AG29" s="62">
        <f t="shared" si="8"/>
        <v>7111.8600000000897</v>
      </c>
      <c r="AH29" s="47">
        <f t="shared" si="32"/>
        <v>7753205.5</v>
      </c>
      <c r="AI29" s="47">
        <v>7759673.4699999997</v>
      </c>
      <c r="AJ29" s="63">
        <f t="shared" si="11"/>
        <v>6467.9699999997401</v>
      </c>
      <c r="AK29" s="47">
        <f t="shared" si="26"/>
        <v>8002380.2300000004</v>
      </c>
      <c r="AL29" s="47">
        <v>8009049.3399999999</v>
      </c>
      <c r="AM29" s="63">
        <f t="shared" si="12"/>
        <v>6669.1099999994003</v>
      </c>
      <c r="AN29" s="47">
        <f t="shared" si="27"/>
        <v>37702.06</v>
      </c>
      <c r="AO29" s="47">
        <v>38477.33</v>
      </c>
      <c r="AP29" s="67">
        <f t="shared" si="13"/>
        <v>775.27000000000396</v>
      </c>
      <c r="AQ29" s="90">
        <f t="shared" si="31"/>
        <v>5797.41</v>
      </c>
      <c r="AR29" s="90">
        <v>5797.42</v>
      </c>
      <c r="AS29" s="67">
        <f t="shared" si="29"/>
        <v>1.00000000002183E-2</v>
      </c>
      <c r="AT29" s="63">
        <f t="shared" si="30"/>
        <v>7407.8599999994003</v>
      </c>
      <c r="AU29" s="96">
        <f t="shared" si="14"/>
        <v>201.13999999966501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4"/>
      <c r="B30" s="50">
        <v>45892</v>
      </c>
      <c r="C30" s="47">
        <f t="shared" si="28"/>
        <v>3698982.43</v>
      </c>
      <c r="D30" s="47">
        <v>3701762.84</v>
      </c>
      <c r="E30" s="51">
        <f t="shared" si="9"/>
        <v>2780.4099999996802</v>
      </c>
      <c r="F30" s="47">
        <f t="shared" si="16"/>
        <v>1255022.1499999999</v>
      </c>
      <c r="G30" s="47">
        <v>1255721.24</v>
      </c>
      <c r="H30" s="51">
        <f t="shared" si="0"/>
        <v>699.09000000008405</v>
      </c>
      <c r="I30" s="47">
        <f t="shared" si="17"/>
        <v>139016.69</v>
      </c>
      <c r="J30" s="47">
        <v>139109.35</v>
      </c>
      <c r="K30" s="51">
        <f t="shared" si="1"/>
        <v>92.660000000003507</v>
      </c>
      <c r="L30" s="47">
        <f t="shared" si="18"/>
        <v>80425.73</v>
      </c>
      <c r="M30" s="47">
        <v>80478.679999999993</v>
      </c>
      <c r="N30" s="51">
        <f t="shared" si="2"/>
        <v>52.949999999997097</v>
      </c>
      <c r="O30" s="47">
        <f t="shared" si="19"/>
        <v>780591.28</v>
      </c>
      <c r="P30" s="47">
        <v>780939.36</v>
      </c>
      <c r="Q30" s="51">
        <f t="shared" si="3"/>
        <v>348.07999999995798</v>
      </c>
      <c r="R30" s="47">
        <f t="shared" si="20"/>
        <v>297036</v>
      </c>
      <c r="S30" s="47">
        <v>297180.86</v>
      </c>
      <c r="T30" s="51">
        <f t="shared" si="10"/>
        <v>144.859999999986</v>
      </c>
      <c r="U30" s="47">
        <f t="shared" si="21"/>
        <v>746201</v>
      </c>
      <c r="V30" s="47">
        <v>746081.2</v>
      </c>
      <c r="W30" s="51">
        <f t="shared" si="4"/>
        <v>-119.80000000004701</v>
      </c>
      <c r="X30" s="47">
        <f t="shared" si="22"/>
        <v>536596.4</v>
      </c>
      <c r="Y30" s="47">
        <v>536963.52</v>
      </c>
      <c r="Z30" s="51">
        <f t="shared" si="5"/>
        <v>367.119999999995</v>
      </c>
      <c r="AA30" s="47">
        <f t="shared" si="23"/>
        <v>135844.19</v>
      </c>
      <c r="AB30" s="47">
        <v>135870</v>
      </c>
      <c r="AC30" s="51">
        <f t="shared" si="6"/>
        <v>25.8099999999977</v>
      </c>
      <c r="AD30" s="47">
        <f t="shared" si="24"/>
        <v>184909</v>
      </c>
      <c r="AE30" s="47">
        <v>185147</v>
      </c>
      <c r="AF30" s="58">
        <f t="shared" si="7"/>
        <v>238</v>
      </c>
      <c r="AG30" s="62">
        <f t="shared" si="8"/>
        <v>4629.1799999996601</v>
      </c>
      <c r="AH30" s="47">
        <f t="shared" si="32"/>
        <v>7759673.4699999997</v>
      </c>
      <c r="AI30" s="47">
        <v>7764519.6100000003</v>
      </c>
      <c r="AJ30" s="63">
        <f t="shared" si="11"/>
        <v>4846.1400000005997</v>
      </c>
      <c r="AK30" s="47">
        <f t="shared" si="26"/>
        <v>8009049.3399999999</v>
      </c>
      <c r="AL30" s="47">
        <v>8014102.8600000003</v>
      </c>
      <c r="AM30" s="63">
        <f t="shared" si="12"/>
        <v>5053.5200000004797</v>
      </c>
      <c r="AN30" s="47">
        <f t="shared" si="27"/>
        <v>38477.33</v>
      </c>
      <c r="AO30" s="47">
        <f>20033.83+19042.95</f>
        <v>39076.78</v>
      </c>
      <c r="AP30" s="67">
        <f t="shared" si="13"/>
        <v>599.44999999999698</v>
      </c>
      <c r="AQ30" s="90">
        <f t="shared" si="31"/>
        <v>5797.42</v>
      </c>
      <c r="AR30" s="90">
        <v>5797.43</v>
      </c>
      <c r="AS30" s="67">
        <f t="shared" si="29"/>
        <v>1.00000000002183E-2</v>
      </c>
      <c r="AT30" s="63">
        <f t="shared" si="30"/>
        <v>5627.1500000004798</v>
      </c>
      <c r="AU30" s="96">
        <f t="shared" si="14"/>
        <v>207.37999999988801</v>
      </c>
    </row>
    <row r="31" spans="1:55" ht="30" customHeight="1">
      <c r="A31" s="504"/>
      <c r="B31" s="50">
        <v>45893</v>
      </c>
      <c r="C31" s="47">
        <f t="shared" si="28"/>
        <v>3701762.84</v>
      </c>
      <c r="D31" s="47">
        <v>3701773.69</v>
      </c>
      <c r="E31" s="51">
        <f t="shared" si="9"/>
        <v>10.8500000000931</v>
      </c>
      <c r="F31" s="47">
        <f t="shared" si="16"/>
        <v>1255721.24</v>
      </c>
      <c r="G31" s="47">
        <v>1255724.6100000001</v>
      </c>
      <c r="H31" s="51">
        <f t="shared" si="0"/>
        <v>3.37000000011176</v>
      </c>
      <c r="I31" s="47">
        <f t="shared" si="17"/>
        <v>139109.35</v>
      </c>
      <c r="J31" s="47">
        <v>139120.91</v>
      </c>
      <c r="K31" s="51">
        <f t="shared" si="1"/>
        <v>11.5599999999977</v>
      </c>
      <c r="L31" s="47">
        <f t="shared" si="18"/>
        <v>80478.679999999993</v>
      </c>
      <c r="M31" s="47">
        <v>80496.05</v>
      </c>
      <c r="N31" s="51">
        <f t="shared" si="2"/>
        <v>17.370000000009899</v>
      </c>
      <c r="O31" s="47">
        <f t="shared" si="19"/>
        <v>780939.36</v>
      </c>
      <c r="P31" s="47">
        <v>780940</v>
      </c>
      <c r="Q31" s="51">
        <f t="shared" si="3"/>
        <v>0.64000000001396995</v>
      </c>
      <c r="R31" s="47">
        <f t="shared" si="20"/>
        <v>297180.86</v>
      </c>
      <c r="S31" s="47">
        <v>297215.42</v>
      </c>
      <c r="T31" s="51">
        <f t="shared" si="10"/>
        <v>34.5599999999977</v>
      </c>
      <c r="U31" s="47">
        <f t="shared" si="21"/>
        <v>746081.2</v>
      </c>
      <c r="V31" s="47">
        <v>746098.48</v>
      </c>
      <c r="W31" s="51">
        <f t="shared" si="4"/>
        <v>17.280000000027901</v>
      </c>
      <c r="X31" s="47">
        <f t="shared" si="22"/>
        <v>536963.52</v>
      </c>
      <c r="Y31" s="47">
        <v>536990</v>
      </c>
      <c r="Z31" s="51">
        <f t="shared" si="5"/>
        <v>26.479999999981398</v>
      </c>
      <c r="AA31" s="47">
        <f t="shared" si="23"/>
        <v>135870</v>
      </c>
      <c r="AB31" s="47">
        <v>135911.65</v>
      </c>
      <c r="AC31" s="51">
        <f t="shared" si="6"/>
        <v>41.649999999994201</v>
      </c>
      <c r="AD31" s="47">
        <f t="shared" si="24"/>
        <v>185147</v>
      </c>
      <c r="AE31" s="47">
        <v>185253</v>
      </c>
      <c r="AF31" s="58">
        <f t="shared" si="7"/>
        <v>106</v>
      </c>
      <c r="AG31" s="62">
        <f t="shared" si="8"/>
        <v>269.76000000022799</v>
      </c>
      <c r="AH31" s="47">
        <f t="shared" si="32"/>
        <v>7764519.6100000003</v>
      </c>
      <c r="AI31" s="47">
        <v>7764611.2800000003</v>
      </c>
      <c r="AJ31" s="63">
        <f t="shared" si="11"/>
        <v>91.669999999925494</v>
      </c>
      <c r="AK31" s="47">
        <f t="shared" si="26"/>
        <v>8014102.8600000003</v>
      </c>
      <c r="AL31" s="47">
        <v>8014249.5199999996</v>
      </c>
      <c r="AM31" s="63">
        <f t="shared" si="12"/>
        <v>146.659999999218</v>
      </c>
      <c r="AN31" s="47">
        <f t="shared" si="27"/>
        <v>39076.78</v>
      </c>
      <c r="AO31" s="47">
        <f>20390.32+19403.53</f>
        <v>39793.85</v>
      </c>
      <c r="AP31" s="67">
        <f t="shared" si="13"/>
        <v>717.07</v>
      </c>
      <c r="AQ31" s="90">
        <f t="shared" si="31"/>
        <v>5797.43</v>
      </c>
      <c r="AR31" s="90">
        <v>6312.91</v>
      </c>
      <c r="AS31" s="67">
        <f t="shared" si="29"/>
        <v>515.48</v>
      </c>
      <c r="AT31" s="63">
        <f t="shared" si="30"/>
        <v>306.599999999224</v>
      </c>
      <c r="AU31" s="96">
        <f t="shared" si="14"/>
        <v>54.989999999292202</v>
      </c>
      <c r="AV31" s="1"/>
      <c r="AW31" s="1"/>
      <c r="AX31" s="1"/>
      <c r="AY31" s="1"/>
      <c r="AZ31" s="1"/>
      <c r="BA31" s="1"/>
      <c r="BB31" s="1"/>
      <c r="BC31" s="1"/>
    </row>
    <row r="32" spans="1:55" s="3" customFormat="1" ht="30" customHeight="1">
      <c r="A32" s="504"/>
      <c r="B32" s="50">
        <v>45894</v>
      </c>
      <c r="C32" s="47">
        <f t="shared" si="28"/>
        <v>3701773.69</v>
      </c>
      <c r="D32" s="47">
        <v>3701786.17</v>
      </c>
      <c r="E32" s="51">
        <f t="shared" si="9"/>
        <v>12.4799999999814</v>
      </c>
      <c r="F32" s="47">
        <f t="shared" si="16"/>
        <v>1255724.6100000001</v>
      </c>
      <c r="G32" s="47">
        <v>1255731.1299999999</v>
      </c>
      <c r="H32" s="51">
        <f t="shared" si="0"/>
        <v>6.5199999997858002</v>
      </c>
      <c r="I32" s="47">
        <f t="shared" si="17"/>
        <v>139120.91</v>
      </c>
      <c r="J32" s="47">
        <v>139131.73000000001</v>
      </c>
      <c r="K32" s="51">
        <f t="shared" si="1"/>
        <v>10.820000000006999</v>
      </c>
      <c r="L32" s="47">
        <f t="shared" si="18"/>
        <v>80496.05</v>
      </c>
      <c r="M32" s="47">
        <v>80526.33</v>
      </c>
      <c r="N32" s="51">
        <f t="shared" si="2"/>
        <v>30.2799999999988</v>
      </c>
      <c r="O32" s="47">
        <f t="shared" si="19"/>
        <v>780940</v>
      </c>
      <c r="P32" s="47">
        <v>780940.64</v>
      </c>
      <c r="Q32" s="51">
        <f t="shared" si="3"/>
        <v>0.64000000001396995</v>
      </c>
      <c r="R32" s="47">
        <f t="shared" si="20"/>
        <v>297215.42</v>
      </c>
      <c r="S32" s="47">
        <v>297253.64</v>
      </c>
      <c r="T32" s="51">
        <f t="shared" si="10"/>
        <v>38.220000000030304</v>
      </c>
      <c r="U32" s="47">
        <f t="shared" si="21"/>
        <v>746098.48</v>
      </c>
      <c r="V32" s="47">
        <v>746116.24</v>
      </c>
      <c r="W32" s="51">
        <f t="shared" si="4"/>
        <v>17.760000000009299</v>
      </c>
      <c r="X32" s="47">
        <f t="shared" si="22"/>
        <v>536990</v>
      </c>
      <c r="Y32" s="47">
        <v>537050</v>
      </c>
      <c r="Z32" s="51">
        <f t="shared" si="5"/>
        <v>60</v>
      </c>
      <c r="AA32" s="47">
        <f t="shared" si="23"/>
        <v>135911.65</v>
      </c>
      <c r="AB32" s="47">
        <v>135942.43</v>
      </c>
      <c r="AC32" s="51">
        <f t="shared" si="6"/>
        <v>30.7799999999988</v>
      </c>
      <c r="AD32" s="47">
        <f t="shared" si="24"/>
        <v>185253</v>
      </c>
      <c r="AE32" s="47">
        <v>185412</v>
      </c>
      <c r="AF32" s="58">
        <f t="shared" si="7"/>
        <v>159</v>
      </c>
      <c r="AG32" s="62">
        <f t="shared" si="8"/>
        <v>366.49999999982498</v>
      </c>
      <c r="AH32" s="47">
        <f t="shared" si="32"/>
        <v>7764611.2800000003</v>
      </c>
      <c r="AI32" s="47">
        <v>7764877.8300000001</v>
      </c>
      <c r="AJ32" s="63">
        <f t="shared" si="11"/>
        <v>266.54999999981402</v>
      </c>
      <c r="AK32" s="47">
        <f t="shared" si="26"/>
        <v>8014249.5199999996</v>
      </c>
      <c r="AL32" s="47">
        <v>8014588.9199999999</v>
      </c>
      <c r="AM32" s="63">
        <f t="shared" si="12"/>
        <v>339.40000000037298</v>
      </c>
      <c r="AN32" s="47">
        <f t="shared" si="27"/>
        <v>39793.85</v>
      </c>
      <c r="AO32" s="47">
        <f>20613.7+19620.45</f>
        <v>40234.15</v>
      </c>
      <c r="AP32" s="67">
        <f t="shared" si="13"/>
        <v>440.30000000000302</v>
      </c>
      <c r="AQ32" s="90">
        <f t="shared" si="31"/>
        <v>6312.91</v>
      </c>
      <c r="AR32" s="90">
        <v>6629.19</v>
      </c>
      <c r="AS32" s="67">
        <f t="shared" si="29"/>
        <v>316.27999999999997</v>
      </c>
      <c r="AT32" s="63">
        <f t="shared" si="30"/>
        <v>432.64000000037697</v>
      </c>
      <c r="AU32" s="96">
        <f t="shared" si="14"/>
        <v>72.850000000558794</v>
      </c>
    </row>
    <row r="33" spans="1:55" ht="30" customHeight="1">
      <c r="A33" s="504"/>
      <c r="B33" s="50">
        <v>45895</v>
      </c>
      <c r="C33" s="47">
        <f t="shared" si="28"/>
        <v>3701786.17</v>
      </c>
      <c r="D33" s="47">
        <v>3701793.8</v>
      </c>
      <c r="E33" s="51">
        <f t="shared" si="9"/>
        <v>7.6299999998882404</v>
      </c>
      <c r="F33" s="47">
        <f t="shared" si="16"/>
        <v>1255731.1299999999</v>
      </c>
      <c r="G33" s="47">
        <v>1255734.8700000001</v>
      </c>
      <c r="H33" s="51">
        <f t="shared" si="0"/>
        <v>3.7400000002235201</v>
      </c>
      <c r="I33" s="47">
        <f t="shared" si="17"/>
        <v>139131.73000000001</v>
      </c>
      <c r="J33" s="47">
        <v>139147.97</v>
      </c>
      <c r="K33" s="51">
        <f t="shared" si="1"/>
        <v>16.239999999990701</v>
      </c>
      <c r="L33" s="47">
        <f t="shared" si="18"/>
        <v>80526.33</v>
      </c>
      <c r="M33" s="47">
        <v>80568.55</v>
      </c>
      <c r="N33" s="51">
        <f t="shared" si="2"/>
        <v>42.2200000000012</v>
      </c>
      <c r="O33" s="47">
        <f t="shared" si="19"/>
        <v>780940.64</v>
      </c>
      <c r="P33" s="47">
        <v>780940.88</v>
      </c>
      <c r="Q33" s="51">
        <f t="shared" si="3"/>
        <v>0.239999999990687</v>
      </c>
      <c r="R33" s="47">
        <f t="shared" si="20"/>
        <v>297253.64</v>
      </c>
      <c r="S33" s="47">
        <v>297291</v>
      </c>
      <c r="T33" s="51">
        <f t="shared" si="10"/>
        <v>37.359999999986002</v>
      </c>
      <c r="U33" s="47">
        <f t="shared" si="21"/>
        <v>746116.24</v>
      </c>
      <c r="V33" s="47">
        <v>746134.25</v>
      </c>
      <c r="W33" s="51">
        <f t="shared" si="4"/>
        <v>18.010000000009299</v>
      </c>
      <c r="X33" s="47">
        <f t="shared" si="22"/>
        <v>537050</v>
      </c>
      <c r="Y33" s="47">
        <v>537130</v>
      </c>
      <c r="Z33" s="51">
        <f t="shared" si="5"/>
        <v>80</v>
      </c>
      <c r="AA33" s="47">
        <f t="shared" si="23"/>
        <v>135942.43</v>
      </c>
      <c r="AB33" s="47">
        <v>135976.67000000001</v>
      </c>
      <c r="AC33" s="51">
        <f t="shared" si="6"/>
        <v>34.240000000019798</v>
      </c>
      <c r="AD33" s="47">
        <f t="shared" si="24"/>
        <v>185412</v>
      </c>
      <c r="AE33" s="47">
        <v>185536</v>
      </c>
      <c r="AF33" s="58">
        <f t="shared" si="7"/>
        <v>124</v>
      </c>
      <c r="AG33" s="62">
        <f t="shared" si="8"/>
        <v>363.68000000010898</v>
      </c>
      <c r="AH33" s="47">
        <f t="shared" si="32"/>
        <v>7764877.8300000001</v>
      </c>
      <c r="AI33" s="47">
        <v>7764995.2800000003</v>
      </c>
      <c r="AJ33" s="63">
        <f t="shared" si="11"/>
        <v>117.45000000018599</v>
      </c>
      <c r="AK33" s="47">
        <f t="shared" si="26"/>
        <v>8014588.9199999999</v>
      </c>
      <c r="AL33" s="47">
        <v>8014759.3300000001</v>
      </c>
      <c r="AM33" s="63">
        <f t="shared" si="12"/>
        <v>170.41000000014901</v>
      </c>
      <c r="AN33" s="47">
        <f t="shared" si="27"/>
        <v>40234.15</v>
      </c>
      <c r="AO33" s="47">
        <v>41289</v>
      </c>
      <c r="AP33" s="67">
        <f t="shared" si="13"/>
        <v>1054.8499999999999</v>
      </c>
      <c r="AQ33" s="90">
        <f t="shared" si="31"/>
        <v>6629.19</v>
      </c>
      <c r="AR33" s="90">
        <v>7490.81</v>
      </c>
      <c r="AS33" s="67">
        <f t="shared" si="29"/>
        <v>861.62000000000103</v>
      </c>
      <c r="AT33" s="63">
        <f t="shared" si="30"/>
        <v>329.40000000012702</v>
      </c>
      <c r="AU33" s="96">
        <f t="shared" si="14"/>
        <v>52.959999999962697</v>
      </c>
      <c r="AV33" s="1"/>
      <c r="AW33" s="1"/>
      <c r="AX33" s="1"/>
      <c r="AY33" s="1"/>
      <c r="AZ33" s="1"/>
      <c r="BA33" s="1"/>
      <c r="BB33" s="1"/>
      <c r="BC33" s="1"/>
    </row>
    <row r="34" spans="1:55" ht="30" customHeight="1">
      <c r="A34" s="504"/>
      <c r="B34" s="50">
        <v>45896</v>
      </c>
      <c r="C34" s="47">
        <f t="shared" si="28"/>
        <v>3701793.8</v>
      </c>
      <c r="D34" s="47">
        <v>3701800.45</v>
      </c>
      <c r="E34" s="51">
        <f t="shared" si="9"/>
        <v>6.6500000003725299</v>
      </c>
      <c r="F34" s="47">
        <f t="shared" si="16"/>
        <v>1255734.8700000001</v>
      </c>
      <c r="G34" s="47">
        <v>1255738.6100000001</v>
      </c>
      <c r="H34" s="51">
        <f t="shared" si="0"/>
        <v>3.7399999999906899</v>
      </c>
      <c r="I34" s="47">
        <f t="shared" si="17"/>
        <v>139147.97</v>
      </c>
      <c r="J34" s="47">
        <v>139158.28</v>
      </c>
      <c r="K34" s="51">
        <f t="shared" si="1"/>
        <v>10.3099999999977</v>
      </c>
      <c r="L34" s="47">
        <f t="shared" si="18"/>
        <v>80568.55</v>
      </c>
      <c r="M34" s="47">
        <v>80600.25</v>
      </c>
      <c r="N34" s="51">
        <f t="shared" si="2"/>
        <v>31.6999999999971</v>
      </c>
      <c r="O34" s="47">
        <f t="shared" si="19"/>
        <v>780940.88</v>
      </c>
      <c r="P34" s="47">
        <v>780941.12</v>
      </c>
      <c r="Q34" s="51">
        <f t="shared" si="3"/>
        <v>0.239999999990687</v>
      </c>
      <c r="R34" s="47">
        <f t="shared" si="20"/>
        <v>297291</v>
      </c>
      <c r="S34" s="47">
        <v>297331.84000000003</v>
      </c>
      <c r="T34" s="51">
        <f t="shared" si="10"/>
        <v>40.840000000025597</v>
      </c>
      <c r="U34" s="47">
        <f t="shared" si="21"/>
        <v>746134.25</v>
      </c>
      <c r="V34" s="47">
        <v>746151.36</v>
      </c>
      <c r="W34" s="51">
        <f t="shared" si="4"/>
        <v>17.109999999986002</v>
      </c>
      <c r="X34" s="47">
        <f t="shared" si="22"/>
        <v>537130</v>
      </c>
      <c r="Y34" s="47">
        <v>537210</v>
      </c>
      <c r="Z34" s="51">
        <f t="shared" si="5"/>
        <v>80</v>
      </c>
      <c r="AA34" s="47">
        <f t="shared" si="23"/>
        <v>135976.67000000001</v>
      </c>
      <c r="AB34" s="47">
        <v>136012.16</v>
      </c>
      <c r="AC34" s="51">
        <f t="shared" si="6"/>
        <v>35.489999999990701</v>
      </c>
      <c r="AD34" s="47">
        <f t="shared" si="24"/>
        <v>185536</v>
      </c>
      <c r="AE34" s="47">
        <v>185667</v>
      </c>
      <c r="AF34" s="58">
        <f t="shared" si="7"/>
        <v>131</v>
      </c>
      <c r="AG34" s="62">
        <f t="shared" si="8"/>
        <v>357.08000000035099</v>
      </c>
      <c r="AH34" s="47">
        <f t="shared" si="32"/>
        <v>7764995.2800000003</v>
      </c>
      <c r="AI34" s="47">
        <v>7765122.7000000002</v>
      </c>
      <c r="AJ34" s="63">
        <f t="shared" si="11"/>
        <v>127.419999999925</v>
      </c>
      <c r="AK34" s="47">
        <f t="shared" si="26"/>
        <v>8014759.3300000001</v>
      </c>
      <c r="AL34" s="47">
        <v>8014939.5199999996</v>
      </c>
      <c r="AM34" s="63">
        <f t="shared" si="12"/>
        <v>180.189999999478</v>
      </c>
      <c r="AN34" s="47">
        <f t="shared" si="27"/>
        <v>41289</v>
      </c>
      <c r="AO34" s="47">
        <v>42325.57</v>
      </c>
      <c r="AP34" s="67">
        <f t="shared" si="13"/>
        <v>1036.57</v>
      </c>
      <c r="AQ34" s="90">
        <f t="shared" si="31"/>
        <v>7490.81</v>
      </c>
      <c r="AR34" s="90">
        <v>8249.23</v>
      </c>
      <c r="AS34" s="67">
        <f t="shared" si="29"/>
        <v>758.41999999999905</v>
      </c>
      <c r="AT34" s="63">
        <f t="shared" si="30"/>
        <v>422.84999999948798</v>
      </c>
      <c r="AU34" s="96">
        <f t="shared" si="14"/>
        <v>52.769999999553001</v>
      </c>
      <c r="AV34" s="97"/>
      <c r="AW34" s="1"/>
      <c r="AX34" s="1"/>
      <c r="AY34" s="1"/>
      <c r="AZ34" s="3"/>
      <c r="BA34" s="1"/>
      <c r="BB34" s="1"/>
      <c r="BC34" s="1"/>
    </row>
    <row r="35" spans="1:55" ht="30" customHeight="1">
      <c r="A35" s="504"/>
      <c r="B35" s="50">
        <v>45897</v>
      </c>
      <c r="C35" s="47">
        <f t="shared" si="28"/>
        <v>3701800.45</v>
      </c>
      <c r="D35" s="47">
        <v>3701807.4</v>
      </c>
      <c r="E35" s="51">
        <f t="shared" si="9"/>
        <v>6.9499999997205997</v>
      </c>
      <c r="F35" s="47">
        <f t="shared" si="16"/>
        <v>1255738.6100000001</v>
      </c>
      <c r="G35" s="47">
        <v>1255741.6000000001</v>
      </c>
      <c r="H35" s="51">
        <f t="shared" si="0"/>
        <v>2.9899999999906899</v>
      </c>
      <c r="I35" s="47">
        <f t="shared" si="17"/>
        <v>139158.28</v>
      </c>
      <c r="J35" s="47">
        <v>139169.41</v>
      </c>
      <c r="K35" s="51">
        <f t="shared" si="1"/>
        <v>11.130000000004699</v>
      </c>
      <c r="L35" s="47">
        <f t="shared" si="18"/>
        <v>80600.25</v>
      </c>
      <c r="M35" s="47">
        <v>80622.81</v>
      </c>
      <c r="N35" s="51">
        <f t="shared" si="2"/>
        <v>22.5599999999977</v>
      </c>
      <c r="O35" s="47">
        <f t="shared" si="19"/>
        <v>780941.12</v>
      </c>
      <c r="P35" s="47">
        <v>780941.44</v>
      </c>
      <c r="Q35" s="51">
        <f t="shared" si="3"/>
        <v>0.31999999994877698</v>
      </c>
      <c r="R35" s="47">
        <f t="shared" si="20"/>
        <v>297331.84000000003</v>
      </c>
      <c r="S35" s="47">
        <v>297375.68</v>
      </c>
      <c r="T35" s="51">
        <f t="shared" si="10"/>
        <v>43.839999999967397</v>
      </c>
      <c r="U35" s="47">
        <f t="shared" si="21"/>
        <v>746151.36</v>
      </c>
      <c r="V35" s="47">
        <v>746168.8</v>
      </c>
      <c r="W35" s="51">
        <f t="shared" si="4"/>
        <v>17.4400000000605</v>
      </c>
      <c r="X35" s="47">
        <f t="shared" si="22"/>
        <v>537210</v>
      </c>
      <c r="Y35" s="47">
        <v>537218.43999999994</v>
      </c>
      <c r="Z35" s="51">
        <f t="shared" si="5"/>
        <v>8.4399999999441206</v>
      </c>
      <c r="AA35" s="47">
        <f t="shared" si="23"/>
        <v>136012.16</v>
      </c>
      <c r="AB35" s="47">
        <v>136052.13</v>
      </c>
      <c r="AC35" s="51">
        <f t="shared" si="6"/>
        <v>39.9700000000012</v>
      </c>
      <c r="AD35" s="47">
        <f t="shared" si="24"/>
        <v>185667</v>
      </c>
      <c r="AE35" s="47">
        <v>185803</v>
      </c>
      <c r="AF35" s="58">
        <f t="shared" si="7"/>
        <v>136</v>
      </c>
      <c r="AG35" s="62">
        <f t="shared" si="8"/>
        <v>289.63999999963602</v>
      </c>
      <c r="AH35" s="47">
        <f t="shared" si="32"/>
        <v>7765122.7000000002</v>
      </c>
      <c r="AI35" s="47">
        <v>7765234.6200000001</v>
      </c>
      <c r="AJ35" s="63">
        <f t="shared" si="11"/>
        <v>111.919999999925</v>
      </c>
      <c r="AK35" s="47">
        <f t="shared" si="26"/>
        <v>8014939.5199999996</v>
      </c>
      <c r="AL35" s="47">
        <v>8015104.3200000003</v>
      </c>
      <c r="AM35" s="63">
        <f t="shared" si="12"/>
        <v>164.800000000745</v>
      </c>
      <c r="AN35" s="47">
        <f t="shared" si="27"/>
        <v>42325.57</v>
      </c>
      <c r="AO35" s="47">
        <f>22312.03+21337.21</f>
        <v>43649.24</v>
      </c>
      <c r="AP35" s="67">
        <f t="shared" si="13"/>
        <v>1323.67</v>
      </c>
      <c r="AQ35" s="90">
        <f t="shared" si="31"/>
        <v>8249.23</v>
      </c>
      <c r="AR35" s="90">
        <v>9378.81</v>
      </c>
      <c r="AS35" s="67">
        <f t="shared" si="29"/>
        <v>1129.58</v>
      </c>
      <c r="AT35" s="63">
        <f t="shared" si="30"/>
        <v>318.92000000074199</v>
      </c>
      <c r="AU35" s="96">
        <f t="shared" si="14"/>
        <v>52.880000000819599</v>
      </c>
      <c r="AV35" s="2"/>
      <c r="AW35" s="1"/>
      <c r="AX35" s="1"/>
      <c r="AY35" s="1"/>
      <c r="AZ35" s="1"/>
      <c r="BA35" s="1"/>
      <c r="BB35" s="1"/>
      <c r="BC35" s="1"/>
    </row>
    <row r="36" spans="1:55" s="3" customFormat="1" ht="30" customHeight="1">
      <c r="A36" s="504"/>
      <c r="B36" s="50">
        <v>45898</v>
      </c>
      <c r="C36" s="47">
        <f t="shared" si="28"/>
        <v>3701807.4</v>
      </c>
      <c r="D36" s="47">
        <v>3701811.7</v>
      </c>
      <c r="E36" s="51">
        <f t="shared" si="9"/>
        <v>4.3000000002794003</v>
      </c>
      <c r="F36" s="47">
        <f t="shared" si="16"/>
        <v>1255741.6000000001</v>
      </c>
      <c r="G36" s="47">
        <v>1255744.71</v>
      </c>
      <c r="H36" s="51">
        <f t="shared" si="0"/>
        <v>3.10999999986961</v>
      </c>
      <c r="I36" s="47">
        <f t="shared" si="17"/>
        <v>139169.41</v>
      </c>
      <c r="J36" s="47">
        <v>139178.97</v>
      </c>
      <c r="K36" s="51">
        <f t="shared" si="1"/>
        <v>9.5599999999976699</v>
      </c>
      <c r="L36" s="47">
        <f t="shared" si="18"/>
        <v>80622.81</v>
      </c>
      <c r="M36" s="47">
        <v>80661.259999999995</v>
      </c>
      <c r="N36" s="51">
        <f t="shared" si="2"/>
        <v>38.449999999997097</v>
      </c>
      <c r="O36" s="47">
        <f t="shared" si="19"/>
        <v>780941.44</v>
      </c>
      <c r="P36" s="47">
        <v>780941.68</v>
      </c>
      <c r="Q36" s="51">
        <f t="shared" si="3"/>
        <v>0.24000000010710201</v>
      </c>
      <c r="R36" s="47">
        <f t="shared" si="20"/>
        <v>297375.68</v>
      </c>
      <c r="S36" s="47">
        <v>297413.64</v>
      </c>
      <c r="T36" s="51">
        <f t="shared" si="10"/>
        <v>37.960000000020997</v>
      </c>
      <c r="U36" s="47">
        <f t="shared" si="21"/>
        <v>746168.8</v>
      </c>
      <c r="V36" s="47">
        <v>746186.4</v>
      </c>
      <c r="W36" s="51">
        <f t="shared" si="4"/>
        <v>17.599999999976699</v>
      </c>
      <c r="X36" s="47">
        <f t="shared" si="22"/>
        <v>537218.43999999994</v>
      </c>
      <c r="Y36" s="47">
        <v>537246.71999999997</v>
      </c>
      <c r="Z36" s="51">
        <f t="shared" si="5"/>
        <v>28.280000000027901</v>
      </c>
      <c r="AA36" s="47">
        <f t="shared" si="23"/>
        <v>136052.13</v>
      </c>
      <c r="AB36" s="47">
        <v>136085.51999999999</v>
      </c>
      <c r="AC36" s="51">
        <f t="shared" si="6"/>
        <v>33.389999999984902</v>
      </c>
      <c r="AD36" s="47">
        <f t="shared" si="24"/>
        <v>185803</v>
      </c>
      <c r="AE36" s="47">
        <v>185911</v>
      </c>
      <c r="AF36" s="58">
        <f t="shared" si="7"/>
        <v>108</v>
      </c>
      <c r="AG36" s="62">
        <f t="shared" si="8"/>
        <v>280.89000000026101</v>
      </c>
      <c r="AH36" s="47">
        <f t="shared" si="32"/>
        <v>7765234.6200000001</v>
      </c>
      <c r="AI36" s="47">
        <v>7765347.75</v>
      </c>
      <c r="AJ36" s="63">
        <f t="shared" si="11"/>
        <v>113.129999999888</v>
      </c>
      <c r="AK36" s="47">
        <f t="shared" si="26"/>
        <v>8015104.3200000003</v>
      </c>
      <c r="AL36" s="47">
        <v>8015239.1799999997</v>
      </c>
      <c r="AM36" s="63">
        <f t="shared" si="12"/>
        <v>134.85999999940401</v>
      </c>
      <c r="AN36" s="47">
        <f t="shared" si="27"/>
        <v>43649.24</v>
      </c>
      <c r="AO36" s="47">
        <f>22880.13+21920.87</f>
        <v>44801</v>
      </c>
      <c r="AP36" s="67">
        <f t="shared" si="13"/>
        <v>1151.76</v>
      </c>
      <c r="AQ36" s="90">
        <f t="shared" si="31"/>
        <v>9378.81</v>
      </c>
      <c r="AR36" s="90">
        <v>10343.43</v>
      </c>
      <c r="AS36" s="67">
        <f t="shared" si="29"/>
        <v>964.62000000000103</v>
      </c>
      <c r="AT36" s="63">
        <f t="shared" si="30"/>
        <v>288.60999999941998</v>
      </c>
      <c r="AU36" s="96">
        <f t="shared" si="14"/>
        <v>21.729999999515702</v>
      </c>
      <c r="AZ36" s="1"/>
    </row>
    <row r="37" spans="1:55" s="3" customFormat="1" ht="30" customHeight="1">
      <c r="A37" s="504"/>
      <c r="B37" s="50">
        <v>45899</v>
      </c>
      <c r="C37" s="47">
        <f t="shared" si="28"/>
        <v>3701811.7</v>
      </c>
      <c r="D37" s="47">
        <v>3701818.19</v>
      </c>
      <c r="E37" s="51">
        <f t="shared" si="9"/>
        <v>6.4899999997578597</v>
      </c>
      <c r="F37" s="47">
        <f t="shared" si="16"/>
        <v>1255744.71</v>
      </c>
      <c r="G37" s="47">
        <v>1255748.6200000001</v>
      </c>
      <c r="H37" s="51">
        <f t="shared" si="0"/>
        <v>3.9100000001490098</v>
      </c>
      <c r="I37" s="47">
        <f t="shared" si="17"/>
        <v>139178.97</v>
      </c>
      <c r="J37" s="47">
        <v>139188.85</v>
      </c>
      <c r="K37" s="51">
        <f t="shared" si="1"/>
        <v>9.8800000000046602</v>
      </c>
      <c r="L37" s="47">
        <f t="shared" si="18"/>
        <v>80661.259999999995</v>
      </c>
      <c r="M37" s="47">
        <v>80703.070000000007</v>
      </c>
      <c r="N37" s="51">
        <f t="shared" si="2"/>
        <v>41.810000000012202</v>
      </c>
      <c r="O37" s="47">
        <f t="shared" si="19"/>
        <v>780941.68</v>
      </c>
      <c r="P37" s="47">
        <v>780941.92</v>
      </c>
      <c r="Q37" s="51">
        <f t="shared" si="3"/>
        <v>0.239999999990687</v>
      </c>
      <c r="R37" s="47">
        <f t="shared" si="20"/>
        <v>297413.64</v>
      </c>
      <c r="S37" s="47">
        <v>297451.56</v>
      </c>
      <c r="T37" s="51">
        <f t="shared" si="10"/>
        <v>37.919999999983702</v>
      </c>
      <c r="U37" s="47">
        <f t="shared" si="21"/>
        <v>746186.4</v>
      </c>
      <c r="V37" s="47">
        <v>746205.84</v>
      </c>
      <c r="W37" s="51">
        <f t="shared" si="4"/>
        <v>19.439999999944099</v>
      </c>
      <c r="X37" s="47">
        <f t="shared" si="22"/>
        <v>537246.71999999997</v>
      </c>
      <c r="Y37" s="47">
        <v>537258.48</v>
      </c>
      <c r="Z37" s="51">
        <f t="shared" si="5"/>
        <v>11.760000000009301</v>
      </c>
      <c r="AA37" s="47">
        <f t="shared" si="23"/>
        <v>136085.51999999999</v>
      </c>
      <c r="AB37" s="47">
        <v>136123.07</v>
      </c>
      <c r="AC37" s="51">
        <f t="shared" si="6"/>
        <v>37.550000000017498</v>
      </c>
      <c r="AD37" s="47">
        <f t="shared" si="24"/>
        <v>185911</v>
      </c>
      <c r="AE37" s="47">
        <v>186022</v>
      </c>
      <c r="AF37" s="58">
        <f t="shared" si="7"/>
        <v>111</v>
      </c>
      <c r="AG37" s="62">
        <f t="shared" si="8"/>
        <v>279.99999999986898</v>
      </c>
      <c r="AH37" s="47">
        <f t="shared" si="32"/>
        <v>7765347.75</v>
      </c>
      <c r="AI37" s="47">
        <v>7765450.4699999997</v>
      </c>
      <c r="AJ37" s="63">
        <f t="shared" si="11"/>
        <v>102.719999999739</v>
      </c>
      <c r="AK37" s="47">
        <f t="shared" si="26"/>
        <v>8015239.1799999997</v>
      </c>
      <c r="AL37" s="47">
        <v>8015423.2199999997</v>
      </c>
      <c r="AM37" s="63">
        <f t="shared" si="12"/>
        <v>184.040000000037</v>
      </c>
      <c r="AN37" s="47">
        <f t="shared" si="27"/>
        <v>44801</v>
      </c>
      <c r="AO37" s="47">
        <f>23556.15+22608.25</f>
        <v>46164.4</v>
      </c>
      <c r="AP37" s="67">
        <f t="shared" si="13"/>
        <v>1363.4</v>
      </c>
      <c r="AQ37" s="90">
        <f t="shared" si="31"/>
        <v>10343.43</v>
      </c>
      <c r="AR37" s="90">
        <v>11511.6</v>
      </c>
      <c r="AS37" s="67">
        <f t="shared" si="29"/>
        <v>1168.17</v>
      </c>
      <c r="AT37" s="63">
        <f t="shared" si="30"/>
        <v>341.720000000021</v>
      </c>
      <c r="AU37" s="96">
        <f t="shared" si="14"/>
        <v>81.320000000297995</v>
      </c>
      <c r="AV37" s="98"/>
      <c r="AZ37" s="1"/>
    </row>
    <row r="38" spans="1:55" ht="30" customHeight="1">
      <c r="A38" s="504"/>
      <c r="B38" s="50">
        <v>45900</v>
      </c>
      <c r="C38" s="47">
        <f t="shared" si="28"/>
        <v>3701818.19</v>
      </c>
      <c r="D38" s="47">
        <v>3701845.71</v>
      </c>
      <c r="E38" s="51">
        <f t="shared" si="9"/>
        <v>27.520000000018602</v>
      </c>
      <c r="F38" s="47">
        <f t="shared" si="16"/>
        <v>1255748.6200000001</v>
      </c>
      <c r="G38" s="47">
        <v>1255753.1599999999</v>
      </c>
      <c r="H38" s="51">
        <f t="shared" si="0"/>
        <v>4.5399999998044196</v>
      </c>
      <c r="I38" s="47">
        <f t="shared" si="17"/>
        <v>139188.85</v>
      </c>
      <c r="J38" s="47">
        <v>139201.29999999999</v>
      </c>
      <c r="K38" s="51">
        <f t="shared" si="1"/>
        <v>12.4499999999825</v>
      </c>
      <c r="L38" s="47">
        <f t="shared" si="18"/>
        <v>80703.070000000007</v>
      </c>
      <c r="M38" s="47">
        <v>80733.5</v>
      </c>
      <c r="N38" s="51">
        <f t="shared" si="2"/>
        <v>30.429999999993001</v>
      </c>
      <c r="O38" s="47">
        <f t="shared" si="19"/>
        <v>780941.92</v>
      </c>
      <c r="P38" s="47">
        <v>780942.24</v>
      </c>
      <c r="Q38" s="51">
        <f t="shared" si="3"/>
        <v>0.31999999994877698</v>
      </c>
      <c r="R38" s="47">
        <f t="shared" si="20"/>
        <v>297451.56</v>
      </c>
      <c r="S38" s="47">
        <v>297490.56</v>
      </c>
      <c r="T38" s="51">
        <f t="shared" si="10"/>
        <v>39</v>
      </c>
      <c r="U38" s="47">
        <f t="shared" si="21"/>
        <v>746205.84</v>
      </c>
      <c r="V38" s="47">
        <v>746230.24</v>
      </c>
      <c r="W38" s="51">
        <f t="shared" si="4"/>
        <v>24.400000000023301</v>
      </c>
      <c r="X38" s="47">
        <f t="shared" si="22"/>
        <v>537258.48</v>
      </c>
      <c r="Y38" s="47">
        <v>537270.21</v>
      </c>
      <c r="Z38" s="51">
        <f t="shared" si="5"/>
        <v>11.7299999999814</v>
      </c>
      <c r="AA38" s="47">
        <f t="shared" si="23"/>
        <v>136123.07</v>
      </c>
      <c r="AB38" s="47">
        <v>136167.20000000001</v>
      </c>
      <c r="AC38" s="51">
        <f t="shared" si="6"/>
        <v>44.130000000004699</v>
      </c>
      <c r="AD38" s="47">
        <f t="shared" si="24"/>
        <v>186022</v>
      </c>
      <c r="AE38" s="47">
        <v>186067</v>
      </c>
      <c r="AF38" s="58">
        <f t="shared" si="7"/>
        <v>45</v>
      </c>
      <c r="AG38" s="62">
        <f t="shared" si="8"/>
        <v>239.519999999757</v>
      </c>
      <c r="AH38" s="47">
        <f t="shared" si="32"/>
        <v>7765450.4699999997</v>
      </c>
      <c r="AI38" s="47">
        <v>7765646.7599999998</v>
      </c>
      <c r="AJ38" s="63">
        <f t="shared" si="11"/>
        <v>196.290000000037</v>
      </c>
      <c r="AK38" s="47">
        <f t="shared" si="26"/>
        <v>8015423.2199999997</v>
      </c>
      <c r="AL38" s="47">
        <v>8015663.5099999998</v>
      </c>
      <c r="AM38" s="63">
        <f t="shared" si="12"/>
        <v>240.290000000037</v>
      </c>
      <c r="AN38" s="47">
        <f t="shared" si="27"/>
        <v>46164.4</v>
      </c>
      <c r="AO38" s="47">
        <f>24179.43+23244.75</f>
        <v>47424.18</v>
      </c>
      <c r="AP38" s="67">
        <f t="shared" si="13"/>
        <v>1259.78</v>
      </c>
      <c r="AQ38" s="90">
        <f t="shared" si="31"/>
        <v>11511.6</v>
      </c>
      <c r="AR38" s="90">
        <v>12570.9</v>
      </c>
      <c r="AS38" s="67">
        <f t="shared" si="29"/>
        <v>1059.3</v>
      </c>
      <c r="AT38" s="63">
        <f t="shared" si="30"/>
        <v>396.64000000003199</v>
      </c>
      <c r="AU38" s="96">
        <f t="shared" si="14"/>
        <v>44</v>
      </c>
      <c r="AV38" s="1"/>
      <c r="AW38" s="1"/>
      <c r="AX38" s="1"/>
      <c r="AY38" s="1"/>
      <c r="AZ38" s="1"/>
      <c r="BA38" s="1"/>
      <c r="BB38" s="1"/>
      <c r="BC38" s="1"/>
    </row>
    <row r="39" spans="1:55" ht="48" customHeight="1">
      <c r="A39" s="504"/>
      <c r="B39" s="541" t="s">
        <v>39</v>
      </c>
      <c r="C39" s="541"/>
      <c r="D39" s="541"/>
      <c r="E39" s="20">
        <f>SUM(E8:E38)</f>
        <v>82104.930000000197</v>
      </c>
      <c r="F39" s="20"/>
      <c r="G39" s="20"/>
      <c r="H39" s="20">
        <f>SUM(H8:H38)</f>
        <v>3524.2800000000302</v>
      </c>
      <c r="I39" s="20"/>
      <c r="J39" s="20"/>
      <c r="K39" s="20">
        <f>SUM(K8:K38)</f>
        <v>1600.69</v>
      </c>
      <c r="L39" s="20"/>
      <c r="M39" s="20"/>
      <c r="N39" s="20">
        <f>SUM(N8:N38)</f>
        <v>1591.7</v>
      </c>
      <c r="O39" s="20"/>
      <c r="P39" s="20"/>
      <c r="Q39" s="20">
        <f>SUM(Q8:Q38)</f>
        <v>8528.2299999999796</v>
      </c>
      <c r="R39" s="20"/>
      <c r="S39" s="20"/>
      <c r="T39" s="20">
        <f>SUM(T8:T38)</f>
        <v>3903.0999999999799</v>
      </c>
      <c r="U39" s="20"/>
      <c r="V39" s="20"/>
      <c r="W39" s="20">
        <f>SUM(W8:W38)</f>
        <v>9000.5400000000409</v>
      </c>
      <c r="X39" s="20"/>
      <c r="Y39" s="20"/>
      <c r="Z39" s="20">
        <f>SUM(Z8:Z38)</f>
        <v>9033.9699999999702</v>
      </c>
      <c r="AA39" s="85"/>
      <c r="AB39" s="20"/>
      <c r="AC39" s="20">
        <f>SUM(AC8:AC38)</f>
        <v>1135.0700000000099</v>
      </c>
      <c r="AD39" s="20"/>
      <c r="AE39" s="28"/>
      <c r="AF39" s="20">
        <f>SUM(AF8:AF38)</f>
        <v>5447</v>
      </c>
      <c r="AG39" s="92">
        <f>SUM(AG8:AG38)</f>
        <v>125869.51</v>
      </c>
      <c r="AH39" s="92"/>
      <c r="AI39" s="92"/>
      <c r="AJ39" s="20">
        <f>SUM(AJ8:AJ38)</f>
        <v>109547.24</v>
      </c>
      <c r="AK39" s="92"/>
      <c r="AL39" s="92"/>
      <c r="AM39" s="20">
        <f>SUM(AM8:AM38)</f>
        <v>113987.34</v>
      </c>
      <c r="AN39" s="78"/>
      <c r="AO39" s="78"/>
      <c r="AP39" s="99" t="s">
        <v>149</v>
      </c>
      <c r="AQ39" s="99"/>
      <c r="AR39" s="37"/>
      <c r="AS39" s="20">
        <f>SUM(AS13:AS38)</f>
        <v>8451.9699999999993</v>
      </c>
      <c r="AT39" s="80">
        <f>+SUM(AT8:AT38)</f>
        <v>132245.48000000001</v>
      </c>
      <c r="AU39" s="42">
        <f>+SUM(AU8:AU10,AU14:AU38)</f>
        <v>3808.8199999993699</v>
      </c>
      <c r="AV39" s="1"/>
      <c r="AW39" s="1"/>
      <c r="AX39" s="1"/>
      <c r="AY39" s="1"/>
      <c r="AZ39" s="3"/>
      <c r="BA39" s="1"/>
      <c r="BB39" s="1"/>
      <c r="BC39" s="1"/>
    </row>
    <row r="40" spans="1:55" ht="27.75">
      <c r="B40" s="91"/>
      <c r="C40" s="43"/>
      <c r="D40" s="43"/>
      <c r="E40" s="43"/>
      <c r="F40" s="22"/>
      <c r="G40" s="43"/>
      <c r="H40" s="43"/>
      <c r="J40" s="1"/>
      <c r="K40" s="1"/>
      <c r="L40" s="1"/>
      <c r="N40" s="1"/>
      <c r="Q40" s="1"/>
      <c r="R40" s="1"/>
      <c r="T40" s="1" t="s">
        <v>123</v>
      </c>
      <c r="U40" s="1"/>
      <c r="W40" s="1"/>
      <c r="X40" s="1"/>
      <c r="Z40" s="1"/>
      <c r="AA40" s="1"/>
      <c r="AC40" s="1"/>
      <c r="AD40" s="1"/>
      <c r="AF40" s="1"/>
      <c r="AG40" s="1"/>
      <c r="AH40" s="1"/>
      <c r="AI40" s="1"/>
      <c r="AJ40" s="1"/>
      <c r="AK40" s="1"/>
      <c r="AL40" s="93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>
      <c r="B41" s="4"/>
      <c r="H41" s="7"/>
      <c r="L41" s="7"/>
      <c r="P41" s="4"/>
      <c r="Q41" s="23"/>
      <c r="R41" s="24"/>
      <c r="S41" s="24"/>
      <c r="T41" s="24"/>
      <c r="U41" s="1"/>
      <c r="V41" s="1"/>
      <c r="W41" s="1"/>
      <c r="X41" s="1"/>
      <c r="Y41" s="1"/>
      <c r="Z41" s="1"/>
      <c r="AA41" s="23"/>
      <c r="AB41" s="24"/>
      <c r="AC41" s="1"/>
      <c r="AD41" s="23"/>
      <c r="AE41" s="2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5"/>
      <c r="AU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15.7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38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5:55" ht="18.75">
      <c r="AC49" s="7"/>
      <c r="AF49" s="7"/>
      <c r="AG49" s="1"/>
      <c r="AH49" s="2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5:55" ht="27.75">
      <c r="E50" s="86"/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5:55" ht="27.75">
      <c r="E51" s="22"/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5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5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5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5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5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5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5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5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5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5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5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5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5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 ht="27.7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43">
        <f>7165.93+6626.61</f>
        <v>13792.54</v>
      </c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C73" s="7"/>
      <c r="AF73" s="7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C74" s="7"/>
      <c r="AF74" s="7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29:55">
      <c r="AC75" s="7"/>
      <c r="AF75" s="7"/>
      <c r="AG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29:55"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29:55">
      <c r="AZ77" s="1"/>
    </row>
    <row r="78" spans="29:55">
      <c r="AZ78" s="1"/>
    </row>
  </sheetData>
  <mergeCells count="32">
    <mergeCell ref="AN2:AP4"/>
    <mergeCell ref="B39:D39"/>
    <mergeCell ref="A1:A39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  <mergeCell ref="F5:H5"/>
    <mergeCell ref="I5:K5"/>
    <mergeCell ref="L5:N5"/>
    <mergeCell ref="O5:Q5"/>
    <mergeCell ref="R5:T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5"/>
  <sheetViews>
    <sheetView topLeftCell="A19" zoomScale="68" zoomScaleNormal="68" workbookViewId="0">
      <selection activeCell="C33" sqref="C33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8" width="18.570312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150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151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20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52"/>
      <c r="AU6" s="552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87" t="s">
        <v>12</v>
      </c>
      <c r="AI7" s="87" t="s">
        <v>13</v>
      </c>
      <c r="AJ7" s="12" t="s">
        <v>137</v>
      </c>
      <c r="AK7" s="87" t="s">
        <v>12</v>
      </c>
      <c r="AL7" s="87" t="s">
        <v>13</v>
      </c>
      <c r="AM7" s="12" t="s">
        <v>145</v>
      </c>
      <c r="AN7" s="87" t="s">
        <v>12</v>
      </c>
      <c r="AO7" s="11" t="s">
        <v>13</v>
      </c>
      <c r="AP7" s="11" t="s">
        <v>146</v>
      </c>
      <c r="AQ7" s="87" t="s">
        <v>12</v>
      </c>
      <c r="AR7" s="11" t="s">
        <v>13</v>
      </c>
      <c r="AS7" s="87" t="s">
        <v>147</v>
      </c>
      <c r="AT7" s="88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50">
        <v>45901</v>
      </c>
      <c r="C8" s="85">
        <f>+'Aug-25'!D38</f>
        <v>3701845.71</v>
      </c>
      <c r="D8" s="85">
        <v>3705696.12</v>
      </c>
      <c r="E8" s="51">
        <f>+D8-C8</f>
        <v>3850.4100000001499</v>
      </c>
      <c r="F8" s="85">
        <f>+'Aug-25'!G38</f>
        <v>1255753.1599999999</v>
      </c>
      <c r="G8" s="85">
        <v>1256236.3400000001</v>
      </c>
      <c r="H8" s="51">
        <f>+G8-F8</f>
        <v>483.18000000016798</v>
      </c>
      <c r="I8" s="85">
        <f>+'Aug-25'!J38</f>
        <v>139201.29999999999</v>
      </c>
      <c r="J8" s="85">
        <v>139365.44</v>
      </c>
      <c r="K8" s="51">
        <f>+J8-I8</f>
        <v>164.140000000014</v>
      </c>
      <c r="L8" s="85">
        <f>+'Aug-25'!M38</f>
        <v>80733.5</v>
      </c>
      <c r="M8" s="85">
        <v>80817.16</v>
      </c>
      <c r="N8" s="51">
        <f>+M8-L8</f>
        <v>83.660000000003507</v>
      </c>
      <c r="O8" s="85">
        <f>+'Aug-25'!P38</f>
        <v>780942.24</v>
      </c>
      <c r="P8" s="85">
        <v>781291.12</v>
      </c>
      <c r="Q8" s="51">
        <f>P8-O8</f>
        <v>348.880000000005</v>
      </c>
      <c r="R8" s="85">
        <f>+'Aug-25'!S38</f>
        <v>297490.56</v>
      </c>
      <c r="S8" s="85">
        <v>297653.64</v>
      </c>
      <c r="T8" s="51">
        <f>+S8-R8</f>
        <v>163.08000000001601</v>
      </c>
      <c r="U8" s="85">
        <f>+'Aug-25'!V38</f>
        <v>746230.24</v>
      </c>
      <c r="V8" s="85">
        <v>746449.28</v>
      </c>
      <c r="W8" s="51">
        <f>+V8-U8</f>
        <v>219.040000000037</v>
      </c>
      <c r="X8" s="85">
        <f>+'Aug-25'!Y38</f>
        <v>537270.21</v>
      </c>
      <c r="Y8" s="85">
        <v>537828.56000000006</v>
      </c>
      <c r="Z8" s="51">
        <f>+Y8-X8</f>
        <v>558.35000000009302</v>
      </c>
      <c r="AA8" s="85">
        <f>+'Aug-25'!AB38</f>
        <v>136167.20000000001</v>
      </c>
      <c r="AB8" s="85">
        <v>136277.68</v>
      </c>
      <c r="AC8" s="51">
        <f>+AB8-AA8</f>
        <v>110.479999999981</v>
      </c>
      <c r="AD8" s="85">
        <f>+'Aug-25'!AE38</f>
        <v>186067</v>
      </c>
      <c r="AE8" s="85">
        <v>186344</v>
      </c>
      <c r="AF8" s="58">
        <f>+AE8-AD8</f>
        <v>277</v>
      </c>
      <c r="AG8" s="62">
        <f>+AF8+AC8+Z8+W8+T8+Q8+N8+K8+E8+H8</f>
        <v>6258.2200000004696</v>
      </c>
      <c r="AH8" s="85">
        <f>+'Aug-25'!AI38</f>
        <v>7765646.7599999998</v>
      </c>
      <c r="AI8" s="85">
        <v>7771539.6200000001</v>
      </c>
      <c r="AJ8" s="63">
        <f>+AI8-AH8</f>
        <v>5892.8600000003398</v>
      </c>
      <c r="AK8" s="85">
        <f>+'Aug-25'!AL38</f>
        <v>8015663.5099999998</v>
      </c>
      <c r="AL8" s="85">
        <v>8021790.9900000002</v>
      </c>
      <c r="AM8" s="63">
        <f>+AL8-AK8</f>
        <v>6127.4800000004498</v>
      </c>
      <c r="AN8" s="85">
        <f>+'Aug-25'!AO38</f>
        <v>47424.18</v>
      </c>
      <c r="AO8" s="85">
        <f>24462.54+23532.15</f>
        <v>47994.69</v>
      </c>
      <c r="AP8" s="63">
        <f>+AO8-AN8</f>
        <v>570.51000000000204</v>
      </c>
      <c r="AQ8" s="89">
        <f>+'Aug-25'!AR38</f>
        <v>12570.9</v>
      </c>
      <c r="AR8" s="89">
        <v>12572.57</v>
      </c>
      <c r="AS8" s="71">
        <f>+AR8-AQ8</f>
        <v>1.6700000000000701</v>
      </c>
      <c r="AT8" s="71">
        <f>+AP8+AM8-AC8-AS8</f>
        <v>6585.8400000004704</v>
      </c>
      <c r="AU8" s="90">
        <f>+AM8-AJ8</f>
        <v>234.62000000011199</v>
      </c>
      <c r="AV8" s="40"/>
    </row>
    <row r="9" spans="1:55" s="3" customFormat="1" ht="30" customHeight="1">
      <c r="A9" s="504"/>
      <c r="B9" s="50">
        <v>45902</v>
      </c>
      <c r="C9" s="47">
        <f>+D8</f>
        <v>3705696.12</v>
      </c>
      <c r="D9" s="47">
        <v>3710537.27</v>
      </c>
      <c r="E9" s="51">
        <f t="shared" ref="E9:E36" si="0">+D9-C9</f>
        <v>4841.1499999999096</v>
      </c>
      <c r="F9" s="47">
        <f>+G8</f>
        <v>1256236.3400000001</v>
      </c>
      <c r="G9" s="47">
        <v>1256986.8400000001</v>
      </c>
      <c r="H9" s="51">
        <f t="shared" ref="H9:H36" si="1">+G9-F9</f>
        <v>750.5</v>
      </c>
      <c r="I9" s="47">
        <f>+J8</f>
        <v>139365.44</v>
      </c>
      <c r="J9" s="47">
        <v>139560.72</v>
      </c>
      <c r="K9" s="51">
        <f t="shared" ref="K9:K36" si="2">+J9-I9</f>
        <v>195.27999999999901</v>
      </c>
      <c r="L9" s="47">
        <f>+M8</f>
        <v>80817.16</v>
      </c>
      <c r="M9" s="47">
        <v>80910.740000000005</v>
      </c>
      <c r="N9" s="51">
        <f t="shared" ref="N9:N36" si="3">+M9-L9</f>
        <v>93.580000000001704</v>
      </c>
      <c r="O9" s="47">
        <f>+P8</f>
        <v>781291.12</v>
      </c>
      <c r="P9" s="47">
        <v>781714.4</v>
      </c>
      <c r="Q9" s="51">
        <f t="shared" ref="Q9:Q36" si="4">P9-O9</f>
        <v>423.280000000028</v>
      </c>
      <c r="R9" s="47">
        <f>+S8</f>
        <v>297653.64</v>
      </c>
      <c r="S9" s="47">
        <v>297841</v>
      </c>
      <c r="T9" s="51">
        <f t="shared" ref="T9:T36" si="5">+S9-R9</f>
        <v>187.359999999986</v>
      </c>
      <c r="U9" s="47">
        <f>+V8</f>
        <v>746449.28</v>
      </c>
      <c r="V9" s="47">
        <v>746710.96</v>
      </c>
      <c r="W9" s="51">
        <f t="shared" ref="W9:W36" si="6">+V9-U9</f>
        <v>261.67999999993498</v>
      </c>
      <c r="X9" s="47">
        <f>+Y8</f>
        <v>537828.56000000006</v>
      </c>
      <c r="Y9" s="47">
        <v>538305.04</v>
      </c>
      <c r="Z9" s="51">
        <f t="shared" ref="Z9:Z36" si="7">+Y9-X9</f>
        <v>476.47999999998098</v>
      </c>
      <c r="AA9" s="47">
        <f>+AB8</f>
        <v>136277.68</v>
      </c>
      <c r="AB9" s="47">
        <v>136406.53</v>
      </c>
      <c r="AC9" s="51">
        <f t="shared" ref="AC9:AC36" si="8">+AB9-AA9</f>
        <v>128.85000000000599</v>
      </c>
      <c r="AD9" s="47">
        <f>+AE8</f>
        <v>186344</v>
      </c>
      <c r="AE9" s="47">
        <v>186628</v>
      </c>
      <c r="AF9" s="58">
        <f t="shared" ref="AF9:AF36" si="9">+AE9-AD9</f>
        <v>284</v>
      </c>
      <c r="AG9" s="62">
        <f t="shared" ref="AG9:AG36" si="10">+AF9+AC9+Z9+W9+T9+Q9+N9+K9+E9+H9</f>
        <v>7642.1599999998398</v>
      </c>
      <c r="AH9" s="47">
        <f>+AI8</f>
        <v>7771539.6200000001</v>
      </c>
      <c r="AI9" s="47">
        <v>7778533.3300000001</v>
      </c>
      <c r="AJ9" s="63">
        <f t="shared" ref="AJ9:AJ36" si="11">+AI9-AH9</f>
        <v>6993.70999999996</v>
      </c>
      <c r="AK9" s="47">
        <f>+AL8</f>
        <v>8021790.9900000002</v>
      </c>
      <c r="AL9" s="47">
        <v>8029009.8799999999</v>
      </c>
      <c r="AM9" s="63">
        <f t="shared" ref="AM9:AM36" si="12">+AL9-AK9</f>
        <v>7218.8899999996602</v>
      </c>
      <c r="AN9" s="47">
        <f>+AO8</f>
        <v>47994.69</v>
      </c>
      <c r="AO9" s="47">
        <f>24991.67+24068.47</f>
        <v>49060.14</v>
      </c>
      <c r="AP9" s="63">
        <f t="shared" ref="AP9:AP36" si="13">+AO9-AN9</f>
        <v>1065.45</v>
      </c>
      <c r="AQ9" s="90">
        <f>+AR8</f>
        <v>12572.57</v>
      </c>
      <c r="AR9" s="90">
        <v>12572.69</v>
      </c>
      <c r="AS9" s="67">
        <f t="shared" ref="AS9:AS36" si="14">+AR9-AQ9</f>
        <v>0.12000000000079999</v>
      </c>
      <c r="AT9" s="67">
        <f t="shared" ref="AT9:AT36" si="15">+AP9+AM9-AC9-AS9</f>
        <v>8155.3699999996597</v>
      </c>
      <c r="AU9" s="90">
        <f t="shared" ref="AU9:AU36" si="16">+AM9-AJ9</f>
        <v>225.17999999970201</v>
      </c>
    </row>
    <row r="10" spans="1:55" ht="30" customHeight="1">
      <c r="A10" s="504"/>
      <c r="B10" s="50">
        <v>45903</v>
      </c>
      <c r="C10" s="47">
        <f t="shared" ref="C10:C36" si="17">+D9</f>
        <v>3710537.27</v>
      </c>
      <c r="D10" s="47">
        <v>3715413.27</v>
      </c>
      <c r="E10" s="51">
        <f t="shared" si="0"/>
        <v>4876</v>
      </c>
      <c r="F10" s="47">
        <f t="shared" ref="F10:F36" si="18">+G9</f>
        <v>1256986.8400000001</v>
      </c>
      <c r="G10" s="47">
        <v>1257768.53</v>
      </c>
      <c r="H10" s="51">
        <f t="shared" si="1"/>
        <v>781.68999999994401</v>
      </c>
      <c r="I10" s="47">
        <f t="shared" ref="I10:I36" si="19">+J9</f>
        <v>139560.72</v>
      </c>
      <c r="J10" s="47">
        <v>139741.84</v>
      </c>
      <c r="K10" s="51">
        <f t="shared" si="2"/>
        <v>181.119999999995</v>
      </c>
      <c r="L10" s="47">
        <f t="shared" ref="L10:L36" si="20">+M9</f>
        <v>80910.740000000005</v>
      </c>
      <c r="M10" s="47">
        <v>81004.009999999995</v>
      </c>
      <c r="N10" s="51">
        <f t="shared" si="3"/>
        <v>93.269999999989494</v>
      </c>
      <c r="O10" s="47">
        <f t="shared" ref="O10:O36" si="21">+P9</f>
        <v>781714.4</v>
      </c>
      <c r="P10" s="47">
        <v>782204.72</v>
      </c>
      <c r="Q10" s="51">
        <f t="shared" si="4"/>
        <v>490.319999999949</v>
      </c>
      <c r="R10" s="47">
        <f t="shared" ref="R10:R36" si="22">+S9</f>
        <v>297841</v>
      </c>
      <c r="S10" s="47">
        <v>298087.94</v>
      </c>
      <c r="T10" s="51">
        <f t="shared" si="5"/>
        <v>246.94000000000199</v>
      </c>
      <c r="U10" s="47">
        <f t="shared" ref="U10:U36" si="23">+V9</f>
        <v>746710.96</v>
      </c>
      <c r="V10" s="47">
        <v>746982.48</v>
      </c>
      <c r="W10" s="51">
        <f t="shared" si="6"/>
        <v>271.52000000001902</v>
      </c>
      <c r="X10" s="47">
        <f t="shared" ref="X10:X36" si="24">+Y9</f>
        <v>538305.04</v>
      </c>
      <c r="Y10" s="47">
        <v>538804.47999999998</v>
      </c>
      <c r="Z10" s="51">
        <f t="shared" si="7"/>
        <v>499.43999999994401</v>
      </c>
      <c r="AA10" s="47">
        <f t="shared" ref="AA10:AA36" si="25">+AB9</f>
        <v>136406.53</v>
      </c>
      <c r="AB10" s="47">
        <v>136450</v>
      </c>
      <c r="AC10" s="51">
        <f t="shared" si="8"/>
        <v>43.4700000000012</v>
      </c>
      <c r="AD10" s="47">
        <f t="shared" ref="AD10:AD36" si="26">+AE9</f>
        <v>186628</v>
      </c>
      <c r="AE10" s="47">
        <v>186894</v>
      </c>
      <c r="AF10" s="58">
        <f t="shared" si="9"/>
        <v>266</v>
      </c>
      <c r="AG10" s="62">
        <f t="shared" si="10"/>
        <v>7749.7699999998404</v>
      </c>
      <c r="AH10" s="47">
        <f t="shared" ref="AH10:AH36" si="27">+AI9</f>
        <v>7778533.3300000001</v>
      </c>
      <c r="AI10" s="47">
        <v>7785476.0800000001</v>
      </c>
      <c r="AJ10" s="63">
        <f t="shared" si="11"/>
        <v>6942.75</v>
      </c>
      <c r="AK10" s="47">
        <f t="shared" ref="AK10:AK36" si="28">+AL9</f>
        <v>8029009.8799999999</v>
      </c>
      <c r="AL10" s="47">
        <v>8036176.5300000003</v>
      </c>
      <c r="AM10" s="63">
        <f t="shared" si="12"/>
        <v>7166.6500000003698</v>
      </c>
      <c r="AN10" s="47">
        <f t="shared" ref="AN10:AN11" si="29">+AO9</f>
        <v>49060.14</v>
      </c>
      <c r="AO10" s="47">
        <f>25647.64+24734.8</f>
        <v>50382.44</v>
      </c>
      <c r="AP10" s="63">
        <f t="shared" si="13"/>
        <v>1322.3</v>
      </c>
      <c r="AQ10" s="90">
        <f t="shared" ref="AQ10:AQ36" si="30">+AR9</f>
        <v>12572.69</v>
      </c>
      <c r="AR10" s="90">
        <v>12573.69</v>
      </c>
      <c r="AS10" s="67">
        <f t="shared" si="14"/>
        <v>1</v>
      </c>
      <c r="AT10" s="67">
        <f t="shared" si="15"/>
        <v>8444.4800000003706</v>
      </c>
      <c r="AU10" s="90">
        <f t="shared" si="16"/>
        <v>223.90000000037301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50">
        <v>45904</v>
      </c>
      <c r="C11" s="47">
        <f t="shared" si="17"/>
        <v>3715413.27</v>
      </c>
      <c r="D11" s="47">
        <v>3718581.76</v>
      </c>
      <c r="E11" s="51">
        <f t="shared" si="0"/>
        <v>3168.4899999997601</v>
      </c>
      <c r="F11" s="47">
        <f t="shared" si="18"/>
        <v>1257768.53</v>
      </c>
      <c r="G11" s="47">
        <v>1258364.08</v>
      </c>
      <c r="H11" s="51">
        <f t="shared" si="1"/>
        <v>595.55000000004702</v>
      </c>
      <c r="I11" s="47">
        <f t="shared" si="19"/>
        <v>139741.84</v>
      </c>
      <c r="J11" s="47">
        <v>139925.85999999999</v>
      </c>
      <c r="K11" s="51">
        <f t="shared" si="2"/>
        <v>184.01999999999001</v>
      </c>
      <c r="L11" s="47">
        <f t="shared" si="20"/>
        <v>81004.009999999995</v>
      </c>
      <c r="M11" s="47">
        <v>81151.039999999994</v>
      </c>
      <c r="N11" s="51">
        <f t="shared" si="3"/>
        <v>147.02999999999901</v>
      </c>
      <c r="O11" s="47">
        <f t="shared" si="21"/>
        <v>782204.72</v>
      </c>
      <c r="P11" s="47">
        <v>782484.64</v>
      </c>
      <c r="Q11" s="51">
        <f t="shared" si="4"/>
        <v>279.92000000004202</v>
      </c>
      <c r="R11" s="47">
        <f t="shared" si="22"/>
        <v>298087.94</v>
      </c>
      <c r="S11" s="47">
        <v>298350.82</v>
      </c>
      <c r="T11" s="51">
        <f t="shared" si="5"/>
        <v>262.880000000005</v>
      </c>
      <c r="U11" s="47">
        <f t="shared" si="23"/>
        <v>746982.48</v>
      </c>
      <c r="V11" s="47">
        <v>747275.12</v>
      </c>
      <c r="W11" s="51">
        <f t="shared" si="6"/>
        <v>292.64000000001403</v>
      </c>
      <c r="X11" s="47">
        <f t="shared" si="24"/>
        <v>538804.47999999998</v>
      </c>
      <c r="Y11" s="47">
        <v>539196.72</v>
      </c>
      <c r="Z11" s="51">
        <f t="shared" si="7"/>
        <v>392.23999999999103</v>
      </c>
      <c r="AA11" s="47">
        <f t="shared" si="25"/>
        <v>136450</v>
      </c>
      <c r="AB11" s="47">
        <v>136815.6</v>
      </c>
      <c r="AC11" s="51">
        <f t="shared" si="8"/>
        <v>365.60000000000599</v>
      </c>
      <c r="AD11" s="47">
        <f t="shared" si="26"/>
        <v>186894</v>
      </c>
      <c r="AE11" s="47">
        <v>187334</v>
      </c>
      <c r="AF11" s="58">
        <f t="shared" si="9"/>
        <v>440</v>
      </c>
      <c r="AG11" s="62">
        <f t="shared" si="10"/>
        <v>6128.3699999998498</v>
      </c>
      <c r="AH11" s="47">
        <f t="shared" si="27"/>
        <v>7785476.0800000001</v>
      </c>
      <c r="AI11" s="47">
        <v>7790130.3499999996</v>
      </c>
      <c r="AJ11" s="63">
        <f t="shared" si="11"/>
        <v>4654.2699999995502</v>
      </c>
      <c r="AK11" s="47">
        <f t="shared" si="28"/>
        <v>8036176.5300000003</v>
      </c>
      <c r="AL11" s="47">
        <v>8041176.4100000001</v>
      </c>
      <c r="AM11" s="63">
        <f t="shared" si="12"/>
        <v>4999.8799999998901</v>
      </c>
      <c r="AN11" s="47">
        <f t="shared" si="29"/>
        <v>50382.44</v>
      </c>
      <c r="AO11" s="47">
        <v>54853.19</v>
      </c>
      <c r="AP11" s="63">
        <f t="shared" si="13"/>
        <v>4470.75</v>
      </c>
      <c r="AQ11" s="90">
        <f t="shared" si="30"/>
        <v>12573.69</v>
      </c>
      <c r="AR11" s="90">
        <v>15286.76</v>
      </c>
      <c r="AS11" s="67">
        <f t="shared" si="14"/>
        <v>2713.07</v>
      </c>
      <c r="AT11" s="67">
        <f t="shared" si="15"/>
        <v>6391.95999999988</v>
      </c>
      <c r="AU11" s="90">
        <f t="shared" si="16"/>
        <v>345.61000000033499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50">
        <v>45905</v>
      </c>
      <c r="C12" s="592" t="s">
        <v>152</v>
      </c>
      <c r="D12" s="592"/>
      <c r="E12" s="592"/>
      <c r="F12" s="592"/>
      <c r="G12" s="592"/>
      <c r="H12" s="592"/>
      <c r="I12" s="592"/>
      <c r="J12" s="592"/>
      <c r="K12" s="592"/>
      <c r="L12" s="592"/>
      <c r="M12" s="592"/>
      <c r="N12" s="592"/>
      <c r="O12" s="592"/>
      <c r="P12" s="592"/>
      <c r="Q12" s="592"/>
      <c r="R12" s="592"/>
      <c r="S12" s="592"/>
      <c r="T12" s="592"/>
      <c r="U12" s="592"/>
      <c r="V12" s="592"/>
      <c r="W12" s="592"/>
      <c r="X12" s="592"/>
      <c r="Y12" s="592"/>
      <c r="Z12" s="592"/>
      <c r="AA12" s="592"/>
      <c r="AB12" s="592"/>
      <c r="AC12" s="592"/>
      <c r="AD12" s="592"/>
      <c r="AE12" s="592"/>
      <c r="AF12" s="592"/>
      <c r="AG12" s="592"/>
      <c r="AH12" s="592"/>
      <c r="AI12" s="592"/>
      <c r="AJ12" s="592"/>
      <c r="AK12" s="592"/>
      <c r="AL12" s="592"/>
      <c r="AM12" s="592"/>
      <c r="AN12" s="592"/>
      <c r="AO12" s="592"/>
      <c r="AP12" s="592"/>
      <c r="AQ12" s="592"/>
      <c r="AR12" s="592"/>
      <c r="AS12" s="592"/>
      <c r="AT12" s="592"/>
      <c r="AU12" s="592"/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50">
        <v>45906</v>
      </c>
      <c r="C13" s="592"/>
      <c r="D13" s="592"/>
      <c r="E13" s="592"/>
      <c r="F13" s="592"/>
      <c r="G13" s="592"/>
      <c r="H13" s="592"/>
      <c r="I13" s="592"/>
      <c r="J13" s="592"/>
      <c r="K13" s="592"/>
      <c r="L13" s="592"/>
      <c r="M13" s="592"/>
      <c r="N13" s="592"/>
      <c r="O13" s="592"/>
      <c r="P13" s="592"/>
      <c r="Q13" s="592"/>
      <c r="R13" s="592"/>
      <c r="S13" s="592"/>
      <c r="T13" s="592"/>
      <c r="U13" s="592"/>
      <c r="V13" s="592"/>
      <c r="W13" s="592"/>
      <c r="X13" s="592"/>
      <c r="Y13" s="592"/>
      <c r="Z13" s="592"/>
      <c r="AA13" s="592"/>
      <c r="AB13" s="592"/>
      <c r="AC13" s="592"/>
      <c r="AD13" s="592"/>
      <c r="AE13" s="592"/>
      <c r="AF13" s="592"/>
      <c r="AG13" s="592"/>
      <c r="AH13" s="592"/>
      <c r="AI13" s="592"/>
      <c r="AJ13" s="592"/>
      <c r="AK13" s="592"/>
      <c r="AL13" s="592"/>
      <c r="AM13" s="592"/>
      <c r="AN13" s="592"/>
      <c r="AO13" s="592"/>
      <c r="AP13" s="592"/>
      <c r="AQ13" s="592"/>
      <c r="AR13" s="592"/>
      <c r="AS13" s="592"/>
      <c r="AT13" s="592"/>
      <c r="AU13" s="592"/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50">
        <v>45907</v>
      </c>
      <c r="C14" s="592"/>
      <c r="D14" s="592"/>
      <c r="E14" s="592"/>
      <c r="F14" s="592"/>
      <c r="G14" s="592"/>
      <c r="H14" s="592"/>
      <c r="I14" s="592"/>
      <c r="J14" s="592"/>
      <c r="K14" s="592"/>
      <c r="L14" s="592"/>
      <c r="M14" s="592"/>
      <c r="N14" s="592"/>
      <c r="O14" s="592"/>
      <c r="P14" s="592"/>
      <c r="Q14" s="592"/>
      <c r="R14" s="592"/>
      <c r="S14" s="592"/>
      <c r="T14" s="592"/>
      <c r="U14" s="592"/>
      <c r="V14" s="592"/>
      <c r="W14" s="592"/>
      <c r="X14" s="592"/>
      <c r="Y14" s="592"/>
      <c r="Z14" s="592"/>
      <c r="AA14" s="592"/>
      <c r="AB14" s="592"/>
      <c r="AC14" s="592"/>
      <c r="AD14" s="592"/>
      <c r="AE14" s="592"/>
      <c r="AF14" s="592"/>
      <c r="AG14" s="592"/>
      <c r="AH14" s="592"/>
      <c r="AI14" s="592"/>
      <c r="AJ14" s="592"/>
      <c r="AK14" s="592"/>
      <c r="AL14" s="592"/>
      <c r="AM14" s="592"/>
      <c r="AN14" s="592"/>
      <c r="AO14" s="592"/>
      <c r="AP14" s="592"/>
      <c r="AQ14" s="592"/>
      <c r="AR14" s="592"/>
      <c r="AS14" s="592"/>
      <c r="AT14" s="592"/>
      <c r="AU14" s="592"/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50">
        <v>45909</v>
      </c>
      <c r="C15" s="47">
        <f>+D11</f>
        <v>3718581.76</v>
      </c>
      <c r="D15" s="47">
        <v>3719146.45</v>
      </c>
      <c r="E15" s="51">
        <f t="shared" si="0"/>
        <v>564.69000000041001</v>
      </c>
      <c r="F15" s="47">
        <f>+G11</f>
        <v>1258364.08</v>
      </c>
      <c r="G15" s="47">
        <v>1258697.75</v>
      </c>
      <c r="H15" s="51">
        <f t="shared" si="1"/>
        <v>333.66999999992498</v>
      </c>
      <c r="I15" s="47">
        <f>+J11</f>
        <v>139925.85999999999</v>
      </c>
      <c r="J15" s="47">
        <v>139992.91</v>
      </c>
      <c r="K15" s="51">
        <f t="shared" si="2"/>
        <v>67.050000000017505</v>
      </c>
      <c r="L15" s="47">
        <f>+M11</f>
        <v>81151.039999999994</v>
      </c>
      <c r="M15" s="47">
        <v>81195.55</v>
      </c>
      <c r="N15" s="51">
        <f t="shared" si="3"/>
        <v>44.510000000009299</v>
      </c>
      <c r="O15" s="47">
        <f>+P11</f>
        <v>782484.64</v>
      </c>
      <c r="P15" s="47">
        <v>782560.4</v>
      </c>
      <c r="Q15" s="51">
        <f t="shared" si="4"/>
        <v>75.760000000009299</v>
      </c>
      <c r="R15" s="47">
        <f>+S11</f>
        <v>298350.82</v>
      </c>
      <c r="S15" s="47">
        <v>298397.15999999997</v>
      </c>
      <c r="T15" s="51">
        <f t="shared" si="5"/>
        <v>46.339999999967397</v>
      </c>
      <c r="U15" s="47">
        <f>+V11</f>
        <v>747275.12</v>
      </c>
      <c r="V15" s="47">
        <v>747369.68</v>
      </c>
      <c r="W15" s="51">
        <f t="shared" si="6"/>
        <v>94.560000000055894</v>
      </c>
      <c r="X15" s="47">
        <f>+Y11</f>
        <v>539196.72</v>
      </c>
      <c r="Y15" s="47">
        <v>539267.52</v>
      </c>
      <c r="Z15" s="51">
        <f t="shared" si="7"/>
        <v>70.800000000046595</v>
      </c>
      <c r="AA15" s="47">
        <f>+AB11</f>
        <v>136815.6</v>
      </c>
      <c r="AB15" s="47">
        <v>136877.47</v>
      </c>
      <c r="AC15" s="51">
        <f t="shared" si="8"/>
        <v>61.869999999995301</v>
      </c>
      <c r="AD15" s="47">
        <f>+AE11</f>
        <v>187334</v>
      </c>
      <c r="AE15" s="47">
        <v>187506</v>
      </c>
      <c r="AF15" s="58">
        <f t="shared" si="9"/>
        <v>172</v>
      </c>
      <c r="AG15" s="62">
        <f t="shared" si="10"/>
        <v>1531.25000000044</v>
      </c>
      <c r="AH15" s="47">
        <f>+AI11</f>
        <v>7790130.3499999996</v>
      </c>
      <c r="AI15" s="47">
        <v>7791497.9400000004</v>
      </c>
      <c r="AJ15" s="63">
        <f t="shared" si="11"/>
        <v>1367.59000000078</v>
      </c>
      <c r="AK15" s="47">
        <f>+AL11</f>
        <v>8041176.4100000001</v>
      </c>
      <c r="AL15" s="47">
        <v>8042655.2800000003</v>
      </c>
      <c r="AM15" s="63">
        <f t="shared" si="12"/>
        <v>1478.8700000001099</v>
      </c>
      <c r="AN15" s="47">
        <f>+AO11</f>
        <v>54853.19</v>
      </c>
      <c r="AO15" s="47">
        <f>28125.35+27012.5</f>
        <v>55137.85</v>
      </c>
      <c r="AP15" s="63">
        <f t="shared" si="13"/>
        <v>284.65999999999599</v>
      </c>
      <c r="AQ15" s="90">
        <f>+AR11</f>
        <v>15286.76</v>
      </c>
      <c r="AR15" s="90">
        <v>15293.35</v>
      </c>
      <c r="AS15" s="67">
        <f t="shared" si="14"/>
        <v>6.59000000000015</v>
      </c>
      <c r="AT15" s="67">
        <f t="shared" si="15"/>
        <v>1695.07000000011</v>
      </c>
      <c r="AU15" s="90">
        <f t="shared" si="16"/>
        <v>111.27999999932899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50">
        <v>45910</v>
      </c>
      <c r="C16" s="47">
        <f t="shared" si="17"/>
        <v>3719146.45</v>
      </c>
      <c r="D16" s="47">
        <v>3722406.28</v>
      </c>
      <c r="E16" s="51">
        <f t="shared" si="0"/>
        <v>3259.8299999996102</v>
      </c>
      <c r="F16" s="47">
        <f t="shared" si="18"/>
        <v>1258697.75</v>
      </c>
      <c r="G16" s="47">
        <v>1259204.42</v>
      </c>
      <c r="H16" s="51">
        <f t="shared" si="1"/>
        <v>506.66999999992498</v>
      </c>
      <c r="I16" s="47">
        <f t="shared" si="19"/>
        <v>139992.91</v>
      </c>
      <c r="J16" s="47">
        <v>140148.93</v>
      </c>
      <c r="K16" s="51">
        <f t="shared" si="2"/>
        <v>156.01999999999001</v>
      </c>
      <c r="L16" s="47">
        <f t="shared" si="20"/>
        <v>81195.55</v>
      </c>
      <c r="M16" s="47">
        <v>81295.490000000005</v>
      </c>
      <c r="N16" s="51">
        <f t="shared" si="3"/>
        <v>99.9400000000023</v>
      </c>
      <c r="O16" s="47">
        <f t="shared" si="21"/>
        <v>782560.4</v>
      </c>
      <c r="P16" s="47">
        <v>782762.64</v>
      </c>
      <c r="Q16" s="51">
        <f t="shared" si="4"/>
        <v>202.239999999991</v>
      </c>
      <c r="R16" s="47">
        <f t="shared" si="22"/>
        <v>298397.15999999997</v>
      </c>
      <c r="S16" s="47">
        <v>298606.88</v>
      </c>
      <c r="T16" s="51">
        <f t="shared" si="5"/>
        <v>209.72000000003001</v>
      </c>
      <c r="U16" s="47">
        <f t="shared" si="23"/>
        <v>747369.68</v>
      </c>
      <c r="V16" s="47">
        <v>747598.16</v>
      </c>
      <c r="W16" s="51">
        <f t="shared" si="6"/>
        <v>228.479999999981</v>
      </c>
      <c r="X16" s="47">
        <f t="shared" si="24"/>
        <v>539267.52</v>
      </c>
      <c r="Y16" s="47">
        <v>539759.48</v>
      </c>
      <c r="Z16" s="51">
        <f t="shared" si="7"/>
        <v>491.95999999996297</v>
      </c>
      <c r="AA16" s="47">
        <f t="shared" si="25"/>
        <v>136877.47</v>
      </c>
      <c r="AB16" s="47">
        <v>137015.12</v>
      </c>
      <c r="AC16" s="51">
        <f t="shared" si="8"/>
        <v>137.64999999999401</v>
      </c>
      <c r="AD16" s="47">
        <f t="shared" si="26"/>
        <v>187506</v>
      </c>
      <c r="AE16" s="47">
        <v>187765</v>
      </c>
      <c r="AF16" s="58">
        <f t="shared" si="9"/>
        <v>259</v>
      </c>
      <c r="AG16" s="62">
        <f t="shared" si="10"/>
        <v>5551.50999999949</v>
      </c>
      <c r="AH16" s="47">
        <f t="shared" si="27"/>
        <v>7791497.9400000004</v>
      </c>
      <c r="AI16" s="47">
        <v>7796340.25</v>
      </c>
      <c r="AJ16" s="63">
        <f t="shared" si="11"/>
        <v>4842.3099999995902</v>
      </c>
      <c r="AK16" s="47">
        <f t="shared" si="28"/>
        <v>8042655.2800000003</v>
      </c>
      <c r="AL16" s="47">
        <v>8047767.7400000002</v>
      </c>
      <c r="AM16" s="63">
        <f t="shared" si="12"/>
        <v>5112.45999999996</v>
      </c>
      <c r="AN16" s="47">
        <f>+AO15</f>
        <v>55137.85</v>
      </c>
      <c r="AO16" s="47">
        <f>28715.94+27607.85</f>
        <v>56323.79</v>
      </c>
      <c r="AP16" s="63">
        <f t="shared" si="13"/>
        <v>1185.94</v>
      </c>
      <c r="AQ16" s="90">
        <f t="shared" si="30"/>
        <v>15293.35</v>
      </c>
      <c r="AR16" s="90">
        <v>15441.74</v>
      </c>
      <c r="AS16" s="67">
        <f t="shared" si="14"/>
        <v>148.38999999999899</v>
      </c>
      <c r="AT16" s="67">
        <f t="shared" si="15"/>
        <v>6012.3599999999597</v>
      </c>
      <c r="AU16" s="90">
        <f t="shared" si="16"/>
        <v>270.15000000037298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4"/>
      <c r="B17" s="50">
        <v>45911</v>
      </c>
      <c r="C17" s="47">
        <f t="shared" si="17"/>
        <v>3722406.28</v>
      </c>
      <c r="D17" s="47">
        <v>3725673.23</v>
      </c>
      <c r="E17" s="51">
        <f t="shared" si="0"/>
        <v>3266.9500000001899</v>
      </c>
      <c r="F17" s="47">
        <f t="shared" si="18"/>
        <v>1259204.42</v>
      </c>
      <c r="G17" s="47">
        <v>1259729.07</v>
      </c>
      <c r="H17" s="51">
        <f t="shared" si="1"/>
        <v>524.65000000014004</v>
      </c>
      <c r="I17" s="47">
        <f t="shared" si="19"/>
        <v>140148.93</v>
      </c>
      <c r="J17" s="47">
        <v>140262.10999999999</v>
      </c>
      <c r="K17" s="51">
        <f t="shared" si="2"/>
        <v>113.179999999993</v>
      </c>
      <c r="L17" s="47">
        <f t="shared" si="20"/>
        <v>81295.490000000005</v>
      </c>
      <c r="M17" s="47">
        <v>81359.289999999994</v>
      </c>
      <c r="N17" s="51">
        <f t="shared" si="3"/>
        <v>63.799999999988401</v>
      </c>
      <c r="O17" s="47">
        <f t="shared" si="21"/>
        <v>782762.64</v>
      </c>
      <c r="P17" s="47">
        <v>782983.2</v>
      </c>
      <c r="Q17" s="51">
        <f t="shared" si="4"/>
        <v>220.55999999993901</v>
      </c>
      <c r="R17" s="47">
        <f t="shared" si="22"/>
        <v>298606.88</v>
      </c>
      <c r="S17" s="47">
        <v>298765.76</v>
      </c>
      <c r="T17" s="51">
        <f t="shared" si="5"/>
        <v>158.880000000005</v>
      </c>
      <c r="U17" s="47">
        <f t="shared" si="23"/>
        <v>747598.16</v>
      </c>
      <c r="V17" s="47">
        <v>747781.12</v>
      </c>
      <c r="W17" s="51">
        <f t="shared" si="6"/>
        <v>182.959999999963</v>
      </c>
      <c r="X17" s="47">
        <f t="shared" si="24"/>
        <v>539759.48</v>
      </c>
      <c r="Y17" s="47">
        <v>540166</v>
      </c>
      <c r="Z17" s="51">
        <f t="shared" si="7"/>
        <v>406.52000000001902</v>
      </c>
      <c r="AA17" s="47">
        <f t="shared" si="25"/>
        <v>137015.12</v>
      </c>
      <c r="AB17" s="47">
        <v>137120.16</v>
      </c>
      <c r="AC17" s="51">
        <f t="shared" si="8"/>
        <v>105.04000000000801</v>
      </c>
      <c r="AD17" s="47">
        <f t="shared" si="26"/>
        <v>187765</v>
      </c>
      <c r="AE17" s="47">
        <v>187963</v>
      </c>
      <c r="AF17" s="58">
        <f t="shared" si="9"/>
        <v>198</v>
      </c>
      <c r="AG17" s="62">
        <f t="shared" si="10"/>
        <v>5240.5400000002401</v>
      </c>
      <c r="AH17" s="47">
        <f t="shared" si="27"/>
        <v>7796340.25</v>
      </c>
      <c r="AI17" s="47">
        <v>7800681.96</v>
      </c>
      <c r="AJ17" s="63">
        <f t="shared" si="11"/>
        <v>4341.70999999996</v>
      </c>
      <c r="AK17" s="47">
        <f t="shared" si="28"/>
        <v>8047767.7400000002</v>
      </c>
      <c r="AL17" s="47">
        <v>8052285.5700000003</v>
      </c>
      <c r="AM17" s="63">
        <f t="shared" si="12"/>
        <v>4517.83000000007</v>
      </c>
      <c r="AN17" s="47">
        <f t="shared" ref="AN17:AN36" si="31">+AO16</f>
        <v>56323.79</v>
      </c>
      <c r="AO17" s="47">
        <f>29296.17+28200.67</f>
        <v>57496.84</v>
      </c>
      <c r="AP17" s="63">
        <f t="shared" si="13"/>
        <v>1173.05</v>
      </c>
      <c r="AQ17" s="90">
        <f t="shared" si="30"/>
        <v>15441.74</v>
      </c>
      <c r="AR17" s="90">
        <v>15456.06</v>
      </c>
      <c r="AS17" s="67">
        <f t="shared" si="14"/>
        <v>14.3199999999997</v>
      </c>
      <c r="AT17" s="67">
        <f t="shared" si="15"/>
        <v>5571.5200000000696</v>
      </c>
      <c r="AU17" s="90">
        <f t="shared" si="16"/>
        <v>176.12000000011199</v>
      </c>
      <c r="AV17" s="39"/>
      <c r="AZ17" s="1"/>
    </row>
    <row r="18" spans="1:55" ht="30" customHeight="1">
      <c r="A18" s="504"/>
      <c r="B18" s="50">
        <v>45912</v>
      </c>
      <c r="C18" s="47">
        <f t="shared" si="17"/>
        <v>3725673.23</v>
      </c>
      <c r="D18" s="47">
        <v>3725934.29</v>
      </c>
      <c r="E18" s="51">
        <f t="shared" si="0"/>
        <v>261.06000000005599</v>
      </c>
      <c r="F18" s="47">
        <f t="shared" si="18"/>
        <v>1259729.07</v>
      </c>
      <c r="G18" s="47">
        <v>1260249.25</v>
      </c>
      <c r="H18" s="51">
        <f t="shared" si="1"/>
        <v>520.17999999993503</v>
      </c>
      <c r="I18" s="47">
        <f t="shared" si="19"/>
        <v>140262.10999999999</v>
      </c>
      <c r="J18" s="47">
        <v>140369.57</v>
      </c>
      <c r="K18" s="51">
        <f t="shared" si="2"/>
        <v>107.460000000021</v>
      </c>
      <c r="L18" s="47">
        <f t="shared" si="20"/>
        <v>81359.289999999994</v>
      </c>
      <c r="M18" s="47">
        <v>81421.850000000006</v>
      </c>
      <c r="N18" s="51">
        <f t="shared" si="3"/>
        <v>62.560000000012202</v>
      </c>
      <c r="O18" s="47">
        <f t="shared" si="21"/>
        <v>782983.2</v>
      </c>
      <c r="P18" s="47">
        <v>783183.44</v>
      </c>
      <c r="Q18" s="51">
        <f t="shared" si="4"/>
        <v>200.239999999991</v>
      </c>
      <c r="R18" s="47">
        <f t="shared" si="22"/>
        <v>298765.76</v>
      </c>
      <c r="S18" s="47">
        <v>298919.71999999997</v>
      </c>
      <c r="T18" s="51">
        <f t="shared" si="5"/>
        <v>153.959999999963</v>
      </c>
      <c r="U18" s="47">
        <f t="shared" si="23"/>
        <v>747781.12</v>
      </c>
      <c r="V18" s="47">
        <v>747965.28</v>
      </c>
      <c r="W18" s="51">
        <f t="shared" si="6"/>
        <v>184.16000000003299</v>
      </c>
      <c r="X18" s="47">
        <f t="shared" si="24"/>
        <v>540166</v>
      </c>
      <c r="Y18" s="47">
        <v>540542.4</v>
      </c>
      <c r="Z18" s="51">
        <f t="shared" si="7"/>
        <v>376.400000000023</v>
      </c>
      <c r="AA18" s="47">
        <f t="shared" si="25"/>
        <v>137120.16</v>
      </c>
      <c r="AB18" s="47">
        <v>137227.12</v>
      </c>
      <c r="AC18" s="51">
        <f t="shared" si="8"/>
        <v>106.95999999999199</v>
      </c>
      <c r="AD18" s="47">
        <f t="shared" si="26"/>
        <v>187963</v>
      </c>
      <c r="AE18" s="47">
        <v>188156</v>
      </c>
      <c r="AF18" s="58">
        <f t="shared" si="9"/>
        <v>193</v>
      </c>
      <c r="AG18" s="62">
        <f t="shared" si="10"/>
        <v>2165.98000000003</v>
      </c>
      <c r="AH18" s="47">
        <f t="shared" si="27"/>
        <v>7800681.96</v>
      </c>
      <c r="AI18" s="47">
        <v>7804990.5</v>
      </c>
      <c r="AJ18" s="63">
        <f t="shared" si="11"/>
        <v>4308.54000000004</v>
      </c>
      <c r="AK18" s="47">
        <f t="shared" si="28"/>
        <v>8052285.5700000003</v>
      </c>
      <c r="AL18" s="47">
        <v>8056663.1399999997</v>
      </c>
      <c r="AM18" s="63">
        <f t="shared" si="12"/>
        <v>4377.5699999993703</v>
      </c>
      <c r="AN18" s="47">
        <f t="shared" si="31"/>
        <v>57496.84</v>
      </c>
      <c r="AO18" s="47">
        <f>29915+28821</f>
        <v>58736</v>
      </c>
      <c r="AP18" s="63">
        <f t="shared" si="13"/>
        <v>1239.1600000000001</v>
      </c>
      <c r="AQ18" s="90">
        <f t="shared" si="30"/>
        <v>15456.06</v>
      </c>
      <c r="AR18" s="90">
        <v>15472.62</v>
      </c>
      <c r="AS18" s="67">
        <f t="shared" si="14"/>
        <v>16.560000000001299</v>
      </c>
      <c r="AT18" s="67">
        <f t="shared" si="15"/>
        <v>5493.2099999993798</v>
      </c>
      <c r="AU18" s="90">
        <f t="shared" si="16"/>
        <v>69.029999999329405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4"/>
      <c r="B19" s="50">
        <v>45913</v>
      </c>
      <c r="C19" s="47">
        <f t="shared" si="17"/>
        <v>3725934.29</v>
      </c>
      <c r="D19" s="47">
        <v>3732021.9</v>
      </c>
      <c r="E19" s="51">
        <f t="shared" si="0"/>
        <v>6087.6099999998696</v>
      </c>
      <c r="F19" s="47">
        <f t="shared" si="18"/>
        <v>1260249.25</v>
      </c>
      <c r="G19" s="47">
        <v>1260757.8799999999</v>
      </c>
      <c r="H19" s="51">
        <f t="shared" si="1"/>
        <v>508.62999999988801</v>
      </c>
      <c r="I19" s="47">
        <f t="shared" si="19"/>
        <v>140369.57</v>
      </c>
      <c r="J19" s="47">
        <v>140466.15</v>
      </c>
      <c r="K19" s="51">
        <f t="shared" si="2"/>
        <v>96.579999999987194</v>
      </c>
      <c r="L19" s="47">
        <f t="shared" si="20"/>
        <v>81421.850000000006</v>
      </c>
      <c r="M19" s="47">
        <v>81501.759999999995</v>
      </c>
      <c r="N19" s="51">
        <f t="shared" si="3"/>
        <v>79.909999999988898</v>
      </c>
      <c r="O19" s="47">
        <f t="shared" si="21"/>
        <v>783183.44</v>
      </c>
      <c r="P19" s="47">
        <v>783414.96</v>
      </c>
      <c r="Q19" s="51">
        <f t="shared" si="4"/>
        <v>231.520000000019</v>
      </c>
      <c r="R19" s="47">
        <f t="shared" si="22"/>
        <v>298919.71999999997</v>
      </c>
      <c r="S19" s="47">
        <v>299097.68</v>
      </c>
      <c r="T19" s="51">
        <f t="shared" si="5"/>
        <v>177.96000000002101</v>
      </c>
      <c r="U19" s="47">
        <f t="shared" si="23"/>
        <v>747965.28</v>
      </c>
      <c r="V19" s="47">
        <v>748170.16</v>
      </c>
      <c r="W19" s="51">
        <f t="shared" si="6"/>
        <v>204.880000000005</v>
      </c>
      <c r="X19" s="47">
        <f t="shared" si="24"/>
        <v>540542.4</v>
      </c>
      <c r="Y19" s="47">
        <v>540858.48</v>
      </c>
      <c r="Z19" s="51">
        <f t="shared" si="7"/>
        <v>316.07999999995798</v>
      </c>
      <c r="AA19" s="47">
        <f t="shared" si="25"/>
        <v>137227.12</v>
      </c>
      <c r="AB19" s="47">
        <v>137371.81</v>
      </c>
      <c r="AC19" s="51">
        <f t="shared" si="8"/>
        <v>144.69000000000199</v>
      </c>
      <c r="AD19" s="47">
        <f t="shared" si="26"/>
        <v>188156</v>
      </c>
      <c r="AE19" s="47">
        <v>188395</v>
      </c>
      <c r="AF19" s="58">
        <f t="shared" si="9"/>
        <v>239</v>
      </c>
      <c r="AG19" s="62">
        <f t="shared" si="10"/>
        <v>8086.8599999997396</v>
      </c>
      <c r="AH19" s="47">
        <f t="shared" si="27"/>
        <v>7804990.5</v>
      </c>
      <c r="AI19" s="47">
        <v>7808608.25</v>
      </c>
      <c r="AJ19" s="63">
        <f t="shared" si="11"/>
        <v>3617.75</v>
      </c>
      <c r="AK19" s="47">
        <f t="shared" si="28"/>
        <v>8056663.1399999997</v>
      </c>
      <c r="AL19" s="47">
        <v>8060587.9800000004</v>
      </c>
      <c r="AM19" s="63">
        <f t="shared" si="12"/>
        <v>3924.84000000078</v>
      </c>
      <c r="AN19" s="47">
        <f t="shared" si="31"/>
        <v>58736</v>
      </c>
      <c r="AO19" s="47">
        <f>31469.24+30069.75</f>
        <v>61538.99</v>
      </c>
      <c r="AP19" s="63">
        <f t="shared" si="13"/>
        <v>2802.9900000000098</v>
      </c>
      <c r="AQ19" s="90">
        <f t="shared" si="30"/>
        <v>15472.62</v>
      </c>
      <c r="AR19" s="90">
        <v>16618.169999999998</v>
      </c>
      <c r="AS19" s="67">
        <f t="shared" si="14"/>
        <v>1145.55</v>
      </c>
      <c r="AT19" s="67">
        <f t="shared" si="15"/>
        <v>5437.5900000007896</v>
      </c>
      <c r="AU19" s="90">
        <f t="shared" si="16"/>
        <v>307.09000000078203</v>
      </c>
      <c r="AV19" s="40"/>
    </row>
    <row r="20" spans="1:55" s="3" customFormat="1" ht="30" customHeight="1">
      <c r="A20" s="504"/>
      <c r="B20" s="50">
        <v>45914</v>
      </c>
      <c r="C20" s="593"/>
      <c r="D20" s="593"/>
      <c r="E20" s="593"/>
      <c r="F20" s="593"/>
      <c r="G20" s="593"/>
      <c r="H20" s="593"/>
      <c r="I20" s="593"/>
      <c r="J20" s="593"/>
      <c r="K20" s="593"/>
      <c r="L20" s="593"/>
      <c r="M20" s="593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593"/>
      <c r="Y20" s="593"/>
      <c r="Z20" s="593"/>
      <c r="AA20" s="593"/>
      <c r="AB20" s="593"/>
      <c r="AC20" s="593"/>
      <c r="AD20" s="593"/>
      <c r="AE20" s="593"/>
      <c r="AF20" s="593"/>
      <c r="AG20" s="593"/>
      <c r="AH20" s="593"/>
      <c r="AI20" s="593"/>
      <c r="AJ20" s="593"/>
      <c r="AK20" s="593"/>
      <c r="AL20" s="593"/>
      <c r="AM20" s="593"/>
      <c r="AN20" s="593"/>
      <c r="AO20" s="593"/>
      <c r="AP20" s="593"/>
      <c r="AQ20" s="593"/>
      <c r="AR20" s="593"/>
      <c r="AS20" s="593"/>
      <c r="AT20" s="593"/>
      <c r="AU20" s="593"/>
      <c r="AV20" s="40"/>
    </row>
    <row r="21" spans="1:55" ht="30" customHeight="1">
      <c r="A21" s="504"/>
      <c r="B21" s="50">
        <v>45915</v>
      </c>
      <c r="C21" s="47">
        <f>+D19</f>
        <v>3732021.9</v>
      </c>
      <c r="D21" s="47">
        <v>3733789.94</v>
      </c>
      <c r="E21" s="51">
        <f t="shared" si="0"/>
        <v>1768.04000000004</v>
      </c>
      <c r="F21" s="47">
        <f>+G19</f>
        <v>1260757.8799999999</v>
      </c>
      <c r="G21" s="47">
        <v>1261267.3</v>
      </c>
      <c r="H21" s="51">
        <f t="shared" si="1"/>
        <v>509.42000000015798</v>
      </c>
      <c r="I21" s="47">
        <f>+J19</f>
        <v>140466.15</v>
      </c>
      <c r="J21" s="47">
        <v>140554.09</v>
      </c>
      <c r="K21" s="51">
        <f t="shared" si="2"/>
        <v>87.9400000000023</v>
      </c>
      <c r="L21" s="47">
        <f>+M19</f>
        <v>81501.759999999995</v>
      </c>
      <c r="M21" s="47">
        <v>81567.92</v>
      </c>
      <c r="N21" s="51">
        <f t="shared" si="3"/>
        <v>66.160000000003507</v>
      </c>
      <c r="O21" s="47">
        <f>+P19</f>
        <v>783414.96</v>
      </c>
      <c r="P21" s="47">
        <v>783647.2</v>
      </c>
      <c r="Q21" s="51">
        <f t="shared" si="4"/>
        <v>232.239999999991</v>
      </c>
      <c r="R21" s="47">
        <f>+S19</f>
        <v>299097.68</v>
      </c>
      <c r="S21" s="47">
        <v>299184.03999999998</v>
      </c>
      <c r="T21" s="51">
        <f t="shared" si="5"/>
        <v>86.359999999986002</v>
      </c>
      <c r="U21" s="47">
        <f>+V19</f>
        <v>748170.16</v>
      </c>
      <c r="V21" s="47">
        <v>748334.96</v>
      </c>
      <c r="W21" s="51">
        <f t="shared" si="6"/>
        <v>164.79999999993001</v>
      </c>
      <c r="X21" s="47">
        <f>+Y19</f>
        <v>540858.48</v>
      </c>
      <c r="Y21" s="47">
        <v>541137.19999999995</v>
      </c>
      <c r="Z21" s="51">
        <f t="shared" si="7"/>
        <v>278.719999999972</v>
      </c>
      <c r="AA21" s="47">
        <f>+AB19</f>
        <v>137371.81</v>
      </c>
      <c r="AB21" s="47">
        <v>137469.76000000001</v>
      </c>
      <c r="AC21" s="51">
        <f t="shared" si="8"/>
        <v>97.950000000011599</v>
      </c>
      <c r="AD21" s="47">
        <f>+AE19</f>
        <v>188395</v>
      </c>
      <c r="AE21" s="47">
        <v>188603</v>
      </c>
      <c r="AF21" s="58">
        <f t="shared" si="9"/>
        <v>208</v>
      </c>
      <c r="AG21" s="62">
        <f t="shared" si="10"/>
        <v>3499.6300000000901</v>
      </c>
      <c r="AH21" s="47">
        <f>+AI19</f>
        <v>7808608.25</v>
      </c>
      <c r="AI21" s="47">
        <v>7811816.5599999996</v>
      </c>
      <c r="AJ21" s="63">
        <f t="shared" si="11"/>
        <v>3208.3099999995902</v>
      </c>
      <c r="AK21" s="47">
        <f>+AL19</f>
        <v>8060587.9800000004</v>
      </c>
      <c r="AL21" s="47">
        <v>8063950.9000000004</v>
      </c>
      <c r="AM21" s="63">
        <f t="shared" si="12"/>
        <v>3362.91999999993</v>
      </c>
      <c r="AN21" s="47">
        <f>+AO19</f>
        <v>61538.99</v>
      </c>
      <c r="AO21" s="47">
        <f>31739.14+30338.63</f>
        <v>62077.77</v>
      </c>
      <c r="AP21" s="63">
        <f t="shared" si="13"/>
        <v>538.77999999999895</v>
      </c>
      <c r="AQ21" s="90">
        <f>+AR19</f>
        <v>16618.169999999998</v>
      </c>
      <c r="AR21" s="90">
        <v>16618.73</v>
      </c>
      <c r="AS21" s="67">
        <f t="shared" si="14"/>
        <v>0.56000000000131001</v>
      </c>
      <c r="AT21" s="67">
        <f>+AP21+AM21-AC21-AS21</f>
        <v>3803.18999999991</v>
      </c>
      <c r="AU21" s="90">
        <f t="shared" si="16"/>
        <v>154.61000000033499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4"/>
      <c r="B22" s="50">
        <v>45916</v>
      </c>
      <c r="C22" s="47">
        <f>+D21</f>
        <v>3733789.94</v>
      </c>
      <c r="D22" s="47">
        <v>3733917.24</v>
      </c>
      <c r="E22" s="51">
        <f t="shared" si="0"/>
        <v>127.300000000279</v>
      </c>
      <c r="F22" s="47">
        <f>+G21</f>
        <v>1261267.3</v>
      </c>
      <c r="G22" s="47">
        <v>1261332.82</v>
      </c>
      <c r="H22" s="51">
        <f t="shared" si="1"/>
        <v>65.520000000018598</v>
      </c>
      <c r="I22" s="47">
        <f>+J21</f>
        <v>140554.09</v>
      </c>
      <c r="J22" s="47">
        <v>140583.41</v>
      </c>
      <c r="K22" s="51">
        <f t="shared" si="2"/>
        <v>29.320000000006999</v>
      </c>
      <c r="L22" s="47">
        <f>+M21</f>
        <v>81567.92</v>
      </c>
      <c r="M22" s="47">
        <v>81624.14</v>
      </c>
      <c r="N22" s="51">
        <f t="shared" si="3"/>
        <v>56.2200000000012</v>
      </c>
      <c r="O22" s="47">
        <f>+P21</f>
        <v>783647.2</v>
      </c>
      <c r="P22" s="47">
        <v>783651.76</v>
      </c>
      <c r="Q22" s="51">
        <f t="shared" si="4"/>
        <v>4.5600000000558802</v>
      </c>
      <c r="R22" s="47">
        <f>+S21</f>
        <v>299184.03999999998</v>
      </c>
      <c r="S22" s="47">
        <v>299221.38</v>
      </c>
      <c r="T22" s="51">
        <f t="shared" si="5"/>
        <v>37.340000000025597</v>
      </c>
      <c r="U22" s="47">
        <f>+V21</f>
        <v>748334.96</v>
      </c>
      <c r="V22" s="47">
        <v>748387.6</v>
      </c>
      <c r="W22" s="51">
        <f t="shared" si="6"/>
        <v>52.640000000013998</v>
      </c>
      <c r="X22" s="47">
        <f>+Y21</f>
        <v>541137.19999999995</v>
      </c>
      <c r="Y22" s="47">
        <v>541312.12</v>
      </c>
      <c r="Z22" s="51">
        <f t="shared" si="7"/>
        <v>174.92000000004199</v>
      </c>
      <c r="AA22" s="47">
        <f>+AB21</f>
        <v>137469.76000000001</v>
      </c>
      <c r="AB22" s="47">
        <v>137518</v>
      </c>
      <c r="AC22" s="51">
        <f t="shared" si="8"/>
        <v>48.239999999990701</v>
      </c>
      <c r="AD22" s="47">
        <f>+AE21</f>
        <v>188603</v>
      </c>
      <c r="AE22" s="47">
        <v>188735</v>
      </c>
      <c r="AF22" s="58">
        <f t="shared" si="9"/>
        <v>132</v>
      </c>
      <c r="AG22" s="62">
        <f t="shared" si="10"/>
        <v>728.060000000434</v>
      </c>
      <c r="AH22" s="47">
        <f>+AI21</f>
        <v>7811816.5599999996</v>
      </c>
      <c r="AI22" s="47">
        <v>7812205.4900000002</v>
      </c>
      <c r="AJ22" s="63">
        <f t="shared" si="11"/>
        <v>388.93000000063302</v>
      </c>
      <c r="AK22" s="47">
        <f>+AL21</f>
        <v>8063950.9000000004</v>
      </c>
      <c r="AL22" s="47">
        <v>8064422.0300000003</v>
      </c>
      <c r="AM22" s="63">
        <f t="shared" si="12"/>
        <v>471.12999999988801</v>
      </c>
      <c r="AN22" s="47">
        <f>+AO21</f>
        <v>62077.77</v>
      </c>
      <c r="AO22" s="47">
        <v>62566.23</v>
      </c>
      <c r="AP22" s="63">
        <f t="shared" si="13"/>
        <v>488.45999999999901</v>
      </c>
      <c r="AQ22" s="90">
        <f>+AR21</f>
        <v>16618.73</v>
      </c>
      <c r="AR22" s="90">
        <v>16711.849999999999</v>
      </c>
      <c r="AS22" s="67">
        <f t="shared" si="14"/>
        <v>93.119999999998996</v>
      </c>
      <c r="AT22" s="67">
        <f t="shared" si="15"/>
        <v>818.22999999989804</v>
      </c>
      <c r="AU22" s="90">
        <f t="shared" si="16"/>
        <v>82.199999999254899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4"/>
      <c r="B23" s="50">
        <v>45917</v>
      </c>
      <c r="C23" s="47">
        <f t="shared" si="17"/>
        <v>3733917.24</v>
      </c>
      <c r="D23" s="47">
        <v>3735701.27</v>
      </c>
      <c r="E23" s="51">
        <f t="shared" si="0"/>
        <v>1784.0299999998001</v>
      </c>
      <c r="F23" s="47">
        <f t="shared" si="18"/>
        <v>1261332.82</v>
      </c>
      <c r="G23" s="47">
        <v>1261632.67</v>
      </c>
      <c r="H23" s="51">
        <f t="shared" si="1"/>
        <v>299.84999999986002</v>
      </c>
      <c r="I23" s="47">
        <f t="shared" si="19"/>
        <v>140583.41</v>
      </c>
      <c r="J23" s="47">
        <v>140655.67999999999</v>
      </c>
      <c r="K23" s="51">
        <f t="shared" si="2"/>
        <v>72.269999999989494</v>
      </c>
      <c r="L23" s="47">
        <f t="shared" si="20"/>
        <v>81624.14</v>
      </c>
      <c r="M23" s="47">
        <v>81681.990000000005</v>
      </c>
      <c r="N23" s="51">
        <f t="shared" si="3"/>
        <v>57.850000000005799</v>
      </c>
      <c r="O23" s="47">
        <f t="shared" si="21"/>
        <v>783651.76</v>
      </c>
      <c r="P23" s="47">
        <v>783738.16</v>
      </c>
      <c r="Q23" s="51">
        <f t="shared" si="4"/>
        <v>86.400000000023297</v>
      </c>
      <c r="R23" s="47">
        <f t="shared" si="22"/>
        <v>299221.38</v>
      </c>
      <c r="S23" s="47">
        <v>299329.98</v>
      </c>
      <c r="T23" s="51">
        <f t="shared" si="5"/>
        <v>108.599999999977</v>
      </c>
      <c r="U23" s="47">
        <f t="shared" si="23"/>
        <v>748387.6</v>
      </c>
      <c r="V23" s="47">
        <v>748515.76</v>
      </c>
      <c r="W23" s="51">
        <f t="shared" si="6"/>
        <v>128.16000000003299</v>
      </c>
      <c r="X23" s="47">
        <f t="shared" si="24"/>
        <v>541312.12</v>
      </c>
      <c r="Y23" s="47">
        <v>541649.28</v>
      </c>
      <c r="Z23" s="51">
        <f t="shared" si="7"/>
        <v>337.16000000003299</v>
      </c>
      <c r="AA23" s="47">
        <f t="shared" si="25"/>
        <v>137518</v>
      </c>
      <c r="AB23" s="47">
        <v>137595.44</v>
      </c>
      <c r="AC23" s="51">
        <f t="shared" si="8"/>
        <v>77.4400000000023</v>
      </c>
      <c r="AD23" s="47">
        <f t="shared" si="26"/>
        <v>188735</v>
      </c>
      <c r="AE23" s="47">
        <v>188928</v>
      </c>
      <c r="AF23" s="58">
        <f t="shared" si="9"/>
        <v>193</v>
      </c>
      <c r="AG23" s="62">
        <f t="shared" si="10"/>
        <v>3144.7599999997201</v>
      </c>
      <c r="AH23" s="47">
        <f t="shared" si="27"/>
        <v>7812205.4900000002</v>
      </c>
      <c r="AI23" s="47">
        <v>7814827.04</v>
      </c>
      <c r="AJ23" s="63">
        <f t="shared" si="11"/>
        <v>2621.5499999998101</v>
      </c>
      <c r="AK23" s="47">
        <f t="shared" si="28"/>
        <v>8064422.0300000003</v>
      </c>
      <c r="AL23" s="47">
        <v>8067167.71</v>
      </c>
      <c r="AM23" s="63">
        <f t="shared" si="12"/>
        <v>2745.6799999997002</v>
      </c>
      <c r="AN23" s="47">
        <f t="shared" si="31"/>
        <v>62566.23</v>
      </c>
      <c r="AO23" s="47">
        <f>32477.27+31068.03</f>
        <v>63545.3</v>
      </c>
      <c r="AP23" s="63">
        <f t="shared" si="13"/>
        <v>979.07</v>
      </c>
      <c r="AQ23" s="90">
        <f t="shared" si="30"/>
        <v>16711.849999999999</v>
      </c>
      <c r="AR23" s="90">
        <v>16981.349999999999</v>
      </c>
      <c r="AS23" s="67">
        <f t="shared" si="14"/>
        <v>269.5</v>
      </c>
      <c r="AT23" s="67">
        <f t="shared" si="15"/>
        <v>3377.8099999996998</v>
      </c>
      <c r="AU23" s="90">
        <f t="shared" si="16"/>
        <v>124.129999999888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4"/>
      <c r="B24" s="50">
        <v>45918</v>
      </c>
      <c r="C24" s="47">
        <f t="shared" si="17"/>
        <v>3735701.27</v>
      </c>
      <c r="D24" s="47">
        <v>3737890.48</v>
      </c>
      <c r="E24" s="51">
        <f t="shared" si="0"/>
        <v>2189.20999999996</v>
      </c>
      <c r="F24" s="47">
        <f t="shared" si="18"/>
        <v>1261632.67</v>
      </c>
      <c r="G24" s="47">
        <v>1262083.8500000001</v>
      </c>
      <c r="H24" s="51">
        <f t="shared" si="1"/>
        <v>451.18000000016798</v>
      </c>
      <c r="I24" s="47">
        <f t="shared" si="19"/>
        <v>140655.67999999999</v>
      </c>
      <c r="J24" s="47">
        <v>140741.21</v>
      </c>
      <c r="K24" s="51">
        <f t="shared" si="2"/>
        <v>85.529999999998793</v>
      </c>
      <c r="L24" s="47">
        <f t="shared" si="20"/>
        <v>81681.990000000005</v>
      </c>
      <c r="M24" s="47">
        <v>81759.11</v>
      </c>
      <c r="N24" s="51">
        <f t="shared" si="3"/>
        <v>77.119999999995301</v>
      </c>
      <c r="O24" s="47">
        <f t="shared" si="21"/>
        <v>783738.16</v>
      </c>
      <c r="P24" s="47">
        <v>783949.92</v>
      </c>
      <c r="Q24" s="51">
        <f t="shared" si="4"/>
        <v>211.760000000009</v>
      </c>
      <c r="R24" s="47">
        <f t="shared" si="22"/>
        <v>299329.98</v>
      </c>
      <c r="S24" s="47">
        <v>299438.52</v>
      </c>
      <c r="T24" s="51">
        <f t="shared" si="5"/>
        <v>108.540000000037</v>
      </c>
      <c r="U24" s="47">
        <f t="shared" si="23"/>
        <v>748515.76</v>
      </c>
      <c r="V24" s="47">
        <v>748681.84</v>
      </c>
      <c r="W24" s="51">
        <f t="shared" si="6"/>
        <v>166.07999999995801</v>
      </c>
      <c r="X24" s="47">
        <f t="shared" si="24"/>
        <v>541649.28</v>
      </c>
      <c r="Y24" s="47">
        <v>541919.88</v>
      </c>
      <c r="Z24" s="51">
        <f t="shared" si="7"/>
        <v>270.599999999977</v>
      </c>
      <c r="AA24" s="47">
        <f t="shared" si="25"/>
        <v>137595.44</v>
      </c>
      <c r="AB24" s="47">
        <v>137697.04</v>
      </c>
      <c r="AC24" s="51">
        <f t="shared" si="8"/>
        <v>101.60000000000601</v>
      </c>
      <c r="AD24" s="47">
        <f t="shared" si="26"/>
        <v>188928</v>
      </c>
      <c r="AE24" s="47">
        <v>189141</v>
      </c>
      <c r="AF24" s="58">
        <f t="shared" si="9"/>
        <v>213</v>
      </c>
      <c r="AG24" s="62">
        <f t="shared" si="10"/>
        <v>3874.6200000001099</v>
      </c>
      <c r="AH24" s="47">
        <f t="shared" si="27"/>
        <v>7814827.04</v>
      </c>
      <c r="AI24" s="47">
        <v>7817634.5800000001</v>
      </c>
      <c r="AJ24" s="63">
        <f t="shared" si="11"/>
        <v>2807.54000000004</v>
      </c>
      <c r="AK24" s="47">
        <f t="shared" si="28"/>
        <v>8067167.71</v>
      </c>
      <c r="AL24" s="47">
        <v>8070113.3399999999</v>
      </c>
      <c r="AM24" s="63">
        <f t="shared" si="12"/>
        <v>2945.6299999998901</v>
      </c>
      <c r="AN24" s="47">
        <f t="shared" si="31"/>
        <v>63545.3</v>
      </c>
      <c r="AO24" s="47">
        <f>33148.22+31744.77</f>
        <v>64892.99</v>
      </c>
      <c r="AP24" s="63">
        <f t="shared" si="13"/>
        <v>1347.69</v>
      </c>
      <c r="AQ24" s="90">
        <f t="shared" si="30"/>
        <v>16981.349999999999</v>
      </c>
      <c r="AR24" s="90">
        <v>17013.97</v>
      </c>
      <c r="AS24" s="67">
        <f t="shared" si="14"/>
        <v>32.620000000002598</v>
      </c>
      <c r="AT24" s="67">
        <f t="shared" si="15"/>
        <v>4159.0999999998803</v>
      </c>
      <c r="AU24" s="90">
        <f t="shared" si="16"/>
        <v>138.08999999985099</v>
      </c>
      <c r="AV24" s="41"/>
      <c r="AZ24" s="1"/>
    </row>
    <row r="25" spans="1:55" ht="30" customHeight="1">
      <c r="A25" s="504"/>
      <c r="B25" s="50">
        <v>45919</v>
      </c>
      <c r="C25" s="47">
        <f t="shared" si="17"/>
        <v>3737890.48</v>
      </c>
      <c r="D25" s="47">
        <v>3740734.7</v>
      </c>
      <c r="E25" s="51">
        <f t="shared" si="0"/>
        <v>2844.2200000001999</v>
      </c>
      <c r="F25" s="47">
        <f t="shared" si="18"/>
        <v>1262083.8500000001</v>
      </c>
      <c r="G25" s="47">
        <v>1262515.54</v>
      </c>
      <c r="H25" s="51">
        <f t="shared" si="1"/>
        <v>431.68999999994401</v>
      </c>
      <c r="I25" s="47">
        <f t="shared" si="19"/>
        <v>140741.21</v>
      </c>
      <c r="J25" s="47">
        <v>140802.4</v>
      </c>
      <c r="K25" s="51">
        <f t="shared" si="2"/>
        <v>61.1900000000023</v>
      </c>
      <c r="L25" s="47">
        <f t="shared" si="20"/>
        <v>81759.11</v>
      </c>
      <c r="M25" s="47">
        <v>81836.05</v>
      </c>
      <c r="N25" s="51">
        <f t="shared" si="3"/>
        <v>76.9400000000023</v>
      </c>
      <c r="O25" s="47">
        <f t="shared" si="21"/>
        <v>783949.92</v>
      </c>
      <c r="P25" s="47">
        <v>784116.56</v>
      </c>
      <c r="Q25" s="51">
        <f t="shared" si="4"/>
        <v>166.640000000014</v>
      </c>
      <c r="R25" s="47">
        <f t="shared" si="22"/>
        <v>299438.52</v>
      </c>
      <c r="S25" s="47">
        <v>299565.7</v>
      </c>
      <c r="T25" s="51">
        <f t="shared" si="5"/>
        <v>127.179999999993</v>
      </c>
      <c r="U25" s="47">
        <f t="shared" si="23"/>
        <v>748681.84</v>
      </c>
      <c r="V25" s="47">
        <v>748861.36</v>
      </c>
      <c r="W25" s="51">
        <f t="shared" si="6"/>
        <v>179.520000000019</v>
      </c>
      <c r="X25" s="47">
        <f t="shared" si="24"/>
        <v>541919.88</v>
      </c>
      <c r="Y25" s="47">
        <v>542276.72</v>
      </c>
      <c r="Z25" s="51">
        <f t="shared" si="7"/>
        <v>356.83999999996701</v>
      </c>
      <c r="AA25" s="47">
        <f t="shared" si="25"/>
        <v>137697.04</v>
      </c>
      <c r="AB25" s="47">
        <v>137801.12</v>
      </c>
      <c r="AC25" s="51">
        <f t="shared" si="8"/>
        <v>104.079999999987</v>
      </c>
      <c r="AD25" s="47">
        <f t="shared" si="26"/>
        <v>189141</v>
      </c>
      <c r="AE25" s="47">
        <v>189356</v>
      </c>
      <c r="AF25" s="58">
        <f t="shared" si="9"/>
        <v>215</v>
      </c>
      <c r="AG25" s="62">
        <f t="shared" si="10"/>
        <v>4563.3000000001302</v>
      </c>
      <c r="AH25" s="47">
        <f t="shared" si="27"/>
        <v>7817634.5800000001</v>
      </c>
      <c r="AI25" s="47">
        <v>7821268.0300000003</v>
      </c>
      <c r="AJ25" s="63">
        <f t="shared" si="11"/>
        <v>3633.4500000001899</v>
      </c>
      <c r="AK25" s="47">
        <f t="shared" si="28"/>
        <v>8070113.3399999999</v>
      </c>
      <c r="AL25" s="47">
        <v>8073907.8099999996</v>
      </c>
      <c r="AM25" s="63">
        <f t="shared" si="12"/>
        <v>3794.4699999997401</v>
      </c>
      <c r="AN25" s="47">
        <f t="shared" si="31"/>
        <v>64892.99</v>
      </c>
      <c r="AO25" s="47">
        <v>66098.63</v>
      </c>
      <c r="AP25" s="63">
        <f t="shared" si="13"/>
        <v>1205.6400000000001</v>
      </c>
      <c r="AQ25" s="90">
        <f t="shared" si="30"/>
        <v>17013.97</v>
      </c>
      <c r="AR25" s="90">
        <v>17027.009999999998</v>
      </c>
      <c r="AS25" s="67">
        <f t="shared" si="14"/>
        <v>13.0399999999972</v>
      </c>
      <c r="AT25" s="67">
        <f t="shared" si="15"/>
        <v>4882.9899999997497</v>
      </c>
      <c r="AU25" s="90">
        <f t="shared" si="16"/>
        <v>161.01999999955299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4"/>
      <c r="B26" s="50">
        <v>45920</v>
      </c>
      <c r="C26" s="47">
        <f t="shared" si="17"/>
        <v>3740734.7</v>
      </c>
      <c r="D26" s="47">
        <v>3743734.44</v>
      </c>
      <c r="E26" s="51">
        <f t="shared" si="0"/>
        <v>2999.7399999997601</v>
      </c>
      <c r="F26" s="47">
        <f t="shared" si="18"/>
        <v>1262515.54</v>
      </c>
      <c r="G26" s="47">
        <v>1263017.54</v>
      </c>
      <c r="H26" s="51">
        <f t="shared" si="1"/>
        <v>502</v>
      </c>
      <c r="I26" s="47">
        <f t="shared" si="19"/>
        <v>140802.4</v>
      </c>
      <c r="J26" s="47">
        <v>140905.31</v>
      </c>
      <c r="K26" s="51">
        <f t="shared" si="2"/>
        <v>102.910000000003</v>
      </c>
      <c r="L26" s="47">
        <f t="shared" si="20"/>
        <v>81836.05</v>
      </c>
      <c r="M26" s="47">
        <v>81948.05</v>
      </c>
      <c r="N26" s="51">
        <f t="shared" si="3"/>
        <v>112</v>
      </c>
      <c r="O26" s="47">
        <f t="shared" si="21"/>
        <v>784116.56</v>
      </c>
      <c r="P26" s="47">
        <v>784301.36</v>
      </c>
      <c r="Q26" s="51">
        <f t="shared" si="4"/>
        <v>184.79999999993001</v>
      </c>
      <c r="R26" s="47">
        <f t="shared" si="22"/>
        <v>299565.7</v>
      </c>
      <c r="S26" s="47">
        <v>299730.03999999998</v>
      </c>
      <c r="T26" s="51">
        <f t="shared" si="5"/>
        <v>164.33999999996701</v>
      </c>
      <c r="U26" s="47">
        <f t="shared" si="23"/>
        <v>748861.36</v>
      </c>
      <c r="V26" s="47">
        <v>749078.72</v>
      </c>
      <c r="W26" s="51">
        <f t="shared" si="6"/>
        <v>217.359999999986</v>
      </c>
      <c r="X26" s="47">
        <f t="shared" si="24"/>
        <v>542276.72</v>
      </c>
      <c r="Y26" s="47">
        <v>542602.48</v>
      </c>
      <c r="Z26" s="51">
        <f t="shared" si="7"/>
        <v>325.76000000000897</v>
      </c>
      <c r="AA26" s="47">
        <f t="shared" si="25"/>
        <v>137801.12</v>
      </c>
      <c r="AB26" s="47">
        <v>137945.63</v>
      </c>
      <c r="AC26" s="51">
        <f t="shared" si="8"/>
        <v>144.510000000009</v>
      </c>
      <c r="AD26" s="47">
        <f t="shared" si="26"/>
        <v>189356</v>
      </c>
      <c r="AE26" s="47">
        <v>189623</v>
      </c>
      <c r="AF26" s="58">
        <f t="shared" si="9"/>
        <v>267</v>
      </c>
      <c r="AG26" s="62">
        <f t="shared" si="10"/>
        <v>5020.4199999996599</v>
      </c>
      <c r="AH26" s="47">
        <f t="shared" si="27"/>
        <v>7821268.0300000003</v>
      </c>
      <c r="AI26" s="47">
        <v>7825658.5300000003</v>
      </c>
      <c r="AJ26" s="63">
        <f t="shared" si="11"/>
        <v>4390.5</v>
      </c>
      <c r="AK26" s="47">
        <f t="shared" si="28"/>
        <v>8073907.8099999996</v>
      </c>
      <c r="AL26" s="47">
        <v>8078524.9000000004</v>
      </c>
      <c r="AM26" s="63">
        <f t="shared" si="12"/>
        <v>4617.0900000007796</v>
      </c>
      <c r="AN26" s="47">
        <f t="shared" si="31"/>
        <v>66098.63</v>
      </c>
      <c r="AO26" s="47">
        <f>34375.82+32963.18</f>
        <v>67339</v>
      </c>
      <c r="AP26" s="63">
        <f t="shared" si="13"/>
        <v>1240.3699999999999</v>
      </c>
      <c r="AQ26" s="90">
        <f t="shared" si="30"/>
        <v>17027.009999999998</v>
      </c>
      <c r="AR26" s="90">
        <v>17382.72</v>
      </c>
      <c r="AS26" s="67">
        <f t="shared" si="14"/>
        <v>355.71000000000299</v>
      </c>
      <c r="AT26" s="67">
        <f t="shared" si="15"/>
        <v>5357.2400000007701</v>
      </c>
      <c r="AU26" s="90">
        <f t="shared" si="16"/>
        <v>226.590000000782</v>
      </c>
    </row>
    <row r="27" spans="1:55" s="3" customFormat="1" ht="30" customHeight="1">
      <c r="A27" s="504"/>
      <c r="B27" s="50">
        <v>45921</v>
      </c>
      <c r="C27" s="593" t="s">
        <v>153</v>
      </c>
      <c r="D27" s="593"/>
      <c r="E27" s="593"/>
      <c r="F27" s="593"/>
      <c r="G27" s="593"/>
      <c r="H27" s="593"/>
      <c r="I27" s="593"/>
      <c r="J27" s="593"/>
      <c r="K27" s="593"/>
      <c r="L27" s="593"/>
      <c r="M27" s="593"/>
      <c r="N27" s="593"/>
      <c r="O27" s="593"/>
      <c r="P27" s="593"/>
      <c r="Q27" s="593"/>
      <c r="R27" s="593"/>
      <c r="S27" s="593"/>
      <c r="T27" s="593"/>
      <c r="U27" s="593"/>
      <c r="V27" s="593"/>
      <c r="W27" s="593"/>
      <c r="X27" s="593"/>
      <c r="Y27" s="593"/>
      <c r="Z27" s="593"/>
      <c r="AA27" s="593"/>
      <c r="AB27" s="593"/>
      <c r="AC27" s="593"/>
      <c r="AD27" s="593"/>
      <c r="AE27" s="593"/>
      <c r="AF27" s="593"/>
      <c r="AG27" s="593"/>
      <c r="AH27" s="593"/>
      <c r="AI27" s="593"/>
      <c r="AJ27" s="593"/>
      <c r="AK27" s="593"/>
      <c r="AL27" s="593"/>
      <c r="AM27" s="593"/>
      <c r="AN27" s="593"/>
      <c r="AO27" s="593"/>
      <c r="AP27" s="593"/>
      <c r="AQ27" s="593"/>
      <c r="AR27" s="593"/>
      <c r="AS27" s="593"/>
      <c r="AT27" s="593"/>
      <c r="AU27" s="593"/>
    </row>
    <row r="28" spans="1:55" ht="30" customHeight="1">
      <c r="A28" s="504"/>
      <c r="B28" s="50">
        <v>45922</v>
      </c>
      <c r="C28" s="47">
        <f>+D26</f>
        <v>3743734.44</v>
      </c>
      <c r="D28" s="47">
        <v>3746738.94</v>
      </c>
      <c r="E28" s="51">
        <f t="shared" si="0"/>
        <v>3004.5</v>
      </c>
      <c r="F28" s="47">
        <f>+G26</f>
        <v>1263017.54</v>
      </c>
      <c r="G28" s="47">
        <v>1263503.6399999999</v>
      </c>
      <c r="H28" s="51">
        <f t="shared" si="1"/>
        <v>486.09999999986002</v>
      </c>
      <c r="I28" s="47">
        <f>+J26</f>
        <v>140905.31</v>
      </c>
      <c r="J28" s="47">
        <v>140990.49</v>
      </c>
      <c r="K28" s="51">
        <f t="shared" si="2"/>
        <v>85.179999999993001</v>
      </c>
      <c r="L28" s="47">
        <f>+M26</f>
        <v>81948.05</v>
      </c>
      <c r="M28" s="47">
        <v>82014.37</v>
      </c>
      <c r="N28" s="51">
        <f t="shared" si="3"/>
        <v>66.319999999992405</v>
      </c>
      <c r="O28" s="47">
        <f>+P26</f>
        <v>784301.36</v>
      </c>
      <c r="P28" s="47">
        <v>784534.88</v>
      </c>
      <c r="Q28" s="51">
        <f t="shared" si="4"/>
        <v>233.520000000019</v>
      </c>
      <c r="R28" s="47">
        <f>+S26</f>
        <v>299730.03999999998</v>
      </c>
      <c r="S28" s="47">
        <v>299861.7</v>
      </c>
      <c r="T28" s="51">
        <f t="shared" si="5"/>
        <v>131.66000000003299</v>
      </c>
      <c r="U28" s="47">
        <f>+V26</f>
        <v>749078.72</v>
      </c>
      <c r="V28" s="47">
        <v>749237.92</v>
      </c>
      <c r="W28" s="51">
        <f t="shared" si="6"/>
        <v>159.20000000006999</v>
      </c>
      <c r="X28" s="47">
        <f>+Y26</f>
        <v>542602.48</v>
      </c>
      <c r="Y28" s="47">
        <v>542941.12</v>
      </c>
      <c r="Z28" s="51">
        <f t="shared" si="7"/>
        <v>338.64000000001403</v>
      </c>
      <c r="AA28" s="47">
        <f>+AB26</f>
        <v>137945.63</v>
      </c>
      <c r="AB28" s="47">
        <v>138046.04999999999</v>
      </c>
      <c r="AC28" s="51">
        <f t="shared" si="8"/>
        <v>100.419999999984</v>
      </c>
      <c r="AD28" s="47">
        <f>+AE26</f>
        <v>189623</v>
      </c>
      <c r="AE28" s="47">
        <v>189859</v>
      </c>
      <c r="AF28" s="58">
        <f t="shared" si="9"/>
        <v>236</v>
      </c>
      <c r="AG28" s="62">
        <f t="shared" si="10"/>
        <v>4841.5399999999599</v>
      </c>
      <c r="AH28" s="47">
        <f>+AI26</f>
        <v>7825658.5300000003</v>
      </c>
      <c r="AI28" s="47">
        <v>7829807.21</v>
      </c>
      <c r="AJ28" s="63">
        <f t="shared" si="11"/>
        <v>4148.6799999997002</v>
      </c>
      <c r="AK28" s="47">
        <f>+AL26</f>
        <v>8078524.9000000004</v>
      </c>
      <c r="AL28" s="47">
        <v>8082842.29</v>
      </c>
      <c r="AM28" s="63">
        <f t="shared" si="12"/>
        <v>4317.3899999996602</v>
      </c>
      <c r="AN28" s="47">
        <f>+AO26</f>
        <v>67339</v>
      </c>
      <c r="AO28" s="47">
        <f>34858.43+33453.5</f>
        <v>68311.929999999993</v>
      </c>
      <c r="AP28" s="63">
        <f t="shared" si="13"/>
        <v>972.92999999999302</v>
      </c>
      <c r="AQ28" s="90">
        <f>+AR26</f>
        <v>17382.72</v>
      </c>
      <c r="AR28" s="47">
        <v>17390.259999999998</v>
      </c>
      <c r="AS28" s="67">
        <f t="shared" si="14"/>
        <v>7.5399999999972396</v>
      </c>
      <c r="AT28" s="67">
        <f t="shared" si="15"/>
        <v>5182.3599999996804</v>
      </c>
      <c r="AU28" s="90">
        <f t="shared" si="16"/>
        <v>168.709999999963</v>
      </c>
      <c r="AV28" s="1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4"/>
      <c r="B29" s="50">
        <v>45923</v>
      </c>
      <c r="C29" s="47">
        <f t="shared" si="17"/>
        <v>3746738.94</v>
      </c>
      <c r="D29" s="47">
        <v>3747519.48</v>
      </c>
      <c r="E29" s="51">
        <f t="shared" si="0"/>
        <v>780.54000000003703</v>
      </c>
      <c r="F29" s="47">
        <f t="shared" si="18"/>
        <v>1263503.6399999999</v>
      </c>
      <c r="G29" s="47">
        <v>1263839.07</v>
      </c>
      <c r="H29" s="51">
        <f t="shared" si="1"/>
        <v>335.43000000016798</v>
      </c>
      <c r="I29" s="47">
        <f t="shared" si="19"/>
        <v>140990.49</v>
      </c>
      <c r="J29" s="47">
        <v>141105.17000000001</v>
      </c>
      <c r="K29" s="51">
        <f t="shared" si="2"/>
        <v>114.68000000002201</v>
      </c>
      <c r="L29" s="47">
        <f t="shared" si="20"/>
        <v>82014.37</v>
      </c>
      <c r="M29" s="47">
        <v>82071.37</v>
      </c>
      <c r="N29" s="51">
        <f t="shared" si="3"/>
        <v>57</v>
      </c>
      <c r="O29" s="47">
        <f t="shared" si="21"/>
        <v>784534.88</v>
      </c>
      <c r="P29" s="47">
        <v>784609.84</v>
      </c>
      <c r="Q29" s="51">
        <f t="shared" si="4"/>
        <v>74.959999999962704</v>
      </c>
      <c r="R29" s="47">
        <f t="shared" si="22"/>
        <v>299861.7</v>
      </c>
      <c r="S29" s="47">
        <v>299925.08</v>
      </c>
      <c r="T29" s="51">
        <f t="shared" si="5"/>
        <v>63.380000000004699</v>
      </c>
      <c r="U29" s="47">
        <f t="shared" si="23"/>
        <v>749237.92</v>
      </c>
      <c r="V29" s="47">
        <v>749394</v>
      </c>
      <c r="W29" s="51">
        <f t="shared" si="6"/>
        <v>156.07999999995801</v>
      </c>
      <c r="X29" s="47">
        <f t="shared" si="24"/>
        <v>542941.12</v>
      </c>
      <c r="Y29" s="47">
        <v>543160.72</v>
      </c>
      <c r="Z29" s="51">
        <f t="shared" si="7"/>
        <v>219.599999999977</v>
      </c>
      <c r="AA29" s="47">
        <f t="shared" si="25"/>
        <v>138046.04999999999</v>
      </c>
      <c r="AB29" s="47">
        <v>138125.63</v>
      </c>
      <c r="AC29" s="51">
        <f t="shared" si="8"/>
        <v>79.580000000016298</v>
      </c>
      <c r="AD29" s="47">
        <f t="shared" si="26"/>
        <v>189859</v>
      </c>
      <c r="AE29" s="47">
        <v>190098</v>
      </c>
      <c r="AF29" s="58">
        <f t="shared" si="9"/>
        <v>239</v>
      </c>
      <c r="AG29" s="62">
        <f t="shared" si="10"/>
        <v>2120.2500000001501</v>
      </c>
      <c r="AH29" s="47">
        <f t="shared" si="27"/>
        <v>7829807.21</v>
      </c>
      <c r="AI29" s="47">
        <v>7831266.5599999996</v>
      </c>
      <c r="AJ29" s="63">
        <f t="shared" si="11"/>
        <v>1459.34999999963</v>
      </c>
      <c r="AK29" s="47">
        <f t="shared" si="28"/>
        <v>8082842.29</v>
      </c>
      <c r="AL29" s="47">
        <v>8084418.1200000001</v>
      </c>
      <c r="AM29" s="63">
        <f t="shared" si="12"/>
        <v>1575.83000000007</v>
      </c>
      <c r="AN29" s="47">
        <f t="shared" si="31"/>
        <v>68311.929999999993</v>
      </c>
      <c r="AO29" s="47">
        <f>35463.95+34066.8</f>
        <v>69530.75</v>
      </c>
      <c r="AP29" s="63">
        <f t="shared" si="13"/>
        <v>1218.8200000000099</v>
      </c>
      <c r="AQ29" s="90">
        <f t="shared" si="30"/>
        <v>17390.259999999998</v>
      </c>
      <c r="AR29" s="47">
        <v>17733.25</v>
      </c>
      <c r="AS29" s="67">
        <f t="shared" si="14"/>
        <v>342.990000000002</v>
      </c>
      <c r="AT29" s="67">
        <f t="shared" si="15"/>
        <v>2372.08000000006</v>
      </c>
      <c r="AU29" s="90">
        <f t="shared" si="16"/>
        <v>116.48000000044701</v>
      </c>
    </row>
    <row r="30" spans="1:55" ht="30" customHeight="1">
      <c r="A30" s="504"/>
      <c r="B30" s="50">
        <v>45924</v>
      </c>
      <c r="C30" s="47">
        <f t="shared" si="17"/>
        <v>3747519.48</v>
      </c>
      <c r="D30" s="47">
        <v>3747525.52</v>
      </c>
      <c r="E30" s="51">
        <f t="shared" si="0"/>
        <v>6.0400000000372502</v>
      </c>
      <c r="F30" s="47">
        <f t="shared" si="18"/>
        <v>1263839.07</v>
      </c>
      <c r="G30" s="47">
        <v>1263845.1000000001</v>
      </c>
      <c r="H30" s="51">
        <f t="shared" si="1"/>
        <v>6.0300000000279397</v>
      </c>
      <c r="I30" s="47">
        <f t="shared" si="19"/>
        <v>141105.17000000001</v>
      </c>
      <c r="J30" s="47">
        <v>141113.47</v>
      </c>
      <c r="K30" s="51">
        <f t="shared" si="2"/>
        <v>8.2999999999883602</v>
      </c>
      <c r="L30" s="47">
        <f t="shared" si="20"/>
        <v>82071.37</v>
      </c>
      <c r="M30" s="47">
        <v>82087.38</v>
      </c>
      <c r="N30" s="51">
        <f t="shared" si="3"/>
        <v>16.010000000009299</v>
      </c>
      <c r="O30" s="47">
        <f t="shared" si="21"/>
        <v>784609.84</v>
      </c>
      <c r="P30" s="47">
        <v>784610.84</v>
      </c>
      <c r="Q30" s="51">
        <f t="shared" si="4"/>
        <v>1</v>
      </c>
      <c r="R30" s="47">
        <f t="shared" si="22"/>
        <v>299925.08</v>
      </c>
      <c r="S30" s="47">
        <v>299948.86</v>
      </c>
      <c r="T30" s="51">
        <f t="shared" si="5"/>
        <v>23.7799999999697</v>
      </c>
      <c r="U30" s="47">
        <f t="shared" si="23"/>
        <v>749394</v>
      </c>
      <c r="V30" s="47">
        <v>749410.56</v>
      </c>
      <c r="W30" s="51">
        <f t="shared" si="6"/>
        <v>16.560000000055901</v>
      </c>
      <c r="X30" s="47">
        <f t="shared" si="24"/>
        <v>543160.72</v>
      </c>
      <c r="Y30" s="47">
        <v>543170.73</v>
      </c>
      <c r="Z30" s="51">
        <f t="shared" si="7"/>
        <v>10.010000000009301</v>
      </c>
      <c r="AA30" s="47">
        <f t="shared" si="25"/>
        <v>138125.63</v>
      </c>
      <c r="AB30" s="47">
        <v>138155.23000000001</v>
      </c>
      <c r="AC30" s="51">
        <f t="shared" si="8"/>
        <v>29.600000000005799</v>
      </c>
      <c r="AD30" s="47">
        <f t="shared" si="26"/>
        <v>190098</v>
      </c>
      <c r="AE30" s="47">
        <v>190174</v>
      </c>
      <c r="AF30" s="58">
        <f t="shared" si="9"/>
        <v>76</v>
      </c>
      <c r="AG30" s="62">
        <f t="shared" si="10"/>
        <v>193.33000000010401</v>
      </c>
      <c r="AH30" s="47">
        <f t="shared" si="27"/>
        <v>7831266.5599999996</v>
      </c>
      <c r="AI30" s="47">
        <v>7831367.2699999996</v>
      </c>
      <c r="AJ30" s="63">
        <f t="shared" si="11"/>
        <v>100.709999999963</v>
      </c>
      <c r="AK30" s="47">
        <f t="shared" si="28"/>
        <v>8084418.1200000001</v>
      </c>
      <c r="AL30" s="47">
        <v>8084574.6200000001</v>
      </c>
      <c r="AM30" s="63">
        <f t="shared" si="12"/>
        <v>156.5</v>
      </c>
      <c r="AN30" s="47">
        <f t="shared" si="31"/>
        <v>69530.75</v>
      </c>
      <c r="AO30" s="47">
        <f>35710.36+34312.45</f>
        <v>70022.81</v>
      </c>
      <c r="AP30" s="63">
        <f t="shared" si="13"/>
        <v>492.05999999999801</v>
      </c>
      <c r="AQ30" s="90">
        <f t="shared" si="30"/>
        <v>17733.25</v>
      </c>
      <c r="AR30" s="47">
        <v>18119.189999999999</v>
      </c>
      <c r="AS30" s="67">
        <f t="shared" si="14"/>
        <v>385.93999999999897</v>
      </c>
      <c r="AT30" s="67">
        <f t="shared" si="15"/>
        <v>233.01999999999299</v>
      </c>
      <c r="AU30" s="90">
        <f t="shared" si="16"/>
        <v>55.790000000037303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4"/>
      <c r="B31" s="50">
        <v>45925</v>
      </c>
      <c r="C31" s="47">
        <f t="shared" si="17"/>
        <v>3747525.52</v>
      </c>
      <c r="D31" s="47">
        <v>3747538</v>
      </c>
      <c r="E31" s="51">
        <f t="shared" si="0"/>
        <v>12.4799999999814</v>
      </c>
      <c r="F31" s="47">
        <f t="shared" si="18"/>
        <v>1263845.1000000001</v>
      </c>
      <c r="G31" s="47">
        <v>1263859.1499999999</v>
      </c>
      <c r="H31" s="51">
        <f t="shared" si="1"/>
        <v>14.0499999998137</v>
      </c>
      <c r="I31" s="47">
        <f t="shared" si="19"/>
        <v>141113.47</v>
      </c>
      <c r="J31" s="47">
        <v>141149.69</v>
      </c>
      <c r="K31" s="51">
        <f t="shared" si="2"/>
        <v>36.2200000000012</v>
      </c>
      <c r="L31" s="47">
        <f t="shared" si="20"/>
        <v>82087.38</v>
      </c>
      <c r="M31" s="47">
        <v>82121.009999999995</v>
      </c>
      <c r="N31" s="51">
        <f t="shared" si="3"/>
        <v>33.629999999990098</v>
      </c>
      <c r="O31" s="47">
        <f t="shared" si="21"/>
        <v>784610.84</v>
      </c>
      <c r="P31" s="47">
        <v>784611</v>
      </c>
      <c r="Q31" s="51">
        <f t="shared" si="4"/>
        <v>0.16000000003259601</v>
      </c>
      <c r="R31" s="47">
        <f t="shared" si="22"/>
        <v>299948.86</v>
      </c>
      <c r="S31" s="47">
        <v>299994.5</v>
      </c>
      <c r="T31" s="51">
        <f t="shared" si="5"/>
        <v>45.640000000013998</v>
      </c>
      <c r="U31" s="47">
        <f t="shared" si="23"/>
        <v>749410.56</v>
      </c>
      <c r="V31" s="47">
        <v>749428.08</v>
      </c>
      <c r="W31" s="51">
        <f t="shared" si="6"/>
        <v>17.5199999999022</v>
      </c>
      <c r="X31" s="47">
        <f t="shared" si="24"/>
        <v>543170.73</v>
      </c>
      <c r="Y31" s="47">
        <v>543183.04</v>
      </c>
      <c r="Z31" s="51">
        <f t="shared" si="7"/>
        <v>12.310000000055901</v>
      </c>
      <c r="AA31" s="47">
        <f t="shared" si="25"/>
        <v>138155.23000000001</v>
      </c>
      <c r="AB31" s="47">
        <v>138190.08799999999</v>
      </c>
      <c r="AC31" s="51">
        <f t="shared" si="8"/>
        <v>34.857999999978297</v>
      </c>
      <c r="AD31" s="47">
        <f t="shared" si="26"/>
        <v>190174</v>
      </c>
      <c r="AE31" s="47">
        <v>190298</v>
      </c>
      <c r="AF31" s="58">
        <f t="shared" si="9"/>
        <v>124</v>
      </c>
      <c r="AG31" s="62">
        <f t="shared" si="10"/>
        <v>330.86799999976898</v>
      </c>
      <c r="AH31" s="47">
        <f t="shared" si="27"/>
        <v>7831367.2699999996</v>
      </c>
      <c r="AI31" s="47">
        <v>7831469.2300000004</v>
      </c>
      <c r="AJ31" s="63">
        <f t="shared" si="11"/>
        <v>101.960000000894</v>
      </c>
      <c r="AK31" s="47">
        <f t="shared" si="28"/>
        <v>8084574.6200000001</v>
      </c>
      <c r="AL31" s="47">
        <v>8084731.0700000003</v>
      </c>
      <c r="AM31" s="63">
        <f t="shared" si="12"/>
        <v>156.45000000018601</v>
      </c>
      <c r="AN31" s="47">
        <f t="shared" si="31"/>
        <v>70022.81</v>
      </c>
      <c r="AO31" s="47">
        <f>36151.5+34751.69</f>
        <v>70903.19</v>
      </c>
      <c r="AP31" s="63">
        <f t="shared" si="13"/>
        <v>880.380000000005</v>
      </c>
      <c r="AQ31" s="90">
        <f t="shared" si="30"/>
        <v>18119.189999999999</v>
      </c>
      <c r="AR31" s="47">
        <v>18749.580000000002</v>
      </c>
      <c r="AS31" s="67">
        <f t="shared" si="14"/>
        <v>630.39000000000306</v>
      </c>
      <c r="AT31" s="67">
        <f t="shared" si="15"/>
        <v>371.58200000020997</v>
      </c>
      <c r="AU31" s="90">
        <f t="shared" si="16"/>
        <v>54.489999999292202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4"/>
      <c r="B32" s="50">
        <v>45926</v>
      </c>
      <c r="C32" s="47">
        <f t="shared" si="17"/>
        <v>3747538</v>
      </c>
      <c r="D32" s="47">
        <v>3747542.66</v>
      </c>
      <c r="E32" s="51">
        <f t="shared" si="0"/>
        <v>4.6600000001490098</v>
      </c>
      <c r="F32" s="47">
        <f t="shared" si="18"/>
        <v>1263859.1499999999</v>
      </c>
      <c r="G32" s="47">
        <v>1263865.3999999999</v>
      </c>
      <c r="H32" s="51">
        <f t="shared" si="1"/>
        <v>6.25</v>
      </c>
      <c r="I32" s="47">
        <f t="shared" si="19"/>
        <v>141149.69</v>
      </c>
      <c r="J32" s="47">
        <v>141159.62</v>
      </c>
      <c r="K32" s="51">
        <f t="shared" si="2"/>
        <v>9.9299999999930204</v>
      </c>
      <c r="L32" s="47">
        <f t="shared" si="20"/>
        <v>82121.009999999995</v>
      </c>
      <c r="M32" s="47">
        <v>82149.240000000005</v>
      </c>
      <c r="N32" s="51">
        <f t="shared" si="3"/>
        <v>28.230000000010499</v>
      </c>
      <c r="O32" s="47">
        <f t="shared" si="21"/>
        <v>784611</v>
      </c>
      <c r="P32" s="47">
        <v>784612.1</v>
      </c>
      <c r="Q32" s="51">
        <f t="shared" si="4"/>
        <v>1.09999999997672</v>
      </c>
      <c r="R32" s="47">
        <f t="shared" si="22"/>
        <v>299994.5</v>
      </c>
      <c r="S32" s="47">
        <v>300030.88</v>
      </c>
      <c r="T32" s="51">
        <f t="shared" si="5"/>
        <v>36.380000000004699</v>
      </c>
      <c r="U32" s="47">
        <f t="shared" si="23"/>
        <v>749428.08</v>
      </c>
      <c r="V32" s="47">
        <v>749446.24</v>
      </c>
      <c r="W32" s="51">
        <f t="shared" si="6"/>
        <v>18.1600000000326</v>
      </c>
      <c r="X32" s="47">
        <f t="shared" si="24"/>
        <v>543183.04</v>
      </c>
      <c r="Y32" s="47">
        <v>543197.69999999995</v>
      </c>
      <c r="Z32" s="51">
        <f t="shared" si="7"/>
        <v>14.659999999916201</v>
      </c>
      <c r="AA32" s="47">
        <f t="shared" si="25"/>
        <v>138190.08799999999</v>
      </c>
      <c r="AB32" s="47">
        <v>138227.23000000001</v>
      </c>
      <c r="AC32" s="51">
        <f t="shared" si="8"/>
        <v>37.142000000021703</v>
      </c>
      <c r="AD32" s="47">
        <f t="shared" si="26"/>
        <v>190298</v>
      </c>
      <c r="AE32" s="47">
        <v>190405</v>
      </c>
      <c r="AF32" s="58">
        <f t="shared" si="9"/>
        <v>107</v>
      </c>
      <c r="AG32" s="62">
        <f t="shared" si="10"/>
        <v>263.51200000010402</v>
      </c>
      <c r="AH32" s="47">
        <f t="shared" si="27"/>
        <v>7831469.2300000004</v>
      </c>
      <c r="AI32" s="47">
        <v>7831568.1200000001</v>
      </c>
      <c r="AJ32" s="63">
        <f t="shared" si="11"/>
        <v>98.889999999664695</v>
      </c>
      <c r="AK32" s="47">
        <f t="shared" si="28"/>
        <v>8084731.0700000003</v>
      </c>
      <c r="AL32" s="47">
        <v>8084886.25</v>
      </c>
      <c r="AM32" s="63">
        <f t="shared" si="12"/>
        <v>155.17999999970201</v>
      </c>
      <c r="AN32" s="47">
        <f t="shared" si="31"/>
        <v>70903.19</v>
      </c>
      <c r="AO32" s="47">
        <f>36665.95+35257.31</f>
        <v>71923.259999999995</v>
      </c>
      <c r="AP32" s="63">
        <f t="shared" si="13"/>
        <v>1020.06999999999</v>
      </c>
      <c r="AQ32" s="90">
        <f t="shared" si="30"/>
        <v>18749.580000000002</v>
      </c>
      <c r="AR32" s="47">
        <v>19595.990000000002</v>
      </c>
      <c r="AS32" s="67">
        <f t="shared" si="14"/>
        <v>846.41</v>
      </c>
      <c r="AT32" s="67">
        <f t="shared" si="15"/>
        <v>291.69799999967302</v>
      </c>
      <c r="AU32" s="90">
        <f t="shared" si="16"/>
        <v>56.290000000037303</v>
      </c>
      <c r="AV32" s="1"/>
      <c r="AW32" s="1"/>
      <c r="AX32" s="1"/>
      <c r="AY32" s="1"/>
      <c r="AZ32" s="3"/>
      <c r="BA32" s="1"/>
      <c r="BB32" s="1"/>
      <c r="BC32" s="1"/>
    </row>
    <row r="33" spans="1:55" s="3" customFormat="1" ht="30" customHeight="1">
      <c r="A33" s="504"/>
      <c r="B33" s="50">
        <v>45927</v>
      </c>
      <c r="C33" s="47">
        <f t="shared" si="17"/>
        <v>3747542.66</v>
      </c>
      <c r="D33" s="47">
        <v>3747551.72</v>
      </c>
      <c r="E33" s="51">
        <f t="shared" si="0"/>
        <v>9.0600000000558794</v>
      </c>
      <c r="F33" s="47">
        <f t="shared" si="18"/>
        <v>1263865.3999999999</v>
      </c>
      <c r="G33" s="47">
        <v>1263872.6200000001</v>
      </c>
      <c r="H33" s="51">
        <f t="shared" si="1"/>
        <v>7.2200000002048901</v>
      </c>
      <c r="I33" s="47">
        <f t="shared" si="19"/>
        <v>141159.62</v>
      </c>
      <c r="J33" s="47">
        <v>141178.20000000001</v>
      </c>
      <c r="K33" s="51">
        <f t="shared" si="2"/>
        <v>18.580000000016302</v>
      </c>
      <c r="L33" s="47">
        <f t="shared" si="20"/>
        <v>82149.240000000005</v>
      </c>
      <c r="M33" s="47">
        <v>82195.520000000004</v>
      </c>
      <c r="N33" s="51">
        <f t="shared" si="3"/>
        <v>46.2799999999988</v>
      </c>
      <c r="O33" s="47">
        <f t="shared" si="21"/>
        <v>784612.1</v>
      </c>
      <c r="P33" s="47">
        <v>784613.84</v>
      </c>
      <c r="Q33" s="51">
        <f t="shared" si="4"/>
        <v>1.7399999999906901</v>
      </c>
      <c r="R33" s="47">
        <f t="shared" si="22"/>
        <v>300030.88</v>
      </c>
      <c r="S33" s="47">
        <v>300085.18</v>
      </c>
      <c r="T33" s="51">
        <f t="shared" si="5"/>
        <v>54.299999999988401</v>
      </c>
      <c r="U33" s="47">
        <f t="shared" si="23"/>
        <v>749446.24</v>
      </c>
      <c r="V33" s="47">
        <v>749485.12</v>
      </c>
      <c r="W33" s="51">
        <f t="shared" si="6"/>
        <v>38.880000000004699</v>
      </c>
      <c r="X33" s="47">
        <f t="shared" si="24"/>
        <v>543197.69999999995</v>
      </c>
      <c r="Y33" s="47">
        <v>543217.68000000005</v>
      </c>
      <c r="Z33" s="51">
        <f t="shared" si="7"/>
        <v>19.9800000000978</v>
      </c>
      <c r="AA33" s="47">
        <f t="shared" si="25"/>
        <v>138227.23000000001</v>
      </c>
      <c r="AB33" s="47">
        <v>138296.45000000001</v>
      </c>
      <c r="AC33" s="51">
        <f t="shared" si="8"/>
        <v>69.220000000001207</v>
      </c>
      <c r="AD33" s="47">
        <f t="shared" si="26"/>
        <v>190405</v>
      </c>
      <c r="AE33" s="47">
        <v>190567</v>
      </c>
      <c r="AF33" s="58">
        <f t="shared" si="9"/>
        <v>162</v>
      </c>
      <c r="AG33" s="62">
        <f t="shared" si="10"/>
        <v>427.26000000035901</v>
      </c>
      <c r="AH33" s="47">
        <f t="shared" si="27"/>
        <v>7831568.1200000001</v>
      </c>
      <c r="AI33" s="47">
        <v>7831799.9699999997</v>
      </c>
      <c r="AJ33" s="63">
        <f t="shared" si="11"/>
        <v>231.84999999962699</v>
      </c>
      <c r="AK33" s="47">
        <f t="shared" si="28"/>
        <v>8084886.25</v>
      </c>
      <c r="AL33" s="47">
        <v>8085261.9100000001</v>
      </c>
      <c r="AM33" s="63">
        <f t="shared" si="12"/>
        <v>375.66000000014901</v>
      </c>
      <c r="AN33" s="47">
        <f t="shared" si="31"/>
        <v>71923.259999999995</v>
      </c>
      <c r="AO33" s="47">
        <f>37343.52+35932.13</f>
        <v>73275.649999999994</v>
      </c>
      <c r="AP33" s="63">
        <f t="shared" si="13"/>
        <v>1352.39</v>
      </c>
      <c r="AQ33" s="90">
        <f t="shared" si="30"/>
        <v>19595.990000000002</v>
      </c>
      <c r="AR33" s="47">
        <v>20737.150000000001</v>
      </c>
      <c r="AS33" s="67">
        <f t="shared" si="14"/>
        <v>1141.1600000000001</v>
      </c>
      <c r="AT33" s="67">
        <f t="shared" si="15"/>
        <v>517.67000000014696</v>
      </c>
      <c r="AU33" s="90">
        <f t="shared" si="16"/>
        <v>143.810000000522</v>
      </c>
      <c r="AZ33" s="1"/>
    </row>
    <row r="34" spans="1:55" s="3" customFormat="1" ht="30" customHeight="1">
      <c r="A34" s="504"/>
      <c r="B34" s="50">
        <v>45928</v>
      </c>
      <c r="C34" s="594" t="s">
        <v>153</v>
      </c>
      <c r="D34" s="595"/>
      <c r="E34" s="595"/>
      <c r="F34" s="595"/>
      <c r="G34" s="595"/>
      <c r="H34" s="595"/>
      <c r="I34" s="595"/>
      <c r="J34" s="595"/>
      <c r="K34" s="595"/>
      <c r="L34" s="595"/>
      <c r="M34" s="595"/>
      <c r="N34" s="595"/>
      <c r="O34" s="595"/>
      <c r="P34" s="595"/>
      <c r="Q34" s="595"/>
      <c r="R34" s="595"/>
      <c r="S34" s="595"/>
      <c r="T34" s="595"/>
      <c r="U34" s="595"/>
      <c r="V34" s="595"/>
      <c r="W34" s="595"/>
      <c r="X34" s="595"/>
      <c r="Y34" s="595"/>
      <c r="Z34" s="595"/>
      <c r="AA34" s="595"/>
      <c r="AB34" s="595"/>
      <c r="AC34" s="595"/>
      <c r="AD34" s="595"/>
      <c r="AE34" s="595"/>
      <c r="AF34" s="595"/>
      <c r="AG34" s="595"/>
      <c r="AH34" s="595"/>
      <c r="AI34" s="595"/>
      <c r="AJ34" s="595"/>
      <c r="AK34" s="595"/>
      <c r="AL34" s="595"/>
      <c r="AM34" s="595"/>
      <c r="AN34" s="595"/>
      <c r="AO34" s="595"/>
      <c r="AP34" s="595"/>
      <c r="AQ34" s="595"/>
      <c r="AR34" s="595"/>
      <c r="AS34" s="595"/>
      <c r="AT34" s="595"/>
      <c r="AU34" s="596"/>
      <c r="AZ34" s="1"/>
    </row>
    <row r="35" spans="1:55" ht="30" customHeight="1">
      <c r="A35" s="504"/>
      <c r="B35" s="50">
        <v>45929</v>
      </c>
      <c r="C35" s="47">
        <f>+D33</f>
        <v>3747551.72</v>
      </c>
      <c r="D35" s="47">
        <v>3747590.54</v>
      </c>
      <c r="E35" s="51">
        <f t="shared" si="0"/>
        <v>38.819999999832397</v>
      </c>
      <c r="F35" s="47">
        <f>+G33</f>
        <v>1263872.6200000001</v>
      </c>
      <c r="G35" s="47">
        <v>1263908.97</v>
      </c>
      <c r="H35" s="51">
        <f t="shared" si="1"/>
        <v>36.349999999860302</v>
      </c>
      <c r="I35" s="47">
        <f>+J33</f>
        <v>141178.20000000001</v>
      </c>
      <c r="J35" s="47">
        <v>141194</v>
      </c>
      <c r="K35" s="51">
        <f t="shared" si="2"/>
        <v>15.799999999988399</v>
      </c>
      <c r="L35" s="47">
        <f>+M33</f>
        <v>82195.520000000004</v>
      </c>
      <c r="M35" s="47">
        <v>82229.740000000005</v>
      </c>
      <c r="N35" s="51">
        <f t="shared" si="3"/>
        <v>34.2200000000012</v>
      </c>
      <c r="O35" s="47">
        <f>+P33</f>
        <v>784613.84</v>
      </c>
      <c r="P35" s="47">
        <v>784614.84</v>
      </c>
      <c r="Q35" s="51">
        <f t="shared" si="4"/>
        <v>1</v>
      </c>
      <c r="R35" s="47">
        <f>+S33</f>
        <v>300085.18</v>
      </c>
      <c r="S35" s="47">
        <v>300117.21999999997</v>
      </c>
      <c r="T35" s="51">
        <f t="shared" si="5"/>
        <v>32.039999999979003</v>
      </c>
      <c r="U35" s="47">
        <f>+V33</f>
        <v>749485.12</v>
      </c>
      <c r="V35" s="47">
        <v>749527.84</v>
      </c>
      <c r="W35" s="51">
        <f t="shared" si="6"/>
        <v>42.719999999972103</v>
      </c>
      <c r="X35" s="47">
        <f>+Y33</f>
        <v>543217.68000000005</v>
      </c>
      <c r="Y35" s="47">
        <v>543241.52</v>
      </c>
      <c r="Z35" s="51">
        <f t="shared" si="7"/>
        <v>23.8399999999674</v>
      </c>
      <c r="AA35" s="47">
        <f>+AB33</f>
        <v>138296.45000000001</v>
      </c>
      <c r="AB35" s="47">
        <v>138333.6</v>
      </c>
      <c r="AC35" s="51">
        <f t="shared" si="8"/>
        <v>37.149999999994201</v>
      </c>
      <c r="AD35" s="47">
        <f>+AE33</f>
        <v>190567</v>
      </c>
      <c r="AE35" s="47">
        <v>190723</v>
      </c>
      <c r="AF35" s="58">
        <f t="shared" si="9"/>
        <v>156</v>
      </c>
      <c r="AG35" s="62">
        <f t="shared" si="10"/>
        <v>417.93999999959499</v>
      </c>
      <c r="AH35" s="47">
        <f>+AI33</f>
        <v>7831799.9699999997</v>
      </c>
      <c r="AI35" s="47">
        <v>7831935.8399999999</v>
      </c>
      <c r="AJ35" s="63">
        <f t="shared" si="11"/>
        <v>135.87000000011199</v>
      </c>
      <c r="AK35" s="47">
        <f>+AL33</f>
        <v>8085261.9100000001</v>
      </c>
      <c r="AL35" s="47">
        <v>8085459.7300000004</v>
      </c>
      <c r="AM35" s="63">
        <f t="shared" si="12"/>
        <v>197.82000000029799</v>
      </c>
      <c r="AN35" s="47">
        <f>+AO33</f>
        <v>73275.649999999994</v>
      </c>
      <c r="AO35" s="47">
        <f>37789.13+36387.23</f>
        <v>74176.36</v>
      </c>
      <c r="AP35" s="63">
        <f t="shared" si="13"/>
        <v>900.71000000000595</v>
      </c>
      <c r="AQ35" s="90">
        <f>+AR33</f>
        <v>20737.150000000001</v>
      </c>
      <c r="AR35" s="47">
        <v>21279.62</v>
      </c>
      <c r="AS35" s="67">
        <f t="shared" si="14"/>
        <v>542.46999999999798</v>
      </c>
      <c r="AT35" s="67">
        <f t="shared" si="15"/>
        <v>518.91000000031295</v>
      </c>
      <c r="AU35" s="90">
        <f t="shared" si="16"/>
        <v>61.9500000001863</v>
      </c>
      <c r="AV35" s="1"/>
      <c r="AW35" s="1"/>
      <c r="AX35" s="1"/>
      <c r="AY35" s="1"/>
      <c r="AZ35" s="1"/>
      <c r="BA35" s="1"/>
      <c r="BB35" s="1"/>
      <c r="BC35" s="1"/>
    </row>
    <row r="36" spans="1:55" s="3" customFormat="1" ht="30" customHeight="1">
      <c r="A36" s="504"/>
      <c r="B36" s="50">
        <v>45930</v>
      </c>
      <c r="C36" s="47">
        <f t="shared" si="17"/>
        <v>3747590.54</v>
      </c>
      <c r="D36" s="47">
        <v>3747594.97</v>
      </c>
      <c r="E36" s="51">
        <f t="shared" si="0"/>
        <v>4.4300000001676398</v>
      </c>
      <c r="F36" s="47">
        <f t="shared" si="18"/>
        <v>1263908.97</v>
      </c>
      <c r="G36" s="47">
        <v>1263913.5</v>
      </c>
      <c r="H36" s="51">
        <f t="shared" si="1"/>
        <v>4.5300000000279397</v>
      </c>
      <c r="I36" s="47">
        <f t="shared" si="19"/>
        <v>141194</v>
      </c>
      <c r="J36" s="47">
        <v>141208.5</v>
      </c>
      <c r="K36" s="51">
        <f t="shared" si="2"/>
        <v>14.5</v>
      </c>
      <c r="L36" s="47">
        <f t="shared" si="20"/>
        <v>82229.740000000005</v>
      </c>
      <c r="M36" s="47">
        <v>82245.7</v>
      </c>
      <c r="N36" s="51">
        <f t="shared" si="3"/>
        <v>15.959999999991901</v>
      </c>
      <c r="O36" s="47">
        <f t="shared" si="21"/>
        <v>784614.84</v>
      </c>
      <c r="P36" s="47">
        <v>784615.84</v>
      </c>
      <c r="Q36" s="51">
        <f t="shared" si="4"/>
        <v>1</v>
      </c>
      <c r="R36" s="47">
        <f t="shared" si="22"/>
        <v>300117.21999999997</v>
      </c>
      <c r="S36" s="47">
        <v>300156.59999999998</v>
      </c>
      <c r="T36" s="51">
        <f t="shared" si="5"/>
        <v>39.380000000004699</v>
      </c>
      <c r="U36" s="47">
        <f t="shared" si="23"/>
        <v>749527.84</v>
      </c>
      <c r="V36" s="47">
        <v>749547.6</v>
      </c>
      <c r="W36" s="51">
        <f t="shared" si="6"/>
        <v>19.760000000009299</v>
      </c>
      <c r="X36" s="47">
        <f t="shared" si="24"/>
        <v>543241.52</v>
      </c>
      <c r="Y36" s="47">
        <v>543277.31999999995</v>
      </c>
      <c r="Z36" s="51">
        <f t="shared" si="7"/>
        <v>35.799999999930201</v>
      </c>
      <c r="AA36" s="47">
        <f t="shared" si="25"/>
        <v>138333.6</v>
      </c>
      <c r="AB36" s="47">
        <v>138373.04</v>
      </c>
      <c r="AC36" s="51">
        <f t="shared" si="8"/>
        <v>39.4400000000023</v>
      </c>
      <c r="AD36" s="47">
        <f t="shared" si="26"/>
        <v>190723</v>
      </c>
      <c r="AE36" s="47">
        <v>190874</v>
      </c>
      <c r="AF36" s="58">
        <f t="shared" si="9"/>
        <v>151</v>
      </c>
      <c r="AG36" s="62">
        <f t="shared" si="10"/>
        <v>325.80000000013399</v>
      </c>
      <c r="AH36" s="47">
        <f t="shared" si="27"/>
        <v>7831935.8399999999</v>
      </c>
      <c r="AI36" s="47">
        <v>7832052.3799999999</v>
      </c>
      <c r="AJ36" s="63">
        <f t="shared" si="11"/>
        <v>116.540000000037</v>
      </c>
      <c r="AK36" s="47">
        <f t="shared" si="28"/>
        <v>8085459.7300000004</v>
      </c>
      <c r="AL36" s="47">
        <v>8085636.7199999997</v>
      </c>
      <c r="AM36" s="63">
        <f t="shared" si="12"/>
        <v>176.989999999292</v>
      </c>
      <c r="AN36" s="47">
        <f t="shared" si="31"/>
        <v>74176.36</v>
      </c>
      <c r="AO36" s="47">
        <f>38278.42+36884.61</f>
        <v>75163.03</v>
      </c>
      <c r="AP36" s="63">
        <f t="shared" si="13"/>
        <v>986.66999999999803</v>
      </c>
      <c r="AQ36" s="90">
        <f t="shared" si="30"/>
        <v>21279.62</v>
      </c>
      <c r="AR36" s="47">
        <v>22068.92</v>
      </c>
      <c r="AS36" s="67">
        <f t="shared" si="14"/>
        <v>789.29999999999905</v>
      </c>
      <c r="AT36" s="67">
        <f t="shared" si="15"/>
        <v>334.91999999928902</v>
      </c>
      <c r="AU36" s="90">
        <f t="shared" si="16"/>
        <v>60.449999999254899</v>
      </c>
    </row>
    <row r="37" spans="1:55" ht="48" customHeight="1">
      <c r="A37" s="504"/>
      <c r="B37" s="541" t="s">
        <v>39</v>
      </c>
      <c r="C37" s="541"/>
      <c r="D37" s="541"/>
      <c r="E37" s="20">
        <f>SUM(E8:E36)</f>
        <v>45749.260000000198</v>
      </c>
      <c r="F37" s="20"/>
      <c r="G37" s="20"/>
      <c r="H37" s="20">
        <f>SUM(H8:H36)</f>
        <v>8160.3400000000802</v>
      </c>
      <c r="I37" s="20"/>
      <c r="J37" s="20"/>
      <c r="K37" s="20">
        <f>SUM(K8:K36)</f>
        <v>2007.20000000001</v>
      </c>
      <c r="L37" s="20"/>
      <c r="M37" s="20"/>
      <c r="N37" s="20">
        <f>SUM(N8:N36)</f>
        <v>1512.2</v>
      </c>
      <c r="O37" s="20"/>
      <c r="P37" s="20"/>
      <c r="Q37" s="20">
        <f>SUM(Q8:Q36)</f>
        <v>3673.5999999999799</v>
      </c>
      <c r="R37" s="20"/>
      <c r="S37" s="20"/>
      <c r="T37" s="20">
        <f>SUM(T8:T36)</f>
        <v>2666.03999999998</v>
      </c>
      <c r="U37" s="20"/>
      <c r="V37" s="20"/>
      <c r="W37" s="20">
        <f>SUM(W8:W36)</f>
        <v>3317.3599999999901</v>
      </c>
      <c r="X37" s="20"/>
      <c r="Y37" s="20"/>
      <c r="Z37" s="20">
        <f>SUM(Z8:Z36)</f>
        <v>6007.1099999999897</v>
      </c>
      <c r="AA37" s="27"/>
      <c r="AB37" s="20"/>
      <c r="AC37" s="20">
        <f>SUM(AC8:AC36)</f>
        <v>2205.84</v>
      </c>
      <c r="AD37" s="20"/>
      <c r="AE37" s="28"/>
      <c r="AF37" s="20">
        <f>SUM(AF8:AF36)</f>
        <v>4807</v>
      </c>
      <c r="AG37" s="20">
        <f>SUM(AG8:AG36)</f>
        <v>80105.950000000303</v>
      </c>
      <c r="AH37" s="27"/>
      <c r="AI37" s="20"/>
      <c r="AJ37" s="20">
        <f>SUM(AJ8:AJ36)</f>
        <v>66405.620000000097</v>
      </c>
      <c r="AK37" s="27"/>
      <c r="AL37" s="20"/>
      <c r="AM37" s="20">
        <f>SUM(AM8:AM36)</f>
        <v>69973.210000000006</v>
      </c>
      <c r="AN37" s="27"/>
      <c r="AO37" s="78"/>
      <c r="AP37" s="79">
        <f>+SUM(AP8:AP11,AP15:AP19,AP21:AP26,AP28:AP33,AP35:AP36)</f>
        <v>27738.85</v>
      </c>
      <c r="AQ37" s="36"/>
      <c r="AR37" s="37"/>
      <c r="AS37" s="20">
        <f>SUM(AS16:AS36)</f>
        <v>6775.57</v>
      </c>
      <c r="AT37" s="80">
        <f>+SUM(AT8:AT36)</f>
        <v>86008.199999999895</v>
      </c>
      <c r="AU37" s="42">
        <f>+SUM(AU8:AU10,AU17:AU36)</f>
        <v>2840.5499999998101</v>
      </c>
      <c r="AV37" s="1"/>
      <c r="AW37" s="1"/>
      <c r="AX37" s="1"/>
      <c r="AY37" s="1"/>
      <c r="AZ37" s="3"/>
      <c r="BA37" s="1"/>
      <c r="BB37" s="1"/>
      <c r="BC37" s="1"/>
    </row>
    <row r="38" spans="1:55">
      <c r="B38" s="4"/>
      <c r="H38" s="7"/>
      <c r="L38" s="7"/>
      <c r="P38" s="4"/>
      <c r="Q38" s="23"/>
      <c r="R38" s="24"/>
      <c r="S38" s="24"/>
      <c r="T38" s="24"/>
      <c r="U38" s="1"/>
      <c r="V38" s="1"/>
      <c r="W38" s="1"/>
      <c r="X38" s="1"/>
      <c r="Y38" s="1"/>
      <c r="Z38" s="1"/>
      <c r="AA38" s="23"/>
      <c r="AB38" s="24"/>
      <c r="AC38" s="1"/>
      <c r="AD38" s="23"/>
      <c r="AE38" s="2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5"/>
      <c r="AU38" s="1"/>
      <c r="AV38" s="1"/>
      <c r="AW38" s="1"/>
      <c r="AX38" s="1"/>
      <c r="AY38" s="1"/>
      <c r="AZ38" s="1"/>
      <c r="BA38" s="1"/>
      <c r="BB38" s="1"/>
      <c r="BC38" s="1"/>
    </row>
    <row r="39" spans="1:55">
      <c r="AC39" s="7"/>
      <c r="AF39" s="7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ht="15.75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38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ht="18.75">
      <c r="AC46" s="7"/>
      <c r="AF46" s="7"/>
      <c r="AG46" s="1"/>
      <c r="AH46" s="2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27.75">
      <c r="E47" s="86"/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27.75">
      <c r="E48" s="22"/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 ht="27.7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43">
        <f>7165.93+6626.61</f>
        <v>13792.54</v>
      </c>
      <c r="AW63" s="1"/>
      <c r="AX63" s="1"/>
      <c r="AY63" s="1"/>
      <c r="AZ63" s="1"/>
      <c r="BA63" s="1"/>
      <c r="BB63" s="1"/>
      <c r="BC63" s="1"/>
    </row>
    <row r="64" spans="29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Z74" s="1"/>
    </row>
    <row r="75" spans="29:55">
      <c r="AZ75" s="1"/>
    </row>
  </sheetData>
  <mergeCells count="37">
    <mergeCell ref="A1:A37"/>
    <mergeCell ref="B5:B6"/>
    <mergeCell ref="AG6:AG7"/>
    <mergeCell ref="C12:AU14"/>
    <mergeCell ref="C2:E4"/>
    <mergeCell ref="AN2:AP4"/>
    <mergeCell ref="C7:AF7"/>
    <mergeCell ref="C20:AU20"/>
    <mergeCell ref="C27:AU27"/>
    <mergeCell ref="C34:AU34"/>
    <mergeCell ref="B37:D3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D1" zoomScale="70" zoomScaleNormal="70" workbookViewId="0">
      <selection activeCell="AG9" sqref="AG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154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155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50">
        <v>45931</v>
      </c>
      <c r="C8" s="47">
        <v>3747594.97</v>
      </c>
      <c r="D8" s="47">
        <v>3747599.34</v>
      </c>
      <c r="E8" s="51">
        <f>+D8-C8</f>
        <v>4.3699999996461001</v>
      </c>
      <c r="F8" s="47">
        <v>1263913.5</v>
      </c>
      <c r="G8" s="47">
        <v>1263915.95</v>
      </c>
      <c r="H8" s="51">
        <f>+G8-F8</f>
        <v>2.4499999999534299</v>
      </c>
      <c r="I8" s="47">
        <v>141208.5</v>
      </c>
      <c r="J8" s="47">
        <v>141228.94</v>
      </c>
      <c r="K8" s="51">
        <f>+J8-I8</f>
        <v>20.4400000000023</v>
      </c>
      <c r="L8" s="47">
        <v>82245.7</v>
      </c>
      <c r="M8" s="47">
        <v>82260.75</v>
      </c>
      <c r="N8" s="51">
        <f>+M8-L8</f>
        <v>15.0500000000029</v>
      </c>
      <c r="O8" s="47">
        <v>784609.84</v>
      </c>
      <c r="P8" s="47">
        <v>784609.84</v>
      </c>
      <c r="Q8" s="51">
        <f>P8-O8</f>
        <v>0</v>
      </c>
      <c r="R8" s="47">
        <v>300156.59999999998</v>
      </c>
      <c r="S8" s="47">
        <v>300189.18</v>
      </c>
      <c r="T8" s="51">
        <f>+S8-R8</f>
        <v>32.580000000016298</v>
      </c>
      <c r="U8" s="47">
        <v>749547.6</v>
      </c>
      <c r="V8" s="47">
        <v>749568.64</v>
      </c>
      <c r="W8" s="51">
        <f>+V8-U8</f>
        <v>21.040000000037299</v>
      </c>
      <c r="X8" s="47">
        <v>543277.31999999995</v>
      </c>
      <c r="Y8" s="47">
        <v>543291</v>
      </c>
      <c r="Z8" s="51">
        <f>+Y8-X8</f>
        <v>13.6800000000512</v>
      </c>
      <c r="AA8" s="47">
        <v>138373.04</v>
      </c>
      <c r="AB8" s="47">
        <v>138408.03</v>
      </c>
      <c r="AC8" s="51">
        <f>+AB8-AA8</f>
        <v>34.989999999990701</v>
      </c>
      <c r="AD8" s="47">
        <v>190874</v>
      </c>
      <c r="AE8" s="47">
        <v>191006</v>
      </c>
      <c r="AF8" s="58">
        <f>+AE8-AD8</f>
        <v>132</v>
      </c>
      <c r="AG8" s="62"/>
      <c r="AH8" s="47">
        <v>7832052.3799999999</v>
      </c>
      <c r="AI8" s="47">
        <v>7832146.96</v>
      </c>
      <c r="AJ8" s="63">
        <f>+AI8-AH8</f>
        <v>94.580000000074506</v>
      </c>
      <c r="AK8" s="47">
        <v>8085636.7199999997</v>
      </c>
      <c r="AL8" s="47">
        <v>8085786.4199999999</v>
      </c>
      <c r="AM8" s="63">
        <f>+AL8-AK8</f>
        <v>149.70000000018601</v>
      </c>
      <c r="AN8" s="47">
        <v>75163.03</v>
      </c>
      <c r="AO8" s="47">
        <v>76373.25</v>
      </c>
      <c r="AP8" s="63">
        <f>+AO8-AN8</f>
        <v>1210.22</v>
      </c>
      <c r="AQ8" s="47">
        <v>22068.92</v>
      </c>
      <c r="AR8" s="47">
        <v>23084.400000000001</v>
      </c>
      <c r="AS8" s="63">
        <f>+AR8-AQ8</f>
        <v>1015.48</v>
      </c>
      <c r="AT8" s="67">
        <f>+AP8+AM8-AC8-AS8</f>
        <v>309.450000000194</v>
      </c>
      <c r="AU8" s="47">
        <f>+AM8-AJ8</f>
        <v>55.120000000111801</v>
      </c>
      <c r="AV8" s="40"/>
    </row>
    <row r="9" spans="1:55" s="3" customFormat="1" ht="30" customHeight="1">
      <c r="A9" s="504"/>
      <c r="B9" s="50">
        <v>45932</v>
      </c>
      <c r="C9" s="47">
        <f>+D8</f>
        <v>3747599.34</v>
      </c>
      <c r="D9" s="47">
        <v>3747605.74</v>
      </c>
      <c r="E9" s="51">
        <f t="shared" ref="E9:E38" si="0">+D9-C9</f>
        <v>6.4000000003725299</v>
      </c>
      <c r="F9" s="47">
        <f>+G8</f>
        <v>1263915.95</v>
      </c>
      <c r="G9" s="47">
        <v>1263919.3400000001</v>
      </c>
      <c r="H9" s="51">
        <f t="shared" ref="H9:H38" si="1">+G9-F9</f>
        <v>3.3900000001303798</v>
      </c>
      <c r="I9" s="47">
        <f>+J8</f>
        <v>141228.94</v>
      </c>
      <c r="J9" s="47">
        <v>141242.67000000001</v>
      </c>
      <c r="K9" s="51">
        <f t="shared" ref="K9:K38" si="2">+J9-I9</f>
        <v>13.7300000000105</v>
      </c>
      <c r="L9" s="47">
        <f>+M8</f>
        <v>82260.75</v>
      </c>
      <c r="M9" s="47">
        <v>82275.03</v>
      </c>
      <c r="N9" s="51">
        <f t="shared" ref="N9:N38" si="3">+M9-L9</f>
        <v>14.2799999999988</v>
      </c>
      <c r="O9" s="47">
        <f>+P8</f>
        <v>784609.84</v>
      </c>
      <c r="P9" s="47">
        <v>784609.84</v>
      </c>
      <c r="Q9" s="51">
        <f t="shared" ref="Q9:Q38" si="4">P9-O9</f>
        <v>0</v>
      </c>
      <c r="R9" s="47">
        <f>+S8</f>
        <v>300189.18</v>
      </c>
      <c r="S9" s="47">
        <v>300225.32</v>
      </c>
      <c r="T9" s="51">
        <f t="shared" ref="T9:T38" si="5">+S9-R9</f>
        <v>36.140000000013998</v>
      </c>
      <c r="U9" s="47">
        <f>+V8</f>
        <v>749568.64</v>
      </c>
      <c r="V9" s="47">
        <v>749588.24</v>
      </c>
      <c r="W9" s="51">
        <f t="shared" ref="W9:W38" si="6">+V9-U9</f>
        <v>19.599999999976699</v>
      </c>
      <c r="X9" s="47">
        <f>+Y8</f>
        <v>543291</v>
      </c>
      <c r="Y9" s="47">
        <v>543303.56000000006</v>
      </c>
      <c r="Z9" s="51">
        <f t="shared" ref="Z9:Z38" si="7">+Y9-X9</f>
        <v>12.560000000055901</v>
      </c>
      <c r="AA9" s="47">
        <f>+AB8</f>
        <v>138408.03</v>
      </c>
      <c r="AB9" s="47">
        <v>138447.04000000001</v>
      </c>
      <c r="AC9" s="51">
        <f t="shared" ref="AC9:AC38" si="8">+AB9-AA9</f>
        <v>39.010000000009299</v>
      </c>
      <c r="AD9" s="47">
        <f>+AE8</f>
        <v>191006</v>
      </c>
      <c r="AE9" s="47">
        <v>191128</v>
      </c>
      <c r="AF9" s="58">
        <f t="shared" ref="AF9:AF38" si="9">+AE9-AD9</f>
        <v>122</v>
      </c>
      <c r="AG9" s="62">
        <f>+AF9+AC9+Z9+W9+T9+Q9+N9+K9+E9+H9</f>
        <v>267.11000000056799</v>
      </c>
      <c r="AH9" s="47">
        <f>+AI8</f>
        <v>7832146.96</v>
      </c>
      <c r="AI9" s="47">
        <v>7832246.3300000001</v>
      </c>
      <c r="AJ9" s="63">
        <f t="shared" ref="AJ9:AJ38" si="10">+AI9-AH9</f>
        <v>99.370000000111801</v>
      </c>
      <c r="AK9" s="47">
        <f>+AL8</f>
        <v>8085786.4199999999</v>
      </c>
      <c r="AL9" s="47">
        <v>8085943.7199999997</v>
      </c>
      <c r="AM9" s="63">
        <f t="shared" ref="AM9:AM38" si="11">+AL9-AK9</f>
        <v>157.29999999981399</v>
      </c>
      <c r="AN9" s="47">
        <f>+AO8</f>
        <v>76373.25</v>
      </c>
      <c r="AO9" s="47">
        <v>77520.09</v>
      </c>
      <c r="AP9" s="63">
        <f t="shared" ref="AP9:AP38" si="12">+AO9-AN9</f>
        <v>1146.8399999999999</v>
      </c>
      <c r="AQ9" s="47">
        <f>+AR8</f>
        <v>23084.400000000001</v>
      </c>
      <c r="AR9" s="47">
        <v>24053.57</v>
      </c>
      <c r="AS9" s="63">
        <f t="shared" ref="AS9:AS38" si="13">+AR9-AQ9</f>
        <v>969.16999999999803</v>
      </c>
      <c r="AT9" s="67">
        <f t="shared" ref="AT9:AT38" si="14">+AP9+AM9-AC9-AS9</f>
        <v>295.95999999980302</v>
      </c>
      <c r="AU9" s="47">
        <f t="shared" ref="AU9:AU38" si="15">+AM9-AJ9</f>
        <v>57.929999999701998</v>
      </c>
    </row>
    <row r="10" spans="1:55" ht="30" customHeight="1">
      <c r="A10" s="504"/>
      <c r="B10" s="50">
        <v>45933</v>
      </c>
      <c r="C10" s="47">
        <f t="shared" ref="C10:C38" si="16">+D9</f>
        <v>3747605.74</v>
      </c>
      <c r="D10" s="47">
        <v>3747610.39</v>
      </c>
      <c r="E10" s="51">
        <f t="shared" si="0"/>
        <v>4.6499999999068704</v>
      </c>
      <c r="F10" s="47">
        <f t="shared" ref="F10:F38" si="17">+G9</f>
        <v>1263919.3400000001</v>
      </c>
      <c r="G10" s="47">
        <v>1263922.75</v>
      </c>
      <c r="H10" s="51">
        <f t="shared" si="1"/>
        <v>3.4099999999161801</v>
      </c>
      <c r="I10" s="47">
        <f t="shared" ref="I10:I38" si="18">+J9</f>
        <v>141242.67000000001</v>
      </c>
      <c r="J10" s="47">
        <v>141257.97</v>
      </c>
      <c r="K10" s="51">
        <f t="shared" si="2"/>
        <v>15.299999999988399</v>
      </c>
      <c r="L10" s="47">
        <f t="shared" ref="L10:L38" si="19">+M9</f>
        <v>82275.03</v>
      </c>
      <c r="M10" s="47">
        <v>82297.179999999993</v>
      </c>
      <c r="N10" s="51">
        <f t="shared" si="3"/>
        <v>22.149999999994201</v>
      </c>
      <c r="O10" s="47">
        <f t="shared" ref="O10:O38" si="20">+P9</f>
        <v>784609.84</v>
      </c>
      <c r="P10" s="47">
        <v>784609.84</v>
      </c>
      <c r="Q10" s="51">
        <f t="shared" si="4"/>
        <v>0</v>
      </c>
      <c r="R10" s="47">
        <f t="shared" ref="R10:R38" si="21">+S9</f>
        <v>300225.32</v>
      </c>
      <c r="S10" s="47">
        <v>300254.71999999997</v>
      </c>
      <c r="T10" s="51">
        <f t="shared" si="5"/>
        <v>29.3999999999651</v>
      </c>
      <c r="U10" s="47">
        <f t="shared" ref="U10:U38" si="22">+V9</f>
        <v>749588.24</v>
      </c>
      <c r="V10" s="47">
        <v>749608.48</v>
      </c>
      <c r="W10" s="51">
        <f t="shared" si="6"/>
        <v>20.239999999990701</v>
      </c>
      <c r="X10" s="47">
        <f t="shared" ref="X10:X38" si="23">+Y9</f>
        <v>543303.56000000006</v>
      </c>
      <c r="Y10" s="47">
        <v>543317.36</v>
      </c>
      <c r="Z10" s="51">
        <f t="shared" si="7"/>
        <v>13.799999999930201</v>
      </c>
      <c r="AA10" s="47">
        <f t="shared" ref="AA10:AA38" si="24">+AB9</f>
        <v>138447.04000000001</v>
      </c>
      <c r="AB10" s="47">
        <v>138484.93</v>
      </c>
      <c r="AC10" s="51">
        <f t="shared" si="8"/>
        <v>37.889999999984902</v>
      </c>
      <c r="AD10" s="47">
        <f t="shared" ref="AD10:AD38" si="25">+AE9</f>
        <v>191128</v>
      </c>
      <c r="AE10" s="47">
        <v>191248</v>
      </c>
      <c r="AF10" s="58">
        <f t="shared" si="9"/>
        <v>120</v>
      </c>
      <c r="AG10" s="62">
        <f t="shared" ref="AG10:AG38" si="26">+AF10+AC10+Z10+W10+T10+Q10+N10+K10+E10+H10</f>
        <v>266.83999999967602</v>
      </c>
      <c r="AH10" s="47">
        <f t="shared" ref="AH10:AH38" si="27">+AI9</f>
        <v>7832246.3300000001</v>
      </c>
      <c r="AI10" s="47">
        <v>7832346.5</v>
      </c>
      <c r="AJ10" s="63">
        <f t="shared" si="10"/>
        <v>100.169999999925</v>
      </c>
      <c r="AK10" s="47">
        <f t="shared" ref="AK10:AK38" si="28">+AL9</f>
        <v>8085943.7199999997</v>
      </c>
      <c r="AL10" s="47">
        <v>8086102.4400000004</v>
      </c>
      <c r="AM10" s="63">
        <f t="shared" si="11"/>
        <v>158.72000000067101</v>
      </c>
      <c r="AN10" s="47">
        <f t="shared" ref="AN10:AN38" si="29">+AO9</f>
        <v>77520.09</v>
      </c>
      <c r="AO10" s="47">
        <f>39844.82+38437.41</f>
        <v>78282.23</v>
      </c>
      <c r="AP10" s="63">
        <f t="shared" si="12"/>
        <v>762.14000000001397</v>
      </c>
      <c r="AQ10" s="47">
        <f t="shared" ref="AQ10:AQ38" si="30">+AR9</f>
        <v>24053.57</v>
      </c>
      <c r="AR10" s="47">
        <v>24641.18</v>
      </c>
      <c r="AS10" s="63">
        <f t="shared" si="13"/>
        <v>587.61000000000104</v>
      </c>
      <c r="AT10" s="67">
        <f t="shared" si="14"/>
        <v>295.36000000069902</v>
      </c>
      <c r="AU10" s="47">
        <f t="shared" si="15"/>
        <v>58.550000000745101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50">
        <v>45934</v>
      </c>
      <c r="C11" s="47">
        <f t="shared" si="16"/>
        <v>3747610.39</v>
      </c>
      <c r="D11" s="47">
        <v>3748048.3</v>
      </c>
      <c r="E11" s="51">
        <f t="shared" si="0"/>
        <v>437.90999999968301</v>
      </c>
      <c r="F11" s="47">
        <f t="shared" si="17"/>
        <v>1263922.75</v>
      </c>
      <c r="G11" s="47">
        <v>1263999.3</v>
      </c>
      <c r="H11" s="51">
        <f t="shared" si="1"/>
        <v>76.550000000046595</v>
      </c>
      <c r="I11" s="47">
        <f t="shared" si="18"/>
        <v>141257.97</v>
      </c>
      <c r="J11" s="47">
        <v>141292.17000000001</v>
      </c>
      <c r="K11" s="51">
        <f t="shared" si="2"/>
        <v>34.200000000011599</v>
      </c>
      <c r="L11" s="47">
        <f t="shared" si="19"/>
        <v>82297.179999999993</v>
      </c>
      <c r="M11" s="47">
        <v>82338.06</v>
      </c>
      <c r="N11" s="51">
        <f t="shared" si="3"/>
        <v>40.880000000004699</v>
      </c>
      <c r="O11" s="47">
        <f t="shared" si="20"/>
        <v>784609.84</v>
      </c>
      <c r="P11" s="47">
        <v>784641.92</v>
      </c>
      <c r="Q11" s="51">
        <f t="shared" si="4"/>
        <v>32.080000000074499</v>
      </c>
      <c r="R11" s="47">
        <f t="shared" si="21"/>
        <v>300254.71999999997</v>
      </c>
      <c r="S11" s="47">
        <v>300362.23999999999</v>
      </c>
      <c r="T11" s="51">
        <f t="shared" si="5"/>
        <v>107.520000000019</v>
      </c>
      <c r="U11" s="47">
        <f t="shared" si="22"/>
        <v>749608.48</v>
      </c>
      <c r="V11" s="47">
        <v>749696</v>
      </c>
      <c r="W11" s="51">
        <f t="shared" si="6"/>
        <v>87.520000000018598</v>
      </c>
      <c r="X11" s="47">
        <f t="shared" si="23"/>
        <v>543317.36</v>
      </c>
      <c r="Y11" s="47">
        <v>543442.88</v>
      </c>
      <c r="Z11" s="51">
        <f t="shared" si="7"/>
        <v>125.520000000019</v>
      </c>
      <c r="AA11" s="47">
        <f t="shared" si="24"/>
        <v>138484.93</v>
      </c>
      <c r="AB11" s="47">
        <v>138561.47</v>
      </c>
      <c r="AC11" s="51">
        <f t="shared" si="8"/>
        <v>76.540000000008106</v>
      </c>
      <c r="AD11" s="47">
        <f t="shared" si="25"/>
        <v>191248</v>
      </c>
      <c r="AE11" s="47">
        <v>191405</v>
      </c>
      <c r="AF11" s="58">
        <f t="shared" si="9"/>
        <v>157</v>
      </c>
      <c r="AG11" s="62">
        <f t="shared" si="26"/>
        <v>1175.71999999988</v>
      </c>
      <c r="AH11" s="47">
        <f t="shared" si="27"/>
        <v>7832346.5</v>
      </c>
      <c r="AI11" s="47">
        <v>7832779.4000000004</v>
      </c>
      <c r="AJ11" s="63">
        <f t="shared" si="10"/>
        <v>432.90000000037298</v>
      </c>
      <c r="AK11" s="47">
        <f t="shared" si="28"/>
        <v>8086102.4400000004</v>
      </c>
      <c r="AL11" s="47">
        <v>8086732.46</v>
      </c>
      <c r="AM11" s="63">
        <f t="shared" si="11"/>
        <v>630.01999999955297</v>
      </c>
      <c r="AN11" s="47">
        <f t="shared" si="29"/>
        <v>78282.23</v>
      </c>
      <c r="AO11" s="47">
        <v>79854.460000000006</v>
      </c>
      <c r="AP11" s="63">
        <f t="shared" si="12"/>
        <v>1572.23</v>
      </c>
      <c r="AQ11" s="47">
        <f t="shared" si="30"/>
        <v>24641.18</v>
      </c>
      <c r="AR11" s="47">
        <v>25334.16</v>
      </c>
      <c r="AS11" s="63">
        <f t="shared" si="13"/>
        <v>692.98</v>
      </c>
      <c r="AT11" s="67">
        <f t="shared" si="14"/>
        <v>1432.72999999954</v>
      </c>
      <c r="AU11" s="47">
        <f t="shared" si="15"/>
        <v>197.11999999918001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50">
        <v>45935</v>
      </c>
      <c r="C12" s="593" t="s">
        <v>105</v>
      </c>
      <c r="D12" s="593"/>
      <c r="E12" s="593"/>
      <c r="F12" s="593"/>
      <c r="G12" s="593"/>
      <c r="H12" s="593"/>
      <c r="I12" s="593"/>
      <c r="J12" s="593"/>
      <c r="K12" s="593"/>
      <c r="L12" s="593"/>
      <c r="M12" s="593"/>
      <c r="N12" s="593"/>
      <c r="O12" s="593"/>
      <c r="P12" s="593"/>
      <c r="Q12" s="593"/>
      <c r="R12" s="593"/>
      <c r="S12" s="593"/>
      <c r="T12" s="593"/>
      <c r="U12" s="593"/>
      <c r="V12" s="593"/>
      <c r="W12" s="593"/>
      <c r="X12" s="593"/>
      <c r="Y12" s="593"/>
      <c r="Z12" s="593"/>
      <c r="AA12" s="593"/>
      <c r="AB12" s="593"/>
      <c r="AC12" s="593"/>
      <c r="AD12" s="593"/>
      <c r="AE12" s="593"/>
      <c r="AF12" s="593"/>
      <c r="AG12" s="593"/>
      <c r="AH12" s="593"/>
      <c r="AI12" s="593"/>
      <c r="AJ12" s="593"/>
      <c r="AK12" s="593"/>
      <c r="AL12" s="593"/>
      <c r="AM12" s="593"/>
      <c r="AN12" s="593"/>
      <c r="AO12" s="593"/>
      <c r="AP12" s="593"/>
      <c r="AQ12" s="593"/>
      <c r="AR12" s="593"/>
      <c r="AS12" s="593"/>
      <c r="AT12" s="593"/>
      <c r="AU12" s="593"/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50">
        <v>45936</v>
      </c>
      <c r="C13" s="47">
        <f>+D11</f>
        <v>3748048.3</v>
      </c>
      <c r="D13" s="47">
        <v>3752789.53</v>
      </c>
      <c r="E13" s="51">
        <f t="shared" si="0"/>
        <v>4741.2299999999796</v>
      </c>
      <c r="F13" s="47">
        <f>+G11</f>
        <v>1263999.3</v>
      </c>
      <c r="G13" s="47">
        <v>1264629.72</v>
      </c>
      <c r="H13" s="51">
        <f t="shared" si="1"/>
        <v>630.41999999992504</v>
      </c>
      <c r="I13" s="47">
        <f>+J11</f>
        <v>141292.17000000001</v>
      </c>
      <c r="J13" s="47">
        <v>141469.47</v>
      </c>
      <c r="K13" s="51">
        <f t="shared" si="2"/>
        <v>177.29999999998799</v>
      </c>
      <c r="L13" s="47">
        <f>+M11</f>
        <v>82338.06</v>
      </c>
      <c r="M13" s="47">
        <v>82424.42</v>
      </c>
      <c r="N13" s="51">
        <f t="shared" si="3"/>
        <v>86.360000000000596</v>
      </c>
      <c r="O13" s="47">
        <f>+P11</f>
        <v>784641.92</v>
      </c>
      <c r="P13" s="47">
        <v>784728.94</v>
      </c>
      <c r="Q13" s="51">
        <f t="shared" si="4"/>
        <v>87.019999999902197</v>
      </c>
      <c r="R13" s="47">
        <f>+S11</f>
        <v>300362.23999999999</v>
      </c>
      <c r="S13" s="47">
        <v>300596.28000000003</v>
      </c>
      <c r="T13" s="51">
        <f t="shared" si="5"/>
        <v>234.040000000037</v>
      </c>
      <c r="U13" s="47">
        <f>+V11</f>
        <v>749696</v>
      </c>
      <c r="V13" s="47">
        <v>749959.36</v>
      </c>
      <c r="W13" s="51">
        <f t="shared" si="6"/>
        <v>263.35999999998597</v>
      </c>
      <c r="X13" s="47">
        <f>+Y11</f>
        <v>543442.88</v>
      </c>
      <c r="Y13" s="47">
        <v>543936.76</v>
      </c>
      <c r="Z13" s="51">
        <f t="shared" si="7"/>
        <v>493.880000000005</v>
      </c>
      <c r="AA13" s="47">
        <f>+AB11</f>
        <v>138561.47</v>
      </c>
      <c r="AB13" s="47">
        <v>138694.64000000001</v>
      </c>
      <c r="AC13" s="51">
        <f t="shared" si="8"/>
        <v>133.170000000013</v>
      </c>
      <c r="AD13" s="47">
        <f>+AE11</f>
        <v>191405</v>
      </c>
      <c r="AE13" s="47">
        <v>191710</v>
      </c>
      <c r="AF13" s="58">
        <f t="shared" si="9"/>
        <v>305</v>
      </c>
      <c r="AG13" s="62">
        <f t="shared" si="26"/>
        <v>7151.7799999998397</v>
      </c>
      <c r="AH13" s="47">
        <f>+AI11</f>
        <v>7832779.4000000004</v>
      </c>
      <c r="AI13" s="47">
        <v>7839515.8399999999</v>
      </c>
      <c r="AJ13" s="63">
        <f t="shared" si="10"/>
        <v>6736.4399999994803</v>
      </c>
      <c r="AK13" s="47">
        <f>+AL11</f>
        <v>8086732.46</v>
      </c>
      <c r="AL13" s="47">
        <v>8093645.4900000002</v>
      </c>
      <c r="AM13" s="63">
        <f t="shared" si="11"/>
        <v>6913.0300000002599</v>
      </c>
      <c r="AN13" s="47">
        <f>+AO11</f>
        <v>79854.460000000006</v>
      </c>
      <c r="AO13" s="47">
        <v>80884.42</v>
      </c>
      <c r="AP13" s="63">
        <f t="shared" si="12"/>
        <v>1029.95999999999</v>
      </c>
      <c r="AQ13" s="47">
        <f>+AR11</f>
        <v>25334.16</v>
      </c>
      <c r="AR13" s="47">
        <v>25334.16</v>
      </c>
      <c r="AS13" s="63">
        <f t="shared" si="13"/>
        <v>0</v>
      </c>
      <c r="AT13" s="67">
        <f t="shared" si="14"/>
        <v>7809.8200000002398</v>
      </c>
      <c r="AU13" s="47">
        <f t="shared" si="15"/>
        <v>176.590000000782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50">
        <v>45937</v>
      </c>
      <c r="C14" s="47">
        <f t="shared" si="16"/>
        <v>3752789.53</v>
      </c>
      <c r="D14" s="47">
        <v>3757498.6</v>
      </c>
      <c r="E14" s="51">
        <f t="shared" si="0"/>
        <v>4709.0700000002998</v>
      </c>
      <c r="F14" s="47">
        <f t="shared" si="17"/>
        <v>1264629.72</v>
      </c>
      <c r="G14" s="47">
        <v>1265409.02</v>
      </c>
      <c r="H14" s="51">
        <f t="shared" si="1"/>
        <v>779.30000000004702</v>
      </c>
      <c r="I14" s="47">
        <f t="shared" si="18"/>
        <v>141469.47</v>
      </c>
      <c r="J14" s="47">
        <v>141655.72</v>
      </c>
      <c r="K14" s="51">
        <f t="shared" si="2"/>
        <v>186.25</v>
      </c>
      <c r="L14" s="47">
        <f t="shared" si="19"/>
        <v>82424.42</v>
      </c>
      <c r="M14" s="47">
        <v>82514.789999999994</v>
      </c>
      <c r="N14" s="51">
        <f t="shared" si="3"/>
        <v>90.369999999995301</v>
      </c>
      <c r="O14" s="47">
        <f t="shared" si="20"/>
        <v>784728.94</v>
      </c>
      <c r="P14" s="47">
        <v>785285.12</v>
      </c>
      <c r="Q14" s="51">
        <f t="shared" si="4"/>
        <v>556.180000000051</v>
      </c>
      <c r="R14" s="47">
        <f t="shared" si="21"/>
        <v>300596.28000000003</v>
      </c>
      <c r="S14" s="47">
        <v>300854.24</v>
      </c>
      <c r="T14" s="51">
        <f t="shared" si="5"/>
        <v>257.95999999996297</v>
      </c>
      <c r="U14" s="47">
        <f t="shared" si="22"/>
        <v>749959.36</v>
      </c>
      <c r="V14" s="47">
        <v>750213.34</v>
      </c>
      <c r="W14" s="51">
        <f t="shared" si="6"/>
        <v>253.979999999981</v>
      </c>
      <c r="X14" s="47">
        <f t="shared" si="23"/>
        <v>543936.76</v>
      </c>
      <c r="Y14" s="47">
        <v>544382.84</v>
      </c>
      <c r="Z14" s="51">
        <f t="shared" si="7"/>
        <v>446.07999999995798</v>
      </c>
      <c r="AA14" s="47">
        <f t="shared" si="24"/>
        <v>138694.64000000001</v>
      </c>
      <c r="AB14" s="47">
        <v>138828.64000000001</v>
      </c>
      <c r="AC14" s="51">
        <f t="shared" si="8"/>
        <v>134</v>
      </c>
      <c r="AD14" s="47">
        <f t="shared" si="25"/>
        <v>191710</v>
      </c>
      <c r="AE14" s="47">
        <v>191998</v>
      </c>
      <c r="AF14" s="58">
        <f t="shared" si="9"/>
        <v>288</v>
      </c>
      <c r="AG14" s="62">
        <f t="shared" si="26"/>
        <v>7701.1900000002897</v>
      </c>
      <c r="AH14" s="47">
        <f t="shared" si="27"/>
        <v>7839515.8399999999</v>
      </c>
      <c r="AI14" s="47">
        <v>7846208.5099999998</v>
      </c>
      <c r="AJ14" s="63">
        <f t="shared" si="10"/>
        <v>6692.66999999993</v>
      </c>
      <c r="AK14" s="47">
        <f t="shared" si="28"/>
        <v>8093645.4900000002</v>
      </c>
      <c r="AL14" s="47">
        <v>8100555.7699999996</v>
      </c>
      <c r="AM14" s="63">
        <f t="shared" si="11"/>
        <v>6910.2799999993304</v>
      </c>
      <c r="AN14" s="47">
        <f t="shared" si="29"/>
        <v>80884.42</v>
      </c>
      <c r="AO14" s="47">
        <v>82200.39</v>
      </c>
      <c r="AP14" s="63">
        <f t="shared" si="12"/>
        <v>1315.97</v>
      </c>
      <c r="AQ14" s="47">
        <f t="shared" si="30"/>
        <v>25334.16</v>
      </c>
      <c r="AR14" s="47">
        <v>25334.16</v>
      </c>
      <c r="AS14" s="63">
        <f t="shared" si="13"/>
        <v>0</v>
      </c>
      <c r="AT14" s="67">
        <f t="shared" si="14"/>
        <v>8092.2499999993297</v>
      </c>
      <c r="AU14" s="47">
        <f t="shared" si="15"/>
        <v>217.60999999940401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50">
        <v>45938</v>
      </c>
      <c r="C15" s="47">
        <f t="shared" si="16"/>
        <v>3757498.6</v>
      </c>
      <c r="D15" s="47">
        <v>3762341.24</v>
      </c>
      <c r="E15" s="51">
        <f t="shared" si="0"/>
        <v>4842.6400000001304</v>
      </c>
      <c r="F15" s="47">
        <f t="shared" si="17"/>
        <v>1265409.02</v>
      </c>
      <c r="G15" s="47">
        <v>1266212.8500000001</v>
      </c>
      <c r="H15" s="51">
        <f t="shared" si="1"/>
        <v>803.83000000007496</v>
      </c>
      <c r="I15" s="47">
        <f t="shared" si="18"/>
        <v>141655.72</v>
      </c>
      <c r="J15" s="47">
        <v>141845.93</v>
      </c>
      <c r="K15" s="51">
        <f t="shared" si="2"/>
        <v>190.20999999999199</v>
      </c>
      <c r="L15" s="47">
        <f t="shared" si="19"/>
        <v>82514.789999999994</v>
      </c>
      <c r="M15" s="47">
        <v>82603.63</v>
      </c>
      <c r="N15" s="51">
        <f t="shared" si="3"/>
        <v>88.840000000011102</v>
      </c>
      <c r="O15" s="47">
        <f t="shared" si="20"/>
        <v>785285.12</v>
      </c>
      <c r="P15" s="47">
        <v>785618.64</v>
      </c>
      <c r="Q15" s="51">
        <f t="shared" si="4"/>
        <v>333.52000000001902</v>
      </c>
      <c r="R15" s="47">
        <f t="shared" si="21"/>
        <v>300854.24</v>
      </c>
      <c r="S15" s="47">
        <v>301128.68</v>
      </c>
      <c r="T15" s="51">
        <f t="shared" si="5"/>
        <v>274.44000000000199</v>
      </c>
      <c r="U15" s="47">
        <f t="shared" si="22"/>
        <v>750213.34</v>
      </c>
      <c r="V15" s="47">
        <v>750481.52</v>
      </c>
      <c r="W15" s="51">
        <f t="shared" si="6"/>
        <v>268.180000000051</v>
      </c>
      <c r="X15" s="47">
        <f t="shared" si="23"/>
        <v>544382.84</v>
      </c>
      <c r="Y15" s="47">
        <v>544854</v>
      </c>
      <c r="Z15" s="51">
        <f t="shared" si="7"/>
        <v>471.16000000003299</v>
      </c>
      <c r="AA15" s="47">
        <f t="shared" si="24"/>
        <v>138828.64000000001</v>
      </c>
      <c r="AB15" s="47">
        <v>138950.53</v>
      </c>
      <c r="AC15" s="51">
        <f t="shared" si="8"/>
        <v>121.88999999998499</v>
      </c>
      <c r="AD15" s="47">
        <f t="shared" si="25"/>
        <v>191998</v>
      </c>
      <c r="AE15" s="47">
        <v>192279</v>
      </c>
      <c r="AF15" s="58">
        <f t="shared" si="9"/>
        <v>281</v>
      </c>
      <c r="AG15" s="62">
        <f t="shared" si="26"/>
        <v>7675.7100000003002</v>
      </c>
      <c r="AH15" s="47">
        <f t="shared" si="27"/>
        <v>7846208.5099999998</v>
      </c>
      <c r="AI15" s="47">
        <v>7853087.1500000004</v>
      </c>
      <c r="AJ15" s="63">
        <f t="shared" si="10"/>
        <v>6878.6400000005997</v>
      </c>
      <c r="AK15" s="47">
        <f t="shared" si="28"/>
        <v>8100555.7699999996</v>
      </c>
      <c r="AL15" s="47">
        <v>8107667.1200000001</v>
      </c>
      <c r="AM15" s="63">
        <f t="shared" si="11"/>
        <v>7111.3500000005597</v>
      </c>
      <c r="AN15" s="47">
        <f t="shared" si="29"/>
        <v>82200.39</v>
      </c>
      <c r="AO15" s="47">
        <v>83327.94</v>
      </c>
      <c r="AP15" s="63">
        <f t="shared" si="12"/>
        <v>1127.55</v>
      </c>
      <c r="AQ15" s="47">
        <f t="shared" si="30"/>
        <v>25334.16</v>
      </c>
      <c r="AR15" s="47">
        <v>25334.16</v>
      </c>
      <c r="AS15" s="63">
        <f t="shared" si="13"/>
        <v>0</v>
      </c>
      <c r="AT15" s="67">
        <f t="shared" si="14"/>
        <v>8117.0100000005796</v>
      </c>
      <c r="AU15" s="47">
        <f t="shared" si="15"/>
        <v>232.709999999963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50">
        <v>45939</v>
      </c>
      <c r="C16" s="47">
        <f t="shared" si="16"/>
        <v>3762341.24</v>
      </c>
      <c r="D16" s="47">
        <v>3767060.42</v>
      </c>
      <c r="E16" s="51">
        <f t="shared" si="0"/>
        <v>4719.1799999997002</v>
      </c>
      <c r="F16" s="47">
        <f t="shared" si="17"/>
        <v>1266212.8500000001</v>
      </c>
      <c r="G16" s="47">
        <v>1266993.46</v>
      </c>
      <c r="H16" s="51">
        <f t="shared" si="1"/>
        <v>780.60999999986996</v>
      </c>
      <c r="I16" s="47">
        <f t="shared" si="18"/>
        <v>141845.93</v>
      </c>
      <c r="J16" s="47">
        <v>142033.99</v>
      </c>
      <c r="K16" s="51">
        <f t="shared" si="2"/>
        <v>188.05999999999801</v>
      </c>
      <c r="L16" s="47">
        <f t="shared" si="19"/>
        <v>82603.63</v>
      </c>
      <c r="M16" s="47">
        <v>82711.009999999995</v>
      </c>
      <c r="N16" s="51">
        <f t="shared" si="3"/>
        <v>107.37999999999001</v>
      </c>
      <c r="O16" s="47">
        <f t="shared" si="20"/>
        <v>785618.64</v>
      </c>
      <c r="P16" s="47">
        <v>785880.32</v>
      </c>
      <c r="Q16" s="51">
        <f t="shared" si="4"/>
        <v>261.67999999993498</v>
      </c>
      <c r="R16" s="47">
        <f t="shared" si="21"/>
        <v>301128.68</v>
      </c>
      <c r="S16" s="47">
        <v>301411.52</v>
      </c>
      <c r="T16" s="51">
        <f t="shared" si="5"/>
        <v>282.84000000002601</v>
      </c>
      <c r="U16" s="47">
        <f t="shared" si="22"/>
        <v>750481.52</v>
      </c>
      <c r="V16" s="47">
        <v>750746</v>
      </c>
      <c r="W16" s="51">
        <f t="shared" si="6"/>
        <v>264.47999999998098</v>
      </c>
      <c r="X16" s="47">
        <f t="shared" si="23"/>
        <v>544854</v>
      </c>
      <c r="Y16" s="47">
        <v>545319.36</v>
      </c>
      <c r="Z16" s="51">
        <f t="shared" si="7"/>
        <v>465.35999999998597</v>
      </c>
      <c r="AA16" s="47">
        <f t="shared" si="24"/>
        <v>138950.53</v>
      </c>
      <c r="AB16" s="47">
        <v>139083.81</v>
      </c>
      <c r="AC16" s="51">
        <f t="shared" si="8"/>
        <v>133.27999999999901</v>
      </c>
      <c r="AD16" s="47">
        <f t="shared" si="25"/>
        <v>192279</v>
      </c>
      <c r="AE16" s="47">
        <v>192586</v>
      </c>
      <c r="AF16" s="58">
        <f t="shared" si="9"/>
        <v>307</v>
      </c>
      <c r="AG16" s="62">
        <f t="shared" si="26"/>
        <v>7509.8699999994897</v>
      </c>
      <c r="AH16" s="47">
        <f t="shared" si="27"/>
        <v>7853087.1500000004</v>
      </c>
      <c r="AI16" s="47">
        <v>7859797.5199999996</v>
      </c>
      <c r="AJ16" s="63">
        <f t="shared" si="10"/>
        <v>6710.3699999991804</v>
      </c>
      <c r="AK16" s="47">
        <f t="shared" si="28"/>
        <v>8107667.1200000001</v>
      </c>
      <c r="AL16" s="47">
        <v>8114595.6799999997</v>
      </c>
      <c r="AM16" s="63">
        <f t="shared" si="11"/>
        <v>6928.5599999995902</v>
      </c>
      <c r="AN16" s="47">
        <f t="shared" si="29"/>
        <v>83327.94</v>
      </c>
      <c r="AO16" s="47">
        <v>84552.94</v>
      </c>
      <c r="AP16" s="63">
        <f t="shared" si="12"/>
        <v>1225</v>
      </c>
      <c r="AQ16" s="47">
        <f t="shared" si="30"/>
        <v>25334.16</v>
      </c>
      <c r="AR16" s="47">
        <v>25334.17</v>
      </c>
      <c r="AS16" s="63">
        <f t="shared" si="13"/>
        <v>9.9999999983992893E-3</v>
      </c>
      <c r="AT16" s="67">
        <f t="shared" si="14"/>
        <v>8020.2699999995903</v>
      </c>
      <c r="AU16" s="47">
        <f t="shared" si="15"/>
        <v>218.19000000041001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4"/>
      <c r="B17" s="50">
        <v>45940</v>
      </c>
      <c r="C17" s="47">
        <f t="shared" si="16"/>
        <v>3767060.42</v>
      </c>
      <c r="D17" s="47">
        <v>3771938.95</v>
      </c>
      <c r="E17" s="51">
        <f t="shared" si="0"/>
        <v>4878.5300000002599</v>
      </c>
      <c r="F17" s="47">
        <f t="shared" si="17"/>
        <v>1266993.46</v>
      </c>
      <c r="G17" s="47">
        <v>1267800.92</v>
      </c>
      <c r="H17" s="51">
        <f t="shared" si="1"/>
        <v>807.45999999996297</v>
      </c>
      <c r="I17" s="47">
        <f t="shared" si="18"/>
        <v>142033.99</v>
      </c>
      <c r="J17" s="47">
        <v>142229.01999999999</v>
      </c>
      <c r="K17" s="51">
        <f t="shared" si="2"/>
        <v>195.02999999999901</v>
      </c>
      <c r="L17" s="47">
        <f t="shared" si="19"/>
        <v>82711.009999999995</v>
      </c>
      <c r="M17" s="47">
        <v>82811.17</v>
      </c>
      <c r="N17" s="51">
        <f t="shared" si="3"/>
        <v>100.160000000003</v>
      </c>
      <c r="O17" s="47">
        <f t="shared" si="20"/>
        <v>785880.32</v>
      </c>
      <c r="P17" s="47">
        <v>786228.72</v>
      </c>
      <c r="Q17" s="51">
        <f t="shared" si="4"/>
        <v>348.400000000023</v>
      </c>
      <c r="R17" s="47">
        <f t="shared" si="21"/>
        <v>301411.52</v>
      </c>
      <c r="S17" s="47">
        <v>301691.40000000002</v>
      </c>
      <c r="T17" s="51">
        <f t="shared" si="5"/>
        <v>279.880000000005</v>
      </c>
      <c r="U17" s="47">
        <f t="shared" si="22"/>
        <v>750746</v>
      </c>
      <c r="V17" s="47">
        <v>751001.59999999998</v>
      </c>
      <c r="W17" s="51">
        <f t="shared" si="6"/>
        <v>255.599999999977</v>
      </c>
      <c r="X17" s="47">
        <f t="shared" si="23"/>
        <v>545319.36</v>
      </c>
      <c r="Y17" s="47">
        <v>545784</v>
      </c>
      <c r="Z17" s="51">
        <f t="shared" si="7"/>
        <v>464.64000000001403</v>
      </c>
      <c r="AA17" s="47">
        <f t="shared" si="24"/>
        <v>139083.81</v>
      </c>
      <c r="AB17" s="47">
        <v>139220.4</v>
      </c>
      <c r="AC17" s="51">
        <f t="shared" si="8"/>
        <v>136.58999999999699</v>
      </c>
      <c r="AD17" s="47">
        <f t="shared" si="25"/>
        <v>192586</v>
      </c>
      <c r="AE17" s="47">
        <v>192877</v>
      </c>
      <c r="AF17" s="58">
        <f t="shared" si="9"/>
        <v>291</v>
      </c>
      <c r="AG17" s="62">
        <f t="shared" si="26"/>
        <v>7757.2900000002401</v>
      </c>
      <c r="AH17" s="47">
        <f t="shared" si="27"/>
        <v>7859797.5199999996</v>
      </c>
      <c r="AI17" s="47">
        <v>7866727.0499999998</v>
      </c>
      <c r="AJ17" s="63">
        <f t="shared" si="10"/>
        <v>6929.5300000002599</v>
      </c>
      <c r="AK17" s="47">
        <f t="shared" si="28"/>
        <v>8114595.6799999997</v>
      </c>
      <c r="AL17" s="47">
        <v>8121675.0599999996</v>
      </c>
      <c r="AM17" s="63">
        <f t="shared" si="11"/>
        <v>7079.3799999998901</v>
      </c>
      <c r="AN17" s="47">
        <f t="shared" si="29"/>
        <v>84552.94</v>
      </c>
      <c r="AO17" s="47">
        <v>85783.67</v>
      </c>
      <c r="AP17" s="63">
        <f t="shared" si="12"/>
        <v>1230.73</v>
      </c>
      <c r="AQ17" s="47">
        <f t="shared" si="30"/>
        <v>25334.17</v>
      </c>
      <c r="AR17" s="47">
        <v>25339.33</v>
      </c>
      <c r="AS17" s="63">
        <f t="shared" si="13"/>
        <v>5.1600000000034898</v>
      </c>
      <c r="AT17" s="67">
        <f t="shared" si="14"/>
        <v>8168.3599999998796</v>
      </c>
      <c r="AU17" s="47">
        <f t="shared" si="15"/>
        <v>149.84999999962699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4"/>
      <c r="B18" s="50">
        <v>45941</v>
      </c>
      <c r="C18" s="47">
        <f t="shared" si="16"/>
        <v>3771938.95</v>
      </c>
      <c r="D18" s="47">
        <v>3776689.71</v>
      </c>
      <c r="E18" s="51">
        <f t="shared" si="0"/>
        <v>4750.7599999997801</v>
      </c>
      <c r="F18" s="47">
        <f t="shared" si="17"/>
        <v>1267800.92</v>
      </c>
      <c r="G18" s="47">
        <v>1268587.01</v>
      </c>
      <c r="H18" s="51">
        <f t="shared" si="1"/>
        <v>786.09000000008405</v>
      </c>
      <c r="I18" s="47">
        <f t="shared" si="18"/>
        <v>142229.01999999999</v>
      </c>
      <c r="J18" s="47">
        <v>142404.92000000001</v>
      </c>
      <c r="K18" s="51">
        <f t="shared" si="2"/>
        <v>175.900000000023</v>
      </c>
      <c r="L18" s="47">
        <f t="shared" si="19"/>
        <v>82811.17</v>
      </c>
      <c r="M18" s="47">
        <v>82908</v>
      </c>
      <c r="N18" s="51">
        <f t="shared" si="3"/>
        <v>96.830000000001704</v>
      </c>
      <c r="O18" s="47">
        <f t="shared" si="20"/>
        <v>786228.72</v>
      </c>
      <c r="P18" s="47">
        <v>786546.16</v>
      </c>
      <c r="Q18" s="51">
        <f t="shared" si="4"/>
        <v>317.44000000006099</v>
      </c>
      <c r="R18" s="47">
        <f t="shared" si="21"/>
        <v>301691.40000000002</v>
      </c>
      <c r="S18" s="47">
        <v>301977.32</v>
      </c>
      <c r="T18" s="51">
        <f t="shared" si="5"/>
        <v>285.91999999998399</v>
      </c>
      <c r="U18" s="47">
        <f t="shared" si="22"/>
        <v>751001.59999999998</v>
      </c>
      <c r="V18" s="47">
        <v>751253.92</v>
      </c>
      <c r="W18" s="51">
        <f t="shared" si="6"/>
        <v>252.32000000006499</v>
      </c>
      <c r="X18" s="47">
        <f t="shared" si="23"/>
        <v>545784</v>
      </c>
      <c r="Y18" s="47">
        <v>546213.88</v>
      </c>
      <c r="Z18" s="51">
        <f t="shared" si="7"/>
        <v>429.880000000005</v>
      </c>
      <c r="AA18" s="47">
        <f t="shared" si="24"/>
        <v>139220.4</v>
      </c>
      <c r="AB18" s="47">
        <v>139346.56</v>
      </c>
      <c r="AC18" s="51">
        <f t="shared" si="8"/>
        <v>126.160000000003</v>
      </c>
      <c r="AD18" s="47">
        <f t="shared" si="25"/>
        <v>192877</v>
      </c>
      <c r="AE18" s="47">
        <v>193134</v>
      </c>
      <c r="AF18" s="58">
        <f t="shared" si="9"/>
        <v>257</v>
      </c>
      <c r="AG18" s="62">
        <f t="shared" si="26"/>
        <v>7478.3</v>
      </c>
      <c r="AH18" s="47">
        <f t="shared" si="27"/>
        <v>7866727.0499999998</v>
      </c>
      <c r="AI18" s="47">
        <v>7873418.8899999997</v>
      </c>
      <c r="AJ18" s="63">
        <f t="shared" si="10"/>
        <v>6691.8399999998501</v>
      </c>
      <c r="AK18" s="47">
        <f t="shared" si="28"/>
        <v>8121675.0599999996</v>
      </c>
      <c r="AL18" s="47">
        <v>8128644.5</v>
      </c>
      <c r="AM18" s="63">
        <f t="shared" si="11"/>
        <v>6969.4400000004098</v>
      </c>
      <c r="AN18" s="47">
        <f t="shared" si="29"/>
        <v>85783.67</v>
      </c>
      <c r="AO18" s="47">
        <v>86981.759999999995</v>
      </c>
      <c r="AP18" s="63">
        <f t="shared" si="12"/>
        <v>1198.0899999999999</v>
      </c>
      <c r="AQ18" s="47">
        <f t="shared" si="30"/>
        <v>25339.33</v>
      </c>
      <c r="AR18" s="47">
        <v>25339.93</v>
      </c>
      <c r="AS18" s="63">
        <f t="shared" si="13"/>
        <v>0.59999999999854503</v>
      </c>
      <c r="AT18" s="67">
        <f t="shared" si="14"/>
        <v>8040.7700000003997</v>
      </c>
      <c r="AU18" s="47">
        <f t="shared" si="15"/>
        <v>277.60000000055902</v>
      </c>
      <c r="AV18" s="39"/>
      <c r="AZ18" s="1"/>
    </row>
    <row r="19" spans="1:55" ht="30" customHeight="1">
      <c r="A19" s="504"/>
      <c r="B19" s="50">
        <v>45942</v>
      </c>
      <c r="C19" s="47">
        <f t="shared" si="16"/>
        <v>3776689.71</v>
      </c>
      <c r="D19" s="47">
        <v>3781334.2</v>
      </c>
      <c r="E19" s="51">
        <f t="shared" si="0"/>
        <v>4644.4900000002199</v>
      </c>
      <c r="F19" s="47">
        <f>G18</f>
        <v>1268587.01</v>
      </c>
      <c r="G19" s="47">
        <v>1269368.3700000001</v>
      </c>
      <c r="H19" s="51">
        <f t="shared" si="1"/>
        <v>781.36000000010199</v>
      </c>
      <c r="I19" s="47">
        <f t="shared" si="18"/>
        <v>142404.92000000001</v>
      </c>
      <c r="J19" s="47">
        <v>142592.07999999999</v>
      </c>
      <c r="K19" s="51">
        <f t="shared" si="2"/>
        <v>187.15999999997399</v>
      </c>
      <c r="L19" s="47">
        <f t="shared" si="19"/>
        <v>82908</v>
      </c>
      <c r="M19" s="47">
        <v>83014.38</v>
      </c>
      <c r="N19" s="51">
        <f t="shared" si="3"/>
        <v>106.380000000005</v>
      </c>
      <c r="O19" s="47">
        <f t="shared" si="20"/>
        <v>786546.16</v>
      </c>
      <c r="P19" s="47">
        <v>786893.28</v>
      </c>
      <c r="Q19" s="51">
        <f t="shared" si="4"/>
        <v>347.119999999995</v>
      </c>
      <c r="R19" s="47">
        <f t="shared" si="21"/>
        <v>301977.32</v>
      </c>
      <c r="S19" s="47">
        <v>302256.06</v>
      </c>
      <c r="T19" s="51">
        <f t="shared" si="5"/>
        <v>278.73999999999103</v>
      </c>
      <c r="U19" s="47">
        <f t="shared" si="22"/>
        <v>751253.92</v>
      </c>
      <c r="V19" s="47">
        <v>751506.8</v>
      </c>
      <c r="W19" s="51">
        <f t="shared" si="6"/>
        <v>252.880000000005</v>
      </c>
      <c r="X19" s="47">
        <f t="shared" si="23"/>
        <v>546213.88</v>
      </c>
      <c r="Y19" s="47">
        <v>546671.35999999999</v>
      </c>
      <c r="Z19" s="51">
        <f t="shared" si="7"/>
        <v>457.47999999998098</v>
      </c>
      <c r="AA19" s="47">
        <f t="shared" si="24"/>
        <v>139346.56</v>
      </c>
      <c r="AB19" s="47">
        <v>139479.65</v>
      </c>
      <c r="AC19" s="51">
        <f t="shared" si="8"/>
        <v>133.08999999999699</v>
      </c>
      <c r="AD19" s="47">
        <f t="shared" si="25"/>
        <v>193134</v>
      </c>
      <c r="AE19" s="47">
        <v>193370</v>
      </c>
      <c r="AF19" s="58">
        <f t="shared" si="9"/>
        <v>236</v>
      </c>
      <c r="AG19" s="62">
        <f t="shared" si="26"/>
        <v>7424.7000000002699</v>
      </c>
      <c r="AH19" s="47">
        <f t="shared" si="27"/>
        <v>7873418.8899999997</v>
      </c>
      <c r="AI19" s="47">
        <v>7880040.7300000004</v>
      </c>
      <c r="AJ19" s="63">
        <f t="shared" si="10"/>
        <v>6621.8400000007796</v>
      </c>
      <c r="AK19" s="47">
        <f t="shared" si="28"/>
        <v>8128644.5</v>
      </c>
      <c r="AL19" s="47">
        <v>8135508.4100000001</v>
      </c>
      <c r="AM19" s="63">
        <f t="shared" si="11"/>
        <v>6863.9100000001499</v>
      </c>
      <c r="AN19" s="47">
        <f t="shared" si="29"/>
        <v>86981.759999999995</v>
      </c>
      <c r="AO19" s="47">
        <v>88165.4</v>
      </c>
      <c r="AP19" s="63">
        <f t="shared" si="12"/>
        <v>1183.6400000000001</v>
      </c>
      <c r="AQ19" s="47">
        <f t="shared" si="30"/>
        <v>25339.93</v>
      </c>
      <c r="AR19" s="47">
        <v>25340.06</v>
      </c>
      <c r="AS19" s="63">
        <f t="shared" si="13"/>
        <v>0.13000000000101899</v>
      </c>
      <c r="AT19" s="67">
        <f t="shared" si="14"/>
        <v>7914.33000000015</v>
      </c>
      <c r="AU19" s="47">
        <f t="shared" si="15"/>
        <v>242.06999999936701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4"/>
      <c r="B20" s="50">
        <v>45943</v>
      </c>
      <c r="C20" s="47">
        <f t="shared" si="16"/>
        <v>3781334.2</v>
      </c>
      <c r="D20" s="47">
        <v>3786676.81</v>
      </c>
      <c r="E20" s="51">
        <f t="shared" si="0"/>
        <v>5342.6099999998696</v>
      </c>
      <c r="F20" s="47">
        <f t="shared" si="17"/>
        <v>1269368.3700000001</v>
      </c>
      <c r="G20" s="47">
        <v>1270783.8</v>
      </c>
      <c r="H20" s="51">
        <f t="shared" si="1"/>
        <v>1415.42999999993</v>
      </c>
      <c r="I20" s="47">
        <f t="shared" si="18"/>
        <v>142592.07999999999</v>
      </c>
      <c r="J20" s="47">
        <v>142807.28</v>
      </c>
      <c r="K20" s="51">
        <f t="shared" si="2"/>
        <v>215.20000000001201</v>
      </c>
      <c r="L20" s="47">
        <f t="shared" si="19"/>
        <v>83014.38</v>
      </c>
      <c r="M20" s="47">
        <v>83138.75</v>
      </c>
      <c r="N20" s="51">
        <f t="shared" si="3"/>
        <v>124.369999999995</v>
      </c>
      <c r="O20" s="47">
        <f t="shared" si="20"/>
        <v>786893.28</v>
      </c>
      <c r="P20" s="47">
        <v>787236.56</v>
      </c>
      <c r="Q20" s="51">
        <f t="shared" si="4"/>
        <v>343.280000000028</v>
      </c>
      <c r="R20" s="47">
        <f t="shared" si="21"/>
        <v>302256.06</v>
      </c>
      <c r="S20" s="47">
        <v>302647</v>
      </c>
      <c r="T20" s="51">
        <f t="shared" si="5"/>
        <v>390.94000000000199</v>
      </c>
      <c r="U20" s="47">
        <f t="shared" si="22"/>
        <v>751506.8</v>
      </c>
      <c r="V20" s="47">
        <v>751775.52</v>
      </c>
      <c r="W20" s="51">
        <f t="shared" si="6"/>
        <v>268.719999999972</v>
      </c>
      <c r="X20" s="47">
        <f t="shared" si="23"/>
        <v>546671.35999999999</v>
      </c>
      <c r="Y20" s="47">
        <v>547269.65</v>
      </c>
      <c r="Z20" s="51">
        <f t="shared" si="7"/>
        <v>598.29000000003703</v>
      </c>
      <c r="AA20" s="47">
        <f t="shared" si="24"/>
        <v>139479.65</v>
      </c>
      <c r="AB20" s="47">
        <v>139625.57</v>
      </c>
      <c r="AC20" s="51">
        <f t="shared" si="8"/>
        <v>145.920000000013</v>
      </c>
      <c r="AD20" s="47">
        <f t="shared" si="25"/>
        <v>193370</v>
      </c>
      <c r="AE20" s="47">
        <v>193665</v>
      </c>
      <c r="AF20" s="58">
        <f t="shared" si="9"/>
        <v>295</v>
      </c>
      <c r="AG20" s="62">
        <f t="shared" si="26"/>
        <v>9139.7599999998602</v>
      </c>
      <c r="AH20" s="47">
        <f t="shared" si="27"/>
        <v>7880040.7300000004</v>
      </c>
      <c r="AI20" s="47">
        <v>7888519.6900000004</v>
      </c>
      <c r="AJ20" s="63">
        <f t="shared" si="10"/>
        <v>8478.9599999999591</v>
      </c>
      <c r="AK20" s="47">
        <f t="shared" si="28"/>
        <v>8135508.4100000001</v>
      </c>
      <c r="AL20" s="47">
        <v>8144268.1299999999</v>
      </c>
      <c r="AM20" s="63">
        <f t="shared" si="11"/>
        <v>8759.7199999997392</v>
      </c>
      <c r="AN20" s="47">
        <f t="shared" si="29"/>
        <v>88165.4</v>
      </c>
      <c r="AO20" s="47">
        <v>89254.96</v>
      </c>
      <c r="AP20" s="63">
        <f t="shared" si="12"/>
        <v>1089.5600000000099</v>
      </c>
      <c r="AQ20" s="47">
        <f t="shared" si="30"/>
        <v>25340.06</v>
      </c>
      <c r="AR20" s="47">
        <v>25340.06</v>
      </c>
      <c r="AS20" s="63">
        <f t="shared" si="13"/>
        <v>0</v>
      </c>
      <c r="AT20" s="67">
        <f t="shared" si="14"/>
        <v>9703.3599999997405</v>
      </c>
      <c r="AU20" s="47">
        <f t="shared" si="15"/>
        <v>280.75999999977603</v>
      </c>
      <c r="AV20" s="40"/>
    </row>
    <row r="21" spans="1:55" s="3" customFormat="1" ht="30" customHeight="1">
      <c r="A21" s="504"/>
      <c r="B21" s="50">
        <v>45944</v>
      </c>
      <c r="C21" s="47">
        <f t="shared" si="16"/>
        <v>3786676.81</v>
      </c>
      <c r="D21" s="47">
        <v>3792372.37</v>
      </c>
      <c r="E21" s="51">
        <f t="shared" si="0"/>
        <v>5695.5600000000604</v>
      </c>
      <c r="F21" s="47">
        <f t="shared" si="17"/>
        <v>1270783.8</v>
      </c>
      <c r="G21" s="47">
        <v>1272884.33</v>
      </c>
      <c r="H21" s="51">
        <f t="shared" si="1"/>
        <v>2100.5300000000302</v>
      </c>
      <c r="I21" s="47">
        <f t="shared" si="18"/>
        <v>142807.28</v>
      </c>
      <c r="J21" s="47">
        <v>143072.18</v>
      </c>
      <c r="K21" s="51">
        <f t="shared" si="2"/>
        <v>264.89999999999401</v>
      </c>
      <c r="L21" s="47">
        <f t="shared" si="19"/>
        <v>83138.75</v>
      </c>
      <c r="M21" s="47">
        <v>83262</v>
      </c>
      <c r="N21" s="51">
        <f t="shared" si="3"/>
        <v>123.25</v>
      </c>
      <c r="O21" s="47">
        <f t="shared" si="20"/>
        <v>787236.56</v>
      </c>
      <c r="P21" s="47">
        <v>787739.12</v>
      </c>
      <c r="Q21" s="51">
        <f t="shared" si="4"/>
        <v>502.55999999993901</v>
      </c>
      <c r="R21" s="47">
        <f t="shared" si="21"/>
        <v>302647</v>
      </c>
      <c r="S21" s="47">
        <v>303086.14</v>
      </c>
      <c r="T21" s="51">
        <f t="shared" si="5"/>
        <v>439.14000000001403</v>
      </c>
      <c r="U21" s="47">
        <f t="shared" si="22"/>
        <v>751775.52</v>
      </c>
      <c r="V21" s="47">
        <v>752062.8</v>
      </c>
      <c r="W21" s="51">
        <f t="shared" si="6"/>
        <v>287.280000000028</v>
      </c>
      <c r="X21" s="47">
        <f t="shared" si="23"/>
        <v>547269.65</v>
      </c>
      <c r="Y21" s="47">
        <v>547904.4</v>
      </c>
      <c r="Z21" s="51">
        <f t="shared" si="7"/>
        <v>634.75</v>
      </c>
      <c r="AA21" s="47">
        <f t="shared" si="24"/>
        <v>139625.57</v>
      </c>
      <c r="AB21" s="47">
        <v>139766.21</v>
      </c>
      <c r="AC21" s="51">
        <f t="shared" si="8"/>
        <v>140.63999999998501</v>
      </c>
      <c r="AD21" s="47">
        <f t="shared" si="25"/>
        <v>193665</v>
      </c>
      <c r="AE21" s="47">
        <v>193958</v>
      </c>
      <c r="AF21" s="58">
        <f t="shared" si="9"/>
        <v>293</v>
      </c>
      <c r="AG21" s="62">
        <f t="shared" si="26"/>
        <v>10481.61</v>
      </c>
      <c r="AH21" s="47">
        <f t="shared" si="27"/>
        <v>7888519.6900000004</v>
      </c>
      <c r="AI21" s="47">
        <v>7898309.9299999997</v>
      </c>
      <c r="AJ21" s="63">
        <f t="shared" si="10"/>
        <v>9790.2399999992904</v>
      </c>
      <c r="AK21" s="47">
        <f t="shared" si="28"/>
        <v>8144268.1299999999</v>
      </c>
      <c r="AL21" s="47">
        <v>8154350.4699999997</v>
      </c>
      <c r="AM21" s="63">
        <f t="shared" si="11"/>
        <v>10082.3399999999</v>
      </c>
      <c r="AN21" s="47">
        <f t="shared" si="29"/>
        <v>89254.96</v>
      </c>
      <c r="AO21" s="47">
        <v>90394.77</v>
      </c>
      <c r="AP21" s="63">
        <f t="shared" si="12"/>
        <v>1139.81</v>
      </c>
      <c r="AQ21" s="47">
        <f t="shared" si="30"/>
        <v>25340.06</v>
      </c>
      <c r="AR21" s="47">
        <v>25340.06</v>
      </c>
      <c r="AS21" s="63">
        <f t="shared" si="13"/>
        <v>0</v>
      </c>
      <c r="AT21" s="67">
        <f t="shared" si="14"/>
        <v>11081.5099999999</v>
      </c>
      <c r="AU21" s="47">
        <f t="shared" si="15"/>
        <v>292.10000000055902</v>
      </c>
      <c r="AV21" s="40"/>
    </row>
    <row r="22" spans="1:55" ht="30" customHeight="1">
      <c r="A22" s="504"/>
      <c r="B22" s="50">
        <v>45945</v>
      </c>
      <c r="C22" s="47">
        <v>3792372.37</v>
      </c>
      <c r="D22" s="47">
        <v>3797817.32</v>
      </c>
      <c r="E22" s="51">
        <f t="shared" si="0"/>
        <v>5444.9499999997197</v>
      </c>
      <c r="F22" s="47">
        <f t="shared" si="17"/>
        <v>1272884.33</v>
      </c>
      <c r="G22" s="47">
        <v>1275180.92</v>
      </c>
      <c r="H22" s="51">
        <f t="shared" si="1"/>
        <v>2296.5899999998501</v>
      </c>
      <c r="I22" s="47">
        <f t="shared" si="18"/>
        <v>143072.18</v>
      </c>
      <c r="J22" s="47">
        <v>143312.74</v>
      </c>
      <c r="K22" s="51">
        <f t="shared" si="2"/>
        <v>240.55999999999801</v>
      </c>
      <c r="L22" s="47">
        <f t="shared" si="19"/>
        <v>83262</v>
      </c>
      <c r="M22" s="47">
        <v>83368.509999999995</v>
      </c>
      <c r="N22" s="51">
        <f t="shared" si="3"/>
        <v>106.509999999995</v>
      </c>
      <c r="O22" s="47">
        <f t="shared" si="20"/>
        <v>787739.12</v>
      </c>
      <c r="P22" s="47">
        <v>788387.6</v>
      </c>
      <c r="Q22" s="51">
        <f t="shared" si="4"/>
        <v>648.47999999998103</v>
      </c>
      <c r="R22" s="47">
        <f t="shared" si="21"/>
        <v>303086.14</v>
      </c>
      <c r="S22" s="47">
        <v>303432.59999999998</v>
      </c>
      <c r="T22" s="51">
        <f t="shared" si="5"/>
        <v>346.45999999996297</v>
      </c>
      <c r="U22" s="47">
        <f t="shared" si="22"/>
        <v>752062.8</v>
      </c>
      <c r="V22" s="47">
        <v>752328.56</v>
      </c>
      <c r="W22" s="51">
        <f t="shared" si="6"/>
        <v>265.76000000000897</v>
      </c>
      <c r="X22" s="47">
        <f t="shared" si="23"/>
        <v>547904.4</v>
      </c>
      <c r="Y22" s="47">
        <v>548497.04</v>
      </c>
      <c r="Z22" s="51">
        <f t="shared" si="7"/>
        <v>592.64000000001397</v>
      </c>
      <c r="AA22" s="47">
        <f t="shared" si="24"/>
        <v>139766.21</v>
      </c>
      <c r="AB22" s="47">
        <v>139908.24</v>
      </c>
      <c r="AC22" s="51">
        <f t="shared" si="8"/>
        <v>142.02999999999901</v>
      </c>
      <c r="AD22" s="47">
        <f t="shared" si="25"/>
        <v>193958</v>
      </c>
      <c r="AE22" s="47">
        <v>194261</v>
      </c>
      <c r="AF22" s="58">
        <f t="shared" si="9"/>
        <v>303</v>
      </c>
      <c r="AG22" s="62">
        <f t="shared" si="26"/>
        <v>10386.979999999499</v>
      </c>
      <c r="AH22" s="47">
        <f t="shared" si="27"/>
        <v>7898309.9299999997</v>
      </c>
      <c r="AI22" s="47">
        <v>7908053.3399999999</v>
      </c>
      <c r="AJ22" s="63">
        <f t="shared" si="10"/>
        <v>9743.4100000001508</v>
      </c>
      <c r="AK22" s="47">
        <f t="shared" si="28"/>
        <v>8154350.4699999997</v>
      </c>
      <c r="AL22" s="47">
        <v>8164353.8899999997</v>
      </c>
      <c r="AM22" s="63">
        <f t="shared" si="11"/>
        <v>10003.4199999999</v>
      </c>
      <c r="AN22" s="47">
        <f t="shared" si="29"/>
        <v>90394.77</v>
      </c>
      <c r="AO22" s="47">
        <v>91482.4</v>
      </c>
      <c r="AP22" s="63">
        <f t="shared" si="12"/>
        <v>1087.6299999999901</v>
      </c>
      <c r="AQ22" s="47">
        <f t="shared" si="30"/>
        <v>25340.06</v>
      </c>
      <c r="AR22" s="47">
        <v>25340.06</v>
      </c>
      <c r="AS22" s="63">
        <f t="shared" si="13"/>
        <v>0</v>
      </c>
      <c r="AT22" s="67">
        <f t="shared" si="14"/>
        <v>10949.0199999999</v>
      </c>
      <c r="AU22" s="47">
        <f t="shared" si="15"/>
        <v>260.00999999977603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4"/>
      <c r="B23" s="50">
        <v>45946</v>
      </c>
      <c r="C23" s="47">
        <f t="shared" si="16"/>
        <v>3797817.32</v>
      </c>
      <c r="D23" s="47">
        <v>3802743.22</v>
      </c>
      <c r="E23" s="51">
        <f t="shared" si="0"/>
        <v>4925.9000000003698</v>
      </c>
      <c r="F23" s="47">
        <f t="shared" si="17"/>
        <v>1275180.92</v>
      </c>
      <c r="G23" s="47">
        <v>1277669.72</v>
      </c>
      <c r="H23" s="51">
        <f t="shared" si="1"/>
        <v>2488.8000000000502</v>
      </c>
      <c r="I23" s="47">
        <f t="shared" si="18"/>
        <v>143312.74</v>
      </c>
      <c r="J23" s="47">
        <v>143551.07</v>
      </c>
      <c r="K23" s="51">
        <f t="shared" si="2"/>
        <v>238.33000000001601</v>
      </c>
      <c r="L23" s="47">
        <f t="shared" si="19"/>
        <v>83368.509999999995</v>
      </c>
      <c r="M23" s="47">
        <v>83459.13</v>
      </c>
      <c r="N23" s="51">
        <f t="shared" si="3"/>
        <v>90.620000000009895</v>
      </c>
      <c r="O23" s="47">
        <f t="shared" si="20"/>
        <v>788387.6</v>
      </c>
      <c r="P23" s="47">
        <v>789079.6</v>
      </c>
      <c r="Q23" s="51">
        <f t="shared" si="4"/>
        <v>692</v>
      </c>
      <c r="R23" s="47">
        <f t="shared" si="21"/>
        <v>303432.59999999998</v>
      </c>
      <c r="S23" s="47">
        <v>303837.48</v>
      </c>
      <c r="T23" s="51">
        <f t="shared" si="5"/>
        <v>404.880000000005</v>
      </c>
      <c r="U23" s="47">
        <f t="shared" si="22"/>
        <v>752328.56</v>
      </c>
      <c r="V23" s="47">
        <v>752597.04</v>
      </c>
      <c r="W23" s="51">
        <f t="shared" si="6"/>
        <v>268.47999999998098</v>
      </c>
      <c r="X23" s="47">
        <f t="shared" si="23"/>
        <v>548497.04</v>
      </c>
      <c r="Y23" s="47">
        <v>549123.96</v>
      </c>
      <c r="Z23" s="51">
        <f t="shared" si="7"/>
        <v>626.91999999992504</v>
      </c>
      <c r="AA23" s="47">
        <f t="shared" si="24"/>
        <v>139908.24</v>
      </c>
      <c r="AB23" s="47">
        <v>140056.76999999999</v>
      </c>
      <c r="AC23" s="51">
        <f t="shared" si="8"/>
        <v>148.52999999999901</v>
      </c>
      <c r="AD23" s="47">
        <f t="shared" si="25"/>
        <v>194261</v>
      </c>
      <c r="AE23" s="47">
        <v>194574</v>
      </c>
      <c r="AF23" s="58">
        <f t="shared" si="9"/>
        <v>313</v>
      </c>
      <c r="AG23" s="62">
        <f t="shared" si="26"/>
        <v>10197.460000000399</v>
      </c>
      <c r="AH23" s="47">
        <f t="shared" si="27"/>
        <v>7908053.3399999999</v>
      </c>
      <c r="AI23" s="47">
        <v>7917615.9699999997</v>
      </c>
      <c r="AJ23" s="63">
        <f t="shared" si="10"/>
        <v>9562.6299999998901</v>
      </c>
      <c r="AK23" s="47">
        <f t="shared" si="28"/>
        <v>8164353.8899999997</v>
      </c>
      <c r="AL23" s="47">
        <v>8174216.8600000003</v>
      </c>
      <c r="AM23" s="63">
        <f t="shared" si="11"/>
        <v>9862.9700000006706</v>
      </c>
      <c r="AN23" s="47">
        <f t="shared" si="29"/>
        <v>91482.4</v>
      </c>
      <c r="AO23" s="47">
        <v>92526.92</v>
      </c>
      <c r="AP23" s="63">
        <f t="shared" si="12"/>
        <v>1044.52</v>
      </c>
      <c r="AQ23" s="47">
        <f t="shared" si="30"/>
        <v>25340.06</v>
      </c>
      <c r="AR23" s="47">
        <v>25340.06</v>
      </c>
      <c r="AS23" s="63">
        <f t="shared" si="13"/>
        <v>0</v>
      </c>
      <c r="AT23" s="67">
        <f t="shared" si="14"/>
        <v>10758.960000000699</v>
      </c>
      <c r="AU23" s="47">
        <f t="shared" si="15"/>
        <v>300.34000000078203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4"/>
      <c r="B24" s="50">
        <v>45947</v>
      </c>
      <c r="C24" s="47">
        <f t="shared" si="16"/>
        <v>3802743.22</v>
      </c>
      <c r="D24" s="47">
        <v>3807973.55</v>
      </c>
      <c r="E24" s="51">
        <f t="shared" si="0"/>
        <v>5230.3299999996098</v>
      </c>
      <c r="F24" s="47">
        <f t="shared" si="17"/>
        <v>1277669.72</v>
      </c>
      <c r="G24" s="47">
        <v>1280166.8400000001</v>
      </c>
      <c r="H24" s="51">
        <f t="shared" si="1"/>
        <v>2497.1200000001099</v>
      </c>
      <c r="I24" s="47">
        <f t="shared" si="18"/>
        <v>143551.07</v>
      </c>
      <c r="J24" s="47">
        <v>143777.56</v>
      </c>
      <c r="K24" s="51">
        <f t="shared" si="2"/>
        <v>226.489999999991</v>
      </c>
      <c r="L24" s="47">
        <f t="shared" si="19"/>
        <v>83459.13</v>
      </c>
      <c r="M24" s="47">
        <v>83546.52</v>
      </c>
      <c r="N24" s="51">
        <f t="shared" si="3"/>
        <v>87.389999999999404</v>
      </c>
      <c r="O24" s="47">
        <f t="shared" si="20"/>
        <v>789079.6</v>
      </c>
      <c r="P24" s="47">
        <v>789736.32</v>
      </c>
      <c r="Q24" s="51">
        <f t="shared" si="4"/>
        <v>656.71999999997195</v>
      </c>
      <c r="R24" s="47">
        <f t="shared" si="21"/>
        <v>303837.48</v>
      </c>
      <c r="S24" s="47">
        <v>304210.08</v>
      </c>
      <c r="T24" s="51">
        <f t="shared" si="5"/>
        <v>372.60000000003498</v>
      </c>
      <c r="U24" s="47">
        <f t="shared" si="22"/>
        <v>752597.04</v>
      </c>
      <c r="V24" s="47">
        <v>752874</v>
      </c>
      <c r="W24" s="51">
        <f t="shared" si="6"/>
        <v>276.95999999996297</v>
      </c>
      <c r="X24" s="47">
        <f t="shared" si="23"/>
        <v>549123.96</v>
      </c>
      <c r="Y24" s="47">
        <v>549726.19999999995</v>
      </c>
      <c r="Z24" s="51">
        <f t="shared" si="7"/>
        <v>602.23999999999103</v>
      </c>
      <c r="AA24" s="47">
        <f t="shared" si="24"/>
        <v>140056.76999999999</v>
      </c>
      <c r="AB24" s="47">
        <v>140205.47</v>
      </c>
      <c r="AC24" s="51">
        <f t="shared" si="8"/>
        <v>148.70000000001201</v>
      </c>
      <c r="AD24" s="47">
        <f t="shared" si="25"/>
        <v>194574</v>
      </c>
      <c r="AE24" s="47">
        <v>194852</v>
      </c>
      <c r="AF24" s="58">
        <f t="shared" si="9"/>
        <v>278</v>
      </c>
      <c r="AG24" s="62">
        <f t="shared" si="26"/>
        <v>10376.549999999699</v>
      </c>
      <c r="AH24" s="47">
        <f t="shared" si="27"/>
        <v>7917615.9699999997</v>
      </c>
      <c r="AI24" s="47">
        <v>7927344.4199999999</v>
      </c>
      <c r="AJ24" s="63">
        <f t="shared" si="10"/>
        <v>9728.4500000001899</v>
      </c>
      <c r="AK24" s="47">
        <f t="shared" si="28"/>
        <v>8174216.8600000003</v>
      </c>
      <c r="AL24" s="47">
        <v>8184294.2699999996</v>
      </c>
      <c r="AM24" s="63">
        <f t="shared" si="11"/>
        <v>10077.409999999199</v>
      </c>
      <c r="AN24" s="47">
        <f t="shared" si="29"/>
        <v>92526.92</v>
      </c>
      <c r="AO24" s="47">
        <v>93616.88</v>
      </c>
      <c r="AP24" s="63">
        <f t="shared" si="12"/>
        <v>1089.96000000001</v>
      </c>
      <c r="AQ24" s="47">
        <f t="shared" si="30"/>
        <v>25340.06</v>
      </c>
      <c r="AR24" s="47">
        <v>25340.06</v>
      </c>
      <c r="AS24" s="63">
        <f t="shared" si="13"/>
        <v>0</v>
      </c>
      <c r="AT24" s="67">
        <f t="shared" si="14"/>
        <v>11018.6699999992</v>
      </c>
      <c r="AU24" s="47">
        <f t="shared" si="15"/>
        <v>348.95999999903103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4"/>
      <c r="B25" s="50">
        <v>45948</v>
      </c>
      <c r="C25" s="47">
        <f t="shared" si="16"/>
        <v>3807973.55</v>
      </c>
      <c r="D25" s="47">
        <v>3813438.64</v>
      </c>
      <c r="E25" s="51">
        <f t="shared" si="0"/>
        <v>5465.0900000003203</v>
      </c>
      <c r="F25" s="47">
        <f t="shared" si="17"/>
        <v>1280166.8400000001</v>
      </c>
      <c r="G25" s="47">
        <v>1282460.6200000001</v>
      </c>
      <c r="H25" s="51">
        <f t="shared" si="1"/>
        <v>2293.7800000000302</v>
      </c>
      <c r="I25" s="47">
        <f t="shared" si="18"/>
        <v>143777.56</v>
      </c>
      <c r="J25" s="47">
        <v>144003.38</v>
      </c>
      <c r="K25" s="51">
        <f t="shared" si="2"/>
        <v>225.82000000000701</v>
      </c>
      <c r="L25" s="47">
        <f t="shared" si="19"/>
        <v>83546.52</v>
      </c>
      <c r="M25" s="47">
        <v>83661.240000000005</v>
      </c>
      <c r="N25" s="51">
        <f t="shared" si="3"/>
        <v>114.72000000000099</v>
      </c>
      <c r="O25" s="47">
        <f t="shared" si="20"/>
        <v>789736.32</v>
      </c>
      <c r="P25" s="47">
        <v>790316.32</v>
      </c>
      <c r="Q25" s="51">
        <f t="shared" si="4"/>
        <v>580</v>
      </c>
      <c r="R25" s="47">
        <f t="shared" si="21"/>
        <v>304210.08</v>
      </c>
      <c r="S25" s="47">
        <v>304627.62</v>
      </c>
      <c r="T25" s="51">
        <f t="shared" si="5"/>
        <v>417.53999999997899</v>
      </c>
      <c r="U25" s="47">
        <f t="shared" si="22"/>
        <v>752874</v>
      </c>
      <c r="V25" s="47">
        <v>753160.8</v>
      </c>
      <c r="W25" s="51">
        <f t="shared" si="6"/>
        <v>286.80000000004702</v>
      </c>
      <c r="X25" s="47">
        <f t="shared" si="23"/>
        <v>549726.19999999995</v>
      </c>
      <c r="Y25" s="47">
        <v>550368.72</v>
      </c>
      <c r="Z25" s="51">
        <f t="shared" si="7"/>
        <v>642.52000000001897</v>
      </c>
      <c r="AA25" s="47">
        <f t="shared" si="24"/>
        <v>140205.47</v>
      </c>
      <c r="AB25" s="47">
        <v>140355.14000000001</v>
      </c>
      <c r="AC25" s="51">
        <f t="shared" si="8"/>
        <v>149.670000000013</v>
      </c>
      <c r="AD25" s="47">
        <f t="shared" si="25"/>
        <v>194852</v>
      </c>
      <c r="AE25" s="47">
        <v>195142</v>
      </c>
      <c r="AF25" s="58">
        <f t="shared" si="9"/>
        <v>290</v>
      </c>
      <c r="AG25" s="62">
        <f t="shared" si="26"/>
        <v>10465.940000000401</v>
      </c>
      <c r="AH25" s="47">
        <f t="shared" si="27"/>
        <v>7927344.4199999999</v>
      </c>
      <c r="AI25" s="47">
        <v>7937214.2199999997</v>
      </c>
      <c r="AJ25" s="63">
        <f t="shared" si="10"/>
        <v>9869.7999999998101</v>
      </c>
      <c r="AK25" s="47">
        <f t="shared" si="28"/>
        <v>8184294.2699999996</v>
      </c>
      <c r="AL25" s="47">
        <v>8194405.4100000001</v>
      </c>
      <c r="AM25" s="63">
        <f t="shared" si="11"/>
        <v>10111.1400000006</v>
      </c>
      <c r="AN25" s="47">
        <f t="shared" si="29"/>
        <v>93616.88</v>
      </c>
      <c r="AO25" s="47">
        <v>94654.98</v>
      </c>
      <c r="AP25" s="63">
        <f t="shared" si="12"/>
        <v>1038.0999999999899</v>
      </c>
      <c r="AQ25" s="47">
        <f t="shared" si="30"/>
        <v>25340.06</v>
      </c>
      <c r="AR25" s="47">
        <v>25340.06</v>
      </c>
      <c r="AS25" s="63">
        <f t="shared" si="13"/>
        <v>0</v>
      </c>
      <c r="AT25" s="67">
        <f t="shared" si="14"/>
        <v>10999.5700000006</v>
      </c>
      <c r="AU25" s="47">
        <f t="shared" si="15"/>
        <v>241.340000000782</v>
      </c>
      <c r="AV25" s="41"/>
      <c r="AZ25" s="1"/>
    </row>
    <row r="26" spans="1:55" ht="30" customHeight="1">
      <c r="A26" s="504"/>
      <c r="B26" s="50">
        <v>45949</v>
      </c>
      <c r="C26" s="47">
        <f t="shared" si="16"/>
        <v>3813438.64</v>
      </c>
      <c r="D26" s="47">
        <v>3818345.37</v>
      </c>
      <c r="E26" s="51">
        <f t="shared" si="0"/>
        <v>4906.7299999999796</v>
      </c>
      <c r="F26" s="47">
        <f t="shared" si="17"/>
        <v>1282460.6200000001</v>
      </c>
      <c r="G26" s="47">
        <v>1285153.73</v>
      </c>
      <c r="H26" s="51">
        <f t="shared" si="1"/>
        <v>2693.1099999998701</v>
      </c>
      <c r="I26" s="47">
        <f t="shared" si="18"/>
        <v>144003.38</v>
      </c>
      <c r="J26" s="47">
        <v>144195.57</v>
      </c>
      <c r="K26" s="51">
        <f t="shared" si="2"/>
        <v>192.19000000000199</v>
      </c>
      <c r="L26" s="47">
        <f t="shared" si="19"/>
        <v>83661.240000000005</v>
      </c>
      <c r="M26" s="47">
        <v>83762.55</v>
      </c>
      <c r="N26" s="51">
        <f t="shared" si="3"/>
        <v>101.309999999998</v>
      </c>
      <c r="O26" s="47">
        <f t="shared" si="20"/>
        <v>790316.32</v>
      </c>
      <c r="P26" s="47">
        <v>790946.56</v>
      </c>
      <c r="Q26" s="51">
        <f t="shared" si="4"/>
        <v>630.24000000010699</v>
      </c>
      <c r="R26" s="47">
        <f t="shared" si="21"/>
        <v>304627.62</v>
      </c>
      <c r="S26" s="47">
        <v>305012.44</v>
      </c>
      <c r="T26" s="51">
        <f t="shared" si="5"/>
        <v>384.82000000000698</v>
      </c>
      <c r="U26" s="47">
        <f t="shared" si="22"/>
        <v>753160.8</v>
      </c>
      <c r="V26" s="47">
        <v>753431.28</v>
      </c>
      <c r="W26" s="51">
        <f t="shared" si="6"/>
        <v>270.47999999998098</v>
      </c>
      <c r="X26" s="47">
        <f t="shared" si="23"/>
        <v>550368.72</v>
      </c>
      <c r="Y26" s="47">
        <v>551007.43999999994</v>
      </c>
      <c r="Z26" s="51">
        <f t="shared" si="7"/>
        <v>638.71999999997195</v>
      </c>
      <c r="AA26" s="47">
        <f t="shared" si="24"/>
        <v>140355.14000000001</v>
      </c>
      <c r="AB26" s="47">
        <v>140483.28</v>
      </c>
      <c r="AC26" s="51">
        <f t="shared" si="8"/>
        <v>128.13999999998501</v>
      </c>
      <c r="AD26" s="47">
        <f t="shared" si="25"/>
        <v>195142</v>
      </c>
      <c r="AE26" s="47">
        <v>195365</v>
      </c>
      <c r="AF26" s="58">
        <f t="shared" si="9"/>
        <v>223</v>
      </c>
      <c r="AG26" s="62">
        <f t="shared" si="26"/>
        <v>10168.7399999999</v>
      </c>
      <c r="AH26" s="47">
        <f t="shared" si="27"/>
        <v>7937214.2199999997</v>
      </c>
      <c r="AI26" s="47">
        <v>7946854.4000000004</v>
      </c>
      <c r="AJ26" s="63">
        <f t="shared" si="10"/>
        <v>9640.1800000006297</v>
      </c>
      <c r="AK26" s="47">
        <f t="shared" si="28"/>
        <v>8194405.4100000001</v>
      </c>
      <c r="AL26" s="47">
        <v>8204333.5</v>
      </c>
      <c r="AM26" s="63">
        <f t="shared" si="11"/>
        <v>9928.0899999998492</v>
      </c>
      <c r="AN26" s="47">
        <f t="shared" si="29"/>
        <v>94654.98</v>
      </c>
      <c r="AO26" s="47">
        <v>95629.39</v>
      </c>
      <c r="AP26" s="63">
        <f t="shared" si="12"/>
        <v>974.41000000000304</v>
      </c>
      <c r="AQ26" s="47">
        <f t="shared" si="30"/>
        <v>25340.06</v>
      </c>
      <c r="AR26" s="47">
        <v>25340.06</v>
      </c>
      <c r="AS26" s="63">
        <f t="shared" si="13"/>
        <v>0</v>
      </c>
      <c r="AT26" s="67">
        <f t="shared" si="14"/>
        <v>10774.359999999901</v>
      </c>
      <c r="AU26" s="47">
        <f t="shared" si="15"/>
        <v>287.90999999921797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4"/>
      <c r="B27" s="50">
        <v>45950</v>
      </c>
      <c r="C27" s="47">
        <f t="shared" si="16"/>
        <v>3818345.37</v>
      </c>
      <c r="D27" s="47">
        <v>3823949.88</v>
      </c>
      <c r="E27" s="51">
        <f t="shared" si="0"/>
        <v>5604.5099999997801</v>
      </c>
      <c r="F27" s="47">
        <f t="shared" si="17"/>
        <v>1285153.73</v>
      </c>
      <c r="G27" s="47">
        <v>1286294.02</v>
      </c>
      <c r="H27" s="51">
        <f t="shared" si="1"/>
        <v>1140.29000000004</v>
      </c>
      <c r="I27" s="47">
        <f t="shared" si="18"/>
        <v>144195.57</v>
      </c>
      <c r="J27" s="47">
        <v>144382.20000000001</v>
      </c>
      <c r="K27" s="51">
        <f t="shared" si="2"/>
        <v>186.630000000005</v>
      </c>
      <c r="L27" s="47">
        <f t="shared" si="19"/>
        <v>83762.55</v>
      </c>
      <c r="M27" s="47">
        <v>83855.06</v>
      </c>
      <c r="N27" s="51">
        <f t="shared" si="3"/>
        <v>92.509999999994804</v>
      </c>
      <c r="O27" s="47">
        <f t="shared" si="20"/>
        <v>790946.56</v>
      </c>
      <c r="P27" s="47">
        <v>791557.6</v>
      </c>
      <c r="Q27" s="51">
        <f t="shared" si="4"/>
        <v>611.03999999992095</v>
      </c>
      <c r="R27" s="47">
        <f t="shared" si="21"/>
        <v>305012.44</v>
      </c>
      <c r="S27" s="47">
        <v>305316.84000000003</v>
      </c>
      <c r="T27" s="51">
        <f t="shared" si="5"/>
        <v>304.400000000023</v>
      </c>
      <c r="U27" s="47">
        <f t="shared" si="22"/>
        <v>753431.28</v>
      </c>
      <c r="V27" s="47">
        <v>754165.41</v>
      </c>
      <c r="W27" s="51">
        <f t="shared" si="6"/>
        <v>734.130000000005</v>
      </c>
      <c r="X27" s="47">
        <f t="shared" si="23"/>
        <v>551007.43999999994</v>
      </c>
      <c r="Y27" s="47">
        <v>551551.6</v>
      </c>
      <c r="Z27" s="51">
        <f t="shared" si="7"/>
        <v>544.16000000003305</v>
      </c>
      <c r="AA27" s="47">
        <f t="shared" si="24"/>
        <v>140483.28</v>
      </c>
      <c r="AB27" s="47">
        <v>140629.44</v>
      </c>
      <c r="AC27" s="51">
        <f t="shared" si="8"/>
        <v>146.16000000000301</v>
      </c>
      <c r="AD27" s="47">
        <f t="shared" si="25"/>
        <v>195365</v>
      </c>
      <c r="AE27" s="47">
        <v>195693</v>
      </c>
      <c r="AF27" s="58">
        <f t="shared" si="9"/>
        <v>328</v>
      </c>
      <c r="AG27" s="62">
        <f t="shared" si="26"/>
        <v>9691.8299999997998</v>
      </c>
      <c r="AH27" s="47">
        <f t="shared" si="27"/>
        <v>7946854.4000000004</v>
      </c>
      <c r="AI27" s="47">
        <v>7955584.1100000003</v>
      </c>
      <c r="AJ27" s="63">
        <f t="shared" si="10"/>
        <v>8729.7099999999591</v>
      </c>
      <c r="AK27" s="47">
        <f t="shared" si="28"/>
        <v>8204333.5</v>
      </c>
      <c r="AL27" s="47">
        <v>8213322.21</v>
      </c>
      <c r="AM27" s="63">
        <f t="shared" si="11"/>
        <v>8988.7099999999591</v>
      </c>
      <c r="AN27" s="47">
        <f t="shared" si="29"/>
        <v>95629.39</v>
      </c>
      <c r="AO27" s="47">
        <v>96555.16</v>
      </c>
      <c r="AP27" s="63">
        <f t="shared" si="12"/>
        <v>925.77000000000396</v>
      </c>
      <c r="AQ27" s="47">
        <f t="shared" si="30"/>
        <v>25340.06</v>
      </c>
      <c r="AR27" s="47">
        <v>25340.06</v>
      </c>
      <c r="AS27" s="63">
        <f t="shared" si="13"/>
        <v>0</v>
      </c>
      <c r="AT27" s="67">
        <f t="shared" si="14"/>
        <v>9768.3199999999597</v>
      </c>
      <c r="AU27" s="47">
        <f t="shared" si="15"/>
        <v>259</v>
      </c>
    </row>
    <row r="28" spans="1:55" s="3" customFormat="1" ht="30" customHeight="1">
      <c r="A28" s="504"/>
      <c r="B28" s="50">
        <v>45951</v>
      </c>
      <c r="C28" s="47">
        <f t="shared" si="16"/>
        <v>3823949.88</v>
      </c>
      <c r="D28" s="47">
        <v>3829453.7</v>
      </c>
      <c r="E28" s="51">
        <f t="shared" si="0"/>
        <v>5503.8200000002998</v>
      </c>
      <c r="F28" s="47">
        <f t="shared" si="17"/>
        <v>1286294.02</v>
      </c>
      <c r="G28" s="47">
        <v>1286349.7</v>
      </c>
      <c r="H28" s="51">
        <f t="shared" si="1"/>
        <v>55.6799999999348</v>
      </c>
      <c r="I28" s="47">
        <f t="shared" si="18"/>
        <v>144382.20000000001</v>
      </c>
      <c r="J28" s="47">
        <v>144532.79999999999</v>
      </c>
      <c r="K28" s="51">
        <f t="shared" si="2"/>
        <v>150.599999999977</v>
      </c>
      <c r="L28" s="47">
        <f t="shared" si="19"/>
        <v>83855.06</v>
      </c>
      <c r="M28" s="47">
        <v>83933.4</v>
      </c>
      <c r="N28" s="51">
        <f t="shared" si="3"/>
        <v>78.339999999996493</v>
      </c>
      <c r="O28" s="47">
        <f t="shared" si="20"/>
        <v>791557.6</v>
      </c>
      <c r="P28" s="47">
        <v>792090.6</v>
      </c>
      <c r="Q28" s="51">
        <f t="shared" si="4"/>
        <v>533</v>
      </c>
      <c r="R28" s="47">
        <f t="shared" si="21"/>
        <v>305316.84000000003</v>
      </c>
      <c r="S28" s="47">
        <v>305664.3</v>
      </c>
      <c r="T28" s="51">
        <f t="shared" si="5"/>
        <v>347.45999999996297</v>
      </c>
      <c r="U28" s="47">
        <f t="shared" si="22"/>
        <v>754165.41</v>
      </c>
      <c r="V28" s="47">
        <v>754911.76</v>
      </c>
      <c r="W28" s="51">
        <f t="shared" si="6"/>
        <v>746.34999999997694</v>
      </c>
      <c r="X28" s="47">
        <f t="shared" si="23"/>
        <v>551551.6</v>
      </c>
      <c r="Y28" s="47">
        <v>552117.19999999995</v>
      </c>
      <c r="Z28" s="51">
        <f t="shared" si="7"/>
        <v>565.59999999997694</v>
      </c>
      <c r="AA28" s="47">
        <f t="shared" si="24"/>
        <v>140629.44</v>
      </c>
      <c r="AB28" s="47">
        <v>140764.9</v>
      </c>
      <c r="AC28" s="51">
        <f t="shared" si="8"/>
        <v>135.45999999999199</v>
      </c>
      <c r="AD28" s="47">
        <f t="shared" si="25"/>
        <v>195693</v>
      </c>
      <c r="AE28" s="47">
        <v>196035</v>
      </c>
      <c r="AF28" s="58">
        <f t="shared" si="9"/>
        <v>342</v>
      </c>
      <c r="AG28" s="62">
        <f t="shared" si="26"/>
        <v>8458.3100000001104</v>
      </c>
      <c r="AH28" s="47">
        <f t="shared" si="27"/>
        <v>7955584.1100000003</v>
      </c>
      <c r="AI28" s="47">
        <v>7963082.5999999996</v>
      </c>
      <c r="AJ28" s="63">
        <f t="shared" si="10"/>
        <v>7498.4899999992904</v>
      </c>
      <c r="AK28" s="47">
        <f t="shared" si="28"/>
        <v>8213322.21</v>
      </c>
      <c r="AL28" s="47">
        <v>8221094.9100000001</v>
      </c>
      <c r="AM28" s="63">
        <f t="shared" si="11"/>
        <v>7772.7000000001899</v>
      </c>
      <c r="AN28" s="47">
        <f t="shared" si="29"/>
        <v>96555.16</v>
      </c>
      <c r="AO28" s="47">
        <v>97436.89</v>
      </c>
      <c r="AP28" s="63">
        <f t="shared" si="12"/>
        <v>881.72999999999604</v>
      </c>
      <c r="AQ28" s="47">
        <f t="shared" si="30"/>
        <v>25340.06</v>
      </c>
      <c r="AR28" s="47">
        <v>25340.06</v>
      </c>
      <c r="AS28" s="63">
        <f t="shared" si="13"/>
        <v>0</v>
      </c>
      <c r="AT28" s="67">
        <f t="shared" si="14"/>
        <v>8518.9700000001903</v>
      </c>
      <c r="AU28" s="47">
        <f t="shared" si="15"/>
        <v>274.21000000089401</v>
      </c>
    </row>
    <row r="29" spans="1:55" ht="30" customHeight="1">
      <c r="A29" s="504"/>
      <c r="B29" s="50">
        <v>45952</v>
      </c>
      <c r="C29" s="47">
        <f t="shared" si="16"/>
        <v>3829453.7</v>
      </c>
      <c r="D29" s="47">
        <v>3833399.25</v>
      </c>
      <c r="E29" s="51">
        <f t="shared" si="0"/>
        <v>3945.5499999998101</v>
      </c>
      <c r="F29" s="47">
        <f t="shared" si="17"/>
        <v>1286349.7</v>
      </c>
      <c r="G29" s="47">
        <v>1286406.3899999999</v>
      </c>
      <c r="H29" s="51">
        <f t="shared" si="1"/>
        <v>56.689999999944099</v>
      </c>
      <c r="I29" s="47">
        <f t="shared" si="18"/>
        <v>144532.79999999999</v>
      </c>
      <c r="J29" s="47">
        <v>144638.60999999999</v>
      </c>
      <c r="K29" s="51">
        <f t="shared" si="2"/>
        <v>105.809999999998</v>
      </c>
      <c r="L29" s="47">
        <f t="shared" si="19"/>
        <v>83933.4</v>
      </c>
      <c r="M29" s="47">
        <v>84000.97</v>
      </c>
      <c r="N29" s="51">
        <f t="shared" si="3"/>
        <v>67.570000000006999</v>
      </c>
      <c r="O29" s="47">
        <f t="shared" si="20"/>
        <v>792090.6</v>
      </c>
      <c r="P29" s="47">
        <v>792414.24</v>
      </c>
      <c r="Q29" s="51">
        <f t="shared" si="4"/>
        <v>323.64000000001403</v>
      </c>
      <c r="R29" s="47">
        <f t="shared" si="21"/>
        <v>305664.3</v>
      </c>
      <c r="S29" s="47">
        <v>305852</v>
      </c>
      <c r="T29" s="51">
        <f t="shared" si="5"/>
        <v>187.70000000001201</v>
      </c>
      <c r="U29" s="47">
        <f t="shared" si="22"/>
        <v>754911.76</v>
      </c>
      <c r="V29" s="47">
        <v>755456.4</v>
      </c>
      <c r="W29" s="51">
        <f t="shared" si="6"/>
        <v>544.64000000001397</v>
      </c>
      <c r="X29" s="47">
        <f t="shared" si="23"/>
        <v>552117.19999999995</v>
      </c>
      <c r="Y29" s="47">
        <v>552558.80000000005</v>
      </c>
      <c r="Z29" s="51">
        <f t="shared" si="7"/>
        <v>441.60000000009302</v>
      </c>
      <c r="AA29" s="47">
        <f t="shared" si="24"/>
        <v>140764.9</v>
      </c>
      <c r="AB29" s="47">
        <v>140874.75</v>
      </c>
      <c r="AC29" s="51">
        <f t="shared" si="8"/>
        <v>109.85000000000601</v>
      </c>
      <c r="AD29" s="47">
        <f t="shared" si="25"/>
        <v>196035</v>
      </c>
      <c r="AE29" s="47">
        <v>196289</v>
      </c>
      <c r="AF29" s="58">
        <f t="shared" si="9"/>
        <v>254</v>
      </c>
      <c r="AG29" s="62">
        <f t="shared" si="26"/>
        <v>6037.0499999999001</v>
      </c>
      <c r="AH29" s="47">
        <f t="shared" si="27"/>
        <v>7963082.5999999996</v>
      </c>
      <c r="AI29" s="47">
        <v>7968128.3899999997</v>
      </c>
      <c r="AJ29" s="63">
        <f t="shared" si="10"/>
        <v>5045.79000000004</v>
      </c>
      <c r="AK29" s="47">
        <f t="shared" si="28"/>
        <v>8221094.9100000001</v>
      </c>
      <c r="AL29" s="47">
        <v>8226293.6900000004</v>
      </c>
      <c r="AM29" s="63">
        <f t="shared" si="11"/>
        <v>5198.7800000002599</v>
      </c>
      <c r="AN29" s="47">
        <f t="shared" si="29"/>
        <v>97436.89</v>
      </c>
      <c r="AO29" s="47">
        <v>98380.76</v>
      </c>
      <c r="AP29" s="63">
        <f t="shared" si="12"/>
        <v>943.869999999995</v>
      </c>
      <c r="AQ29" s="47">
        <f t="shared" si="30"/>
        <v>25340.06</v>
      </c>
      <c r="AR29" s="47">
        <v>25341.34</v>
      </c>
      <c r="AS29" s="63">
        <f t="shared" si="13"/>
        <v>1.2799999999988401</v>
      </c>
      <c r="AT29" s="67">
        <f t="shared" si="14"/>
        <v>6031.5200000002496</v>
      </c>
      <c r="AU29" s="47">
        <f t="shared" si="15"/>
        <v>152.990000000224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4"/>
      <c r="B30" s="50">
        <v>45953</v>
      </c>
      <c r="C30" s="47">
        <f t="shared" si="16"/>
        <v>3833399.25</v>
      </c>
      <c r="D30" s="47">
        <v>3836634.81</v>
      </c>
      <c r="E30" s="51">
        <f t="shared" si="0"/>
        <v>3235.56000000006</v>
      </c>
      <c r="F30" s="47">
        <f t="shared" si="17"/>
        <v>1286406.3899999999</v>
      </c>
      <c r="G30" s="47">
        <v>1286463.29</v>
      </c>
      <c r="H30" s="51">
        <f t="shared" si="1"/>
        <v>56.900000000139698</v>
      </c>
      <c r="I30" s="47">
        <f t="shared" si="18"/>
        <v>144638.60999999999</v>
      </c>
      <c r="J30" s="47">
        <v>144733.4</v>
      </c>
      <c r="K30" s="51">
        <f t="shared" si="2"/>
        <v>94.790000000008106</v>
      </c>
      <c r="L30" s="47">
        <f t="shared" si="19"/>
        <v>84000.97</v>
      </c>
      <c r="M30" s="47">
        <v>84061.93</v>
      </c>
      <c r="N30" s="51">
        <f t="shared" si="3"/>
        <v>60.959999999991901</v>
      </c>
      <c r="O30" s="47">
        <f t="shared" si="20"/>
        <v>792414.24</v>
      </c>
      <c r="P30" s="47">
        <v>792692.56</v>
      </c>
      <c r="Q30" s="51">
        <f t="shared" si="4"/>
        <v>278.32000000006502</v>
      </c>
      <c r="R30" s="47">
        <f t="shared" si="21"/>
        <v>305852</v>
      </c>
      <c r="S30" s="47">
        <v>305992.96000000002</v>
      </c>
      <c r="T30" s="51">
        <f t="shared" si="5"/>
        <v>140.96000000002101</v>
      </c>
      <c r="U30" s="47">
        <f t="shared" si="22"/>
        <v>755456.4</v>
      </c>
      <c r="V30" s="47">
        <v>755966.8</v>
      </c>
      <c r="W30" s="51">
        <f t="shared" si="6"/>
        <v>510.400000000023</v>
      </c>
      <c r="X30" s="47">
        <f t="shared" si="23"/>
        <v>552558.80000000005</v>
      </c>
      <c r="Y30" s="47">
        <v>552927.28</v>
      </c>
      <c r="Z30" s="51">
        <f t="shared" si="7"/>
        <v>368.47999999998098</v>
      </c>
      <c r="AA30" s="47">
        <f t="shared" si="24"/>
        <v>140874.75</v>
      </c>
      <c r="AB30" s="47">
        <v>140985.44</v>
      </c>
      <c r="AC30" s="51">
        <f t="shared" si="8"/>
        <v>110.690000000002</v>
      </c>
      <c r="AD30" s="47">
        <f t="shared" si="25"/>
        <v>196289</v>
      </c>
      <c r="AE30" s="47">
        <v>196565</v>
      </c>
      <c r="AF30" s="58">
        <f t="shared" si="9"/>
        <v>276</v>
      </c>
      <c r="AG30" s="62">
        <f t="shared" si="26"/>
        <v>5133.0600000002896</v>
      </c>
      <c r="AH30" s="47">
        <f t="shared" si="27"/>
        <v>7968128.3899999997</v>
      </c>
      <c r="AI30" s="47">
        <v>7972255.8700000001</v>
      </c>
      <c r="AJ30" s="63">
        <f t="shared" si="10"/>
        <v>4127.4800000004498</v>
      </c>
      <c r="AK30" s="47">
        <f t="shared" si="28"/>
        <v>8226293.6900000004</v>
      </c>
      <c r="AL30" s="47">
        <v>8230597.71</v>
      </c>
      <c r="AM30" s="63">
        <f t="shared" si="11"/>
        <v>4304.0199999995502</v>
      </c>
      <c r="AN30" s="47">
        <f t="shared" si="29"/>
        <v>98380.76</v>
      </c>
      <c r="AO30" s="47">
        <v>99321.77</v>
      </c>
      <c r="AP30" s="63">
        <f t="shared" si="12"/>
        <v>941.01000000000897</v>
      </c>
      <c r="AQ30" s="47">
        <f t="shared" si="30"/>
        <v>25341.34</v>
      </c>
      <c r="AR30" s="47">
        <v>25341.35</v>
      </c>
      <c r="AS30" s="63">
        <f t="shared" si="13"/>
        <v>9.9999999983992893E-3</v>
      </c>
      <c r="AT30" s="67">
        <f t="shared" si="14"/>
        <v>5134.3299999995597</v>
      </c>
      <c r="AU30" s="47">
        <f t="shared" si="15"/>
        <v>176.53999999910599</v>
      </c>
    </row>
    <row r="31" spans="1:55" ht="30" customHeight="1">
      <c r="A31" s="504"/>
      <c r="B31" s="50">
        <v>45954</v>
      </c>
      <c r="C31" s="47">
        <f t="shared" si="16"/>
        <v>3836634.81</v>
      </c>
      <c r="D31" s="47">
        <v>3841382.52</v>
      </c>
      <c r="E31" s="51">
        <f t="shared" si="0"/>
        <v>4747.70999999996</v>
      </c>
      <c r="F31" s="47">
        <f t="shared" si="17"/>
        <v>1286463.29</v>
      </c>
      <c r="G31" s="47">
        <v>1286517.49</v>
      </c>
      <c r="H31" s="51">
        <f t="shared" si="1"/>
        <v>54.199999999953398</v>
      </c>
      <c r="I31" s="47">
        <f t="shared" si="18"/>
        <v>144733.4</v>
      </c>
      <c r="J31" s="47">
        <v>144883.13</v>
      </c>
      <c r="K31" s="51">
        <f t="shared" si="2"/>
        <v>149.73000000000999</v>
      </c>
      <c r="L31" s="47">
        <f t="shared" si="19"/>
        <v>84061.93</v>
      </c>
      <c r="M31" s="47">
        <v>84132.72</v>
      </c>
      <c r="N31" s="51">
        <f t="shared" si="3"/>
        <v>70.790000000008106</v>
      </c>
      <c r="O31" s="47">
        <f t="shared" si="20"/>
        <v>792692.56</v>
      </c>
      <c r="P31" s="47">
        <v>793098.8</v>
      </c>
      <c r="Q31" s="51">
        <f t="shared" si="4"/>
        <v>406.23999999999103</v>
      </c>
      <c r="R31" s="47">
        <f t="shared" si="21"/>
        <v>305992.96000000002</v>
      </c>
      <c r="S31" s="47">
        <v>306181.08</v>
      </c>
      <c r="T31" s="51">
        <f t="shared" si="5"/>
        <v>188.119999999995</v>
      </c>
      <c r="U31" s="47">
        <f t="shared" si="22"/>
        <v>755966.8</v>
      </c>
      <c r="V31" s="47">
        <v>756627.92</v>
      </c>
      <c r="W31" s="51">
        <f t="shared" si="6"/>
        <v>661.119999999995</v>
      </c>
      <c r="X31" s="47">
        <f t="shared" si="23"/>
        <v>552927.28</v>
      </c>
      <c r="Y31" s="47">
        <v>553405.68000000005</v>
      </c>
      <c r="Z31" s="51">
        <f t="shared" si="7"/>
        <v>478.400000000023</v>
      </c>
      <c r="AA31" s="47">
        <f t="shared" si="24"/>
        <v>140985.44</v>
      </c>
      <c r="AB31" s="47">
        <v>141130.79999999999</v>
      </c>
      <c r="AC31" s="51">
        <f t="shared" si="8"/>
        <v>145.359999999986</v>
      </c>
      <c r="AD31" s="47">
        <f t="shared" si="25"/>
        <v>196565</v>
      </c>
      <c r="AE31" s="47">
        <v>196907</v>
      </c>
      <c r="AF31" s="58">
        <f t="shared" si="9"/>
        <v>342</v>
      </c>
      <c r="AG31" s="62">
        <f t="shared" si="26"/>
        <v>7243.66999999993</v>
      </c>
      <c r="AH31" s="47">
        <f t="shared" si="27"/>
        <v>7972255.8700000001</v>
      </c>
      <c r="AI31" s="47">
        <v>7978563.2000000002</v>
      </c>
      <c r="AJ31" s="63">
        <f t="shared" si="10"/>
        <v>6307.33000000007</v>
      </c>
      <c r="AK31" s="47">
        <f t="shared" si="28"/>
        <v>8230597.71</v>
      </c>
      <c r="AL31" s="47">
        <v>8237124.3899999997</v>
      </c>
      <c r="AM31" s="63">
        <f t="shared" si="11"/>
        <v>6526.6799999997002</v>
      </c>
      <c r="AN31" s="47">
        <f t="shared" si="29"/>
        <v>99321.77</v>
      </c>
      <c r="AO31" s="47">
        <v>100169.44</v>
      </c>
      <c r="AP31" s="63">
        <f t="shared" si="12"/>
        <v>847.66999999999803</v>
      </c>
      <c r="AQ31" s="47">
        <f t="shared" si="30"/>
        <v>25341.35</v>
      </c>
      <c r="AR31" s="47">
        <v>25341.35</v>
      </c>
      <c r="AS31" s="63">
        <f t="shared" si="13"/>
        <v>0</v>
      </c>
      <c r="AT31" s="67">
        <f t="shared" si="14"/>
        <v>7228.9899999997097</v>
      </c>
      <c r="AU31" s="47">
        <f t="shared" si="15"/>
        <v>219.34999999962699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4"/>
      <c r="B32" s="50">
        <v>45955</v>
      </c>
      <c r="C32" s="47">
        <f t="shared" si="16"/>
        <v>3841382.52</v>
      </c>
      <c r="D32" s="47">
        <v>3844746.05</v>
      </c>
      <c r="E32" s="51">
        <f t="shared" si="0"/>
        <v>3363.5299999998001</v>
      </c>
      <c r="F32" s="47">
        <f t="shared" si="17"/>
        <v>1286517.49</v>
      </c>
      <c r="G32" s="47">
        <v>1286571.9099999999</v>
      </c>
      <c r="H32" s="51">
        <f t="shared" si="1"/>
        <v>54.419999999925501</v>
      </c>
      <c r="I32" s="47">
        <f t="shared" si="18"/>
        <v>144883.13</v>
      </c>
      <c r="J32" s="47">
        <v>144994.9</v>
      </c>
      <c r="K32" s="51">
        <f t="shared" si="2"/>
        <v>111.76999999999001</v>
      </c>
      <c r="L32" s="47">
        <f t="shared" si="19"/>
        <v>84132.72</v>
      </c>
      <c r="M32" s="47">
        <v>84229.97</v>
      </c>
      <c r="N32" s="51">
        <f t="shared" si="3"/>
        <v>97.25</v>
      </c>
      <c r="O32" s="47">
        <f t="shared" si="20"/>
        <v>793098.8</v>
      </c>
      <c r="P32" s="47">
        <v>793348.56</v>
      </c>
      <c r="Q32" s="51">
        <f t="shared" si="4"/>
        <v>249.760000000009</v>
      </c>
      <c r="R32" s="47">
        <f t="shared" si="21"/>
        <v>306181.08</v>
      </c>
      <c r="S32" s="47">
        <v>306358.2</v>
      </c>
      <c r="T32" s="51">
        <f t="shared" si="5"/>
        <v>177.119999999995</v>
      </c>
      <c r="U32" s="47">
        <f t="shared" si="22"/>
        <v>756627.92</v>
      </c>
      <c r="V32" s="47">
        <v>757184.8</v>
      </c>
      <c r="W32" s="51">
        <f t="shared" si="6"/>
        <v>556.880000000005</v>
      </c>
      <c r="X32" s="47">
        <f t="shared" si="23"/>
        <v>553405.68000000005</v>
      </c>
      <c r="Y32" s="47">
        <v>553763.72</v>
      </c>
      <c r="Z32" s="51">
        <f t="shared" si="7"/>
        <v>358.03999999992101</v>
      </c>
      <c r="AA32" s="47">
        <f t="shared" si="24"/>
        <v>141130.79999999999</v>
      </c>
      <c r="AB32" s="47">
        <v>141270.07999999999</v>
      </c>
      <c r="AC32" s="51">
        <f t="shared" si="8"/>
        <v>139.27999999999901</v>
      </c>
      <c r="AD32" s="47">
        <f t="shared" si="25"/>
        <v>196907</v>
      </c>
      <c r="AE32" s="47">
        <v>197211</v>
      </c>
      <c r="AF32" s="58">
        <f t="shared" si="9"/>
        <v>304</v>
      </c>
      <c r="AG32" s="62">
        <f t="shared" si="26"/>
        <v>5412.04999999964</v>
      </c>
      <c r="AH32" s="47">
        <f t="shared" si="27"/>
        <v>7978563.2000000002</v>
      </c>
      <c r="AI32" s="47">
        <v>7982948.4699999997</v>
      </c>
      <c r="AJ32" s="63">
        <f t="shared" si="10"/>
        <v>4385.2699999995502</v>
      </c>
      <c r="AK32" s="47">
        <f t="shared" si="28"/>
        <v>8237124.3899999997</v>
      </c>
      <c r="AL32" s="47">
        <v>8241735.4400000004</v>
      </c>
      <c r="AM32" s="63">
        <f t="shared" si="11"/>
        <v>4611.0500000007496</v>
      </c>
      <c r="AN32" s="47">
        <f t="shared" si="29"/>
        <v>100169.44</v>
      </c>
      <c r="AO32" s="47">
        <v>101956.92</v>
      </c>
      <c r="AP32" s="63">
        <f t="shared" si="12"/>
        <v>1787.48</v>
      </c>
      <c r="AQ32" s="47">
        <f t="shared" si="30"/>
        <v>25341.35</v>
      </c>
      <c r="AR32" s="47">
        <v>26152.91</v>
      </c>
      <c r="AS32" s="63">
        <f t="shared" si="13"/>
        <v>811.56000000000097</v>
      </c>
      <c r="AT32" s="67">
        <f t="shared" si="14"/>
        <v>5447.6900000007399</v>
      </c>
      <c r="AU32" s="47">
        <f t="shared" si="15"/>
        <v>225.78000000119201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50">
        <v>45956</v>
      </c>
      <c r="C33" s="597" t="s">
        <v>105</v>
      </c>
      <c r="D33" s="598"/>
      <c r="E33" s="598"/>
      <c r="F33" s="598"/>
      <c r="G33" s="598"/>
      <c r="H33" s="598"/>
      <c r="I33" s="598"/>
      <c r="J33" s="598"/>
      <c r="K33" s="598"/>
      <c r="L33" s="598"/>
      <c r="M33" s="598"/>
      <c r="N33" s="598"/>
      <c r="O33" s="598"/>
      <c r="P33" s="598"/>
      <c r="Q33" s="598"/>
      <c r="R33" s="598"/>
      <c r="S33" s="598"/>
      <c r="T33" s="598"/>
      <c r="U33" s="598"/>
      <c r="V33" s="598"/>
      <c r="W33" s="598"/>
      <c r="X33" s="598"/>
      <c r="Y33" s="598"/>
      <c r="Z33" s="598"/>
      <c r="AA33" s="598"/>
      <c r="AB33" s="598"/>
      <c r="AC33" s="598"/>
      <c r="AD33" s="598"/>
      <c r="AE33" s="598"/>
      <c r="AF33" s="598"/>
      <c r="AG33" s="598"/>
      <c r="AH33" s="598"/>
      <c r="AI33" s="598"/>
      <c r="AJ33" s="598"/>
      <c r="AK33" s="598"/>
      <c r="AL33" s="598"/>
      <c r="AM33" s="598"/>
      <c r="AN33" s="598"/>
      <c r="AO33" s="598"/>
      <c r="AP33" s="598"/>
      <c r="AQ33" s="598"/>
      <c r="AR33" s="598"/>
      <c r="AS33" s="598"/>
      <c r="AT33" s="598"/>
      <c r="AU33" s="599"/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4"/>
      <c r="B34" s="50">
        <v>45957</v>
      </c>
      <c r="C34" s="47">
        <f>+D32</f>
        <v>3844746.05</v>
      </c>
      <c r="D34" s="47">
        <v>3847228.55</v>
      </c>
      <c r="E34" s="51">
        <f t="shared" si="0"/>
        <v>2482.5</v>
      </c>
      <c r="F34" s="47">
        <f>+G32</f>
        <v>1286571.9099999999</v>
      </c>
      <c r="G34" s="47">
        <v>1286609.72</v>
      </c>
      <c r="H34" s="51">
        <f t="shared" si="1"/>
        <v>37.810000000055901</v>
      </c>
      <c r="I34" s="47">
        <f>+J32</f>
        <v>144994.9</v>
      </c>
      <c r="J34" s="47">
        <v>145082.65</v>
      </c>
      <c r="K34" s="51">
        <f t="shared" si="2"/>
        <v>87.75</v>
      </c>
      <c r="L34" s="47">
        <f>+M32</f>
        <v>84229.97</v>
      </c>
      <c r="M34" s="47">
        <v>84278.49</v>
      </c>
      <c r="N34" s="51">
        <f t="shared" si="3"/>
        <v>48.520000000004103</v>
      </c>
      <c r="O34" s="47">
        <f>+P32</f>
        <v>793348.56</v>
      </c>
      <c r="P34" s="47">
        <v>793537.2</v>
      </c>
      <c r="Q34" s="51">
        <f t="shared" si="4"/>
        <v>188.63999999989801</v>
      </c>
      <c r="R34" s="47">
        <f>+S32</f>
        <v>306358.2</v>
      </c>
      <c r="S34" s="47">
        <v>306462.08000000002</v>
      </c>
      <c r="T34" s="51">
        <f t="shared" si="5"/>
        <v>103.880000000005</v>
      </c>
      <c r="U34" s="47">
        <f>+V32</f>
        <v>757184.8</v>
      </c>
      <c r="V34" s="47">
        <v>757615.92</v>
      </c>
      <c r="W34" s="51">
        <f t="shared" si="6"/>
        <v>431.119999999995</v>
      </c>
      <c r="X34" s="47">
        <f>+Y32</f>
        <v>553763.72</v>
      </c>
      <c r="Y34" s="47">
        <v>554073.59999999998</v>
      </c>
      <c r="Z34" s="51">
        <f t="shared" si="7"/>
        <v>309.880000000005</v>
      </c>
      <c r="AA34" s="47">
        <f>+AB32</f>
        <v>141270.07999999999</v>
      </c>
      <c r="AB34" s="47">
        <v>141366.43</v>
      </c>
      <c r="AC34" s="51">
        <f t="shared" si="8"/>
        <v>96.350000000005807</v>
      </c>
      <c r="AD34" s="47">
        <f>+AE32</f>
        <v>197211</v>
      </c>
      <c r="AE34" s="47">
        <v>197492</v>
      </c>
      <c r="AF34" s="58">
        <f t="shared" si="9"/>
        <v>281</v>
      </c>
      <c r="AG34" s="62">
        <f t="shared" si="26"/>
        <v>4067.4499999999698</v>
      </c>
      <c r="AH34" s="47">
        <f>+AI32</f>
        <v>7982948.4699999997</v>
      </c>
      <c r="AI34" s="47">
        <v>7986024.04</v>
      </c>
      <c r="AJ34" s="63">
        <f t="shared" si="10"/>
        <v>3075.5700000002998</v>
      </c>
      <c r="AK34" s="47">
        <f>+AL32</f>
        <v>8241735.4400000004</v>
      </c>
      <c r="AL34" s="47">
        <v>8244963.9400000004</v>
      </c>
      <c r="AM34" s="63">
        <f t="shared" si="11"/>
        <v>3228.5</v>
      </c>
      <c r="AN34" s="47">
        <f>+AO32</f>
        <v>101956.92</v>
      </c>
      <c r="AO34" s="47">
        <v>102900.7</v>
      </c>
      <c r="AP34" s="63">
        <f t="shared" si="12"/>
        <v>943.77999999999895</v>
      </c>
      <c r="AQ34" s="47">
        <f>+AR32</f>
        <v>26152.91</v>
      </c>
      <c r="AR34" s="47">
        <v>26158.29</v>
      </c>
      <c r="AS34" s="63">
        <f t="shared" si="13"/>
        <v>5.3800000000010204</v>
      </c>
      <c r="AT34" s="67">
        <f t="shared" si="14"/>
        <v>4070.5499999999902</v>
      </c>
      <c r="AU34" s="47">
        <f t="shared" si="15"/>
        <v>152.92999999970201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4"/>
      <c r="B35" s="50">
        <v>45958</v>
      </c>
      <c r="C35" s="47">
        <f t="shared" si="16"/>
        <v>3847228.55</v>
      </c>
      <c r="D35" s="47">
        <v>3847238.16</v>
      </c>
      <c r="E35" s="51">
        <f t="shared" si="0"/>
        <v>9.6100000003352797</v>
      </c>
      <c r="F35" s="47">
        <f t="shared" si="17"/>
        <v>1286609.72</v>
      </c>
      <c r="G35" s="47">
        <v>1286625.17</v>
      </c>
      <c r="H35" s="51">
        <f t="shared" si="1"/>
        <v>15.4499999999534</v>
      </c>
      <c r="I35" s="47">
        <f t="shared" si="18"/>
        <v>145082.65</v>
      </c>
      <c r="J35" s="47">
        <v>145132.25</v>
      </c>
      <c r="K35" s="51">
        <f t="shared" si="2"/>
        <v>49.600000000005799</v>
      </c>
      <c r="L35" s="47">
        <f t="shared" si="19"/>
        <v>84278.49</v>
      </c>
      <c r="M35" s="47">
        <v>84316.84</v>
      </c>
      <c r="N35" s="51">
        <f t="shared" si="3"/>
        <v>38.349999999991297</v>
      </c>
      <c r="O35" s="47">
        <f t="shared" si="20"/>
        <v>793537.2</v>
      </c>
      <c r="P35" s="47">
        <v>793539.2</v>
      </c>
      <c r="Q35" s="51">
        <f t="shared" si="4"/>
        <v>2</v>
      </c>
      <c r="R35" s="47">
        <f t="shared" si="21"/>
        <v>306462.08000000002</v>
      </c>
      <c r="S35" s="47">
        <v>306500.52</v>
      </c>
      <c r="T35" s="51">
        <f t="shared" si="5"/>
        <v>38.4400000000023</v>
      </c>
      <c r="U35" s="47">
        <f t="shared" si="22"/>
        <v>757615.92</v>
      </c>
      <c r="V35" s="47">
        <v>757716.16</v>
      </c>
      <c r="W35" s="51">
        <f t="shared" si="6"/>
        <v>100.239999999991</v>
      </c>
      <c r="X35" s="47">
        <f t="shared" si="23"/>
        <v>554073.59999999998</v>
      </c>
      <c r="Y35" s="47">
        <v>554233.07999999996</v>
      </c>
      <c r="Z35" s="51">
        <f t="shared" si="7"/>
        <v>159.479999999981</v>
      </c>
      <c r="AA35" s="47">
        <f t="shared" si="24"/>
        <v>141366.43</v>
      </c>
      <c r="AB35" s="47">
        <v>141409.35999999999</v>
      </c>
      <c r="AC35" s="51">
        <f t="shared" si="8"/>
        <v>42.929999999993001</v>
      </c>
      <c r="AD35" s="47">
        <f t="shared" si="25"/>
        <v>197492</v>
      </c>
      <c r="AE35" s="47">
        <v>197672</v>
      </c>
      <c r="AF35" s="58">
        <f t="shared" si="9"/>
        <v>180</v>
      </c>
      <c r="AG35" s="62">
        <f t="shared" si="26"/>
        <v>636.10000000025298</v>
      </c>
      <c r="AH35" s="47">
        <f t="shared" si="27"/>
        <v>7986024.04</v>
      </c>
      <c r="AI35" s="47">
        <v>7986257.5199999996</v>
      </c>
      <c r="AJ35" s="63">
        <f t="shared" si="10"/>
        <v>233.479999999516</v>
      </c>
      <c r="AK35" s="47">
        <f t="shared" si="28"/>
        <v>8244963.9400000004</v>
      </c>
      <c r="AL35" s="47">
        <v>8245261.8499999996</v>
      </c>
      <c r="AM35" s="63">
        <f t="shared" si="11"/>
        <v>297.90999999921797</v>
      </c>
      <c r="AN35" s="47">
        <f t="shared" si="29"/>
        <v>102900.7</v>
      </c>
      <c r="AO35" s="47">
        <v>103945.39</v>
      </c>
      <c r="AP35" s="63">
        <f t="shared" si="12"/>
        <v>1044.69</v>
      </c>
      <c r="AQ35" s="47">
        <f t="shared" si="30"/>
        <v>26158.29</v>
      </c>
      <c r="AR35" s="47">
        <v>26799.48</v>
      </c>
      <c r="AS35" s="63">
        <f t="shared" si="13"/>
        <v>641.18999999999903</v>
      </c>
      <c r="AT35" s="67">
        <f t="shared" si="14"/>
        <v>658.47999999922797</v>
      </c>
      <c r="AU35" s="47">
        <f t="shared" si="15"/>
        <v>64.429999999702005</v>
      </c>
      <c r="AZ35" s="1"/>
    </row>
    <row r="36" spans="1:55" s="3" customFormat="1" ht="30" customHeight="1">
      <c r="A36" s="504"/>
      <c r="B36" s="50">
        <v>45959</v>
      </c>
      <c r="C36" s="47">
        <f t="shared" si="16"/>
        <v>3847238.16</v>
      </c>
      <c r="D36" s="47">
        <v>3847249.21</v>
      </c>
      <c r="E36" s="51">
        <f t="shared" si="0"/>
        <v>11.0499999998137</v>
      </c>
      <c r="F36" s="47">
        <f t="shared" si="17"/>
        <v>1286625.17</v>
      </c>
      <c r="G36" s="47">
        <v>1286634.67</v>
      </c>
      <c r="H36" s="51">
        <f t="shared" si="1"/>
        <v>9.5</v>
      </c>
      <c r="I36" s="47">
        <f t="shared" si="18"/>
        <v>145132.25</v>
      </c>
      <c r="J36" s="47">
        <v>145170.37</v>
      </c>
      <c r="K36" s="51">
        <f t="shared" si="2"/>
        <v>38.119999999995301</v>
      </c>
      <c r="L36" s="47">
        <f t="shared" si="19"/>
        <v>84316.84</v>
      </c>
      <c r="M36" s="47">
        <v>84346.58</v>
      </c>
      <c r="N36" s="51">
        <f t="shared" si="3"/>
        <v>29.7400000000052</v>
      </c>
      <c r="O36" s="47">
        <f t="shared" si="20"/>
        <v>793539.2</v>
      </c>
      <c r="P36" s="47">
        <v>793540.08</v>
      </c>
      <c r="Q36" s="51">
        <f t="shared" si="4"/>
        <v>0.88000000000465695</v>
      </c>
      <c r="R36" s="47">
        <f t="shared" si="21"/>
        <v>306500.52</v>
      </c>
      <c r="S36" s="47">
        <v>306529.52</v>
      </c>
      <c r="T36" s="51">
        <f t="shared" si="5"/>
        <v>29</v>
      </c>
      <c r="U36" s="47">
        <f t="shared" si="22"/>
        <v>757716.16</v>
      </c>
      <c r="V36" s="47">
        <v>757780</v>
      </c>
      <c r="W36" s="51">
        <f t="shared" si="6"/>
        <v>63.839999999967397</v>
      </c>
      <c r="X36" s="47">
        <f t="shared" si="23"/>
        <v>554233.07999999996</v>
      </c>
      <c r="Y36" s="47">
        <v>554335.6</v>
      </c>
      <c r="Z36" s="51">
        <f t="shared" si="7"/>
        <v>102.520000000019</v>
      </c>
      <c r="AA36" s="47">
        <f t="shared" si="24"/>
        <v>141409.35999999999</v>
      </c>
      <c r="AB36" s="47">
        <v>141447.65</v>
      </c>
      <c r="AC36" s="51">
        <f t="shared" si="8"/>
        <v>38.290000000008099</v>
      </c>
      <c r="AD36" s="47">
        <f t="shared" si="25"/>
        <v>197672</v>
      </c>
      <c r="AE36" s="47">
        <v>197836</v>
      </c>
      <c r="AF36" s="58">
        <f t="shared" si="9"/>
        <v>164</v>
      </c>
      <c r="AG36" s="62">
        <f t="shared" si="26"/>
        <v>486.93999999981298</v>
      </c>
      <c r="AH36" s="47">
        <f t="shared" si="27"/>
        <v>7986257.5199999996</v>
      </c>
      <c r="AI36" s="47">
        <v>7986451.5999999996</v>
      </c>
      <c r="AJ36" s="63">
        <f t="shared" si="10"/>
        <v>194.08000000007499</v>
      </c>
      <c r="AK36" s="47">
        <f t="shared" si="28"/>
        <v>8245261.8499999996</v>
      </c>
      <c r="AL36" s="47">
        <v>8245517.9400000004</v>
      </c>
      <c r="AM36" s="63">
        <f t="shared" si="11"/>
        <v>256.09000000078203</v>
      </c>
      <c r="AN36" s="47">
        <f t="shared" si="29"/>
        <v>103945.39</v>
      </c>
      <c r="AO36" s="47">
        <v>105263.55</v>
      </c>
      <c r="AP36" s="63">
        <f t="shared" si="12"/>
        <v>1318.16</v>
      </c>
      <c r="AQ36" s="47">
        <f t="shared" si="30"/>
        <v>26799.48</v>
      </c>
      <c r="AR36" s="47">
        <v>27810.33</v>
      </c>
      <c r="AS36" s="63">
        <f t="shared" si="13"/>
        <v>1010.85</v>
      </c>
      <c r="AT36" s="67">
        <f t="shared" si="14"/>
        <v>525.11000000077502</v>
      </c>
      <c r="AU36" s="47">
        <f t="shared" si="15"/>
        <v>62.010000000707798</v>
      </c>
      <c r="AZ36" s="1"/>
    </row>
    <row r="37" spans="1:55" ht="30" customHeight="1">
      <c r="A37" s="504"/>
      <c r="B37" s="50">
        <v>45960</v>
      </c>
      <c r="C37" s="47">
        <f t="shared" si="16"/>
        <v>3847249.21</v>
      </c>
      <c r="D37" s="47">
        <v>3847516.4</v>
      </c>
      <c r="E37" s="51">
        <f t="shared" si="0"/>
        <v>267.18999999994401</v>
      </c>
      <c r="F37" s="47">
        <f t="shared" si="17"/>
        <v>1286634.67</v>
      </c>
      <c r="G37" s="47">
        <v>1286653.56</v>
      </c>
      <c r="H37" s="51">
        <f t="shared" si="1"/>
        <v>18.890000000130399</v>
      </c>
      <c r="I37" s="47">
        <f t="shared" si="18"/>
        <v>145170.37</v>
      </c>
      <c r="J37" s="47">
        <v>145205.5</v>
      </c>
      <c r="K37" s="51">
        <f t="shared" si="2"/>
        <v>35.130000000004699</v>
      </c>
      <c r="L37" s="47">
        <f t="shared" si="19"/>
        <v>84346.58</v>
      </c>
      <c r="M37" s="47">
        <v>84392.56</v>
      </c>
      <c r="N37" s="51">
        <f t="shared" si="3"/>
        <v>45.979999999995897</v>
      </c>
      <c r="O37" s="47">
        <f t="shared" si="20"/>
        <v>793540.08</v>
      </c>
      <c r="P37" s="47">
        <v>793541.44</v>
      </c>
      <c r="Q37" s="51">
        <f t="shared" si="4"/>
        <v>1.3599999999860299</v>
      </c>
      <c r="R37" s="47">
        <f t="shared" si="21"/>
        <v>306529.52</v>
      </c>
      <c r="S37" s="47">
        <v>306564.21999999997</v>
      </c>
      <c r="T37" s="51">
        <f t="shared" si="5"/>
        <v>34.699999999953398</v>
      </c>
      <c r="U37" s="47">
        <f t="shared" si="22"/>
        <v>757780</v>
      </c>
      <c r="V37" s="47">
        <v>757908.88</v>
      </c>
      <c r="W37" s="51">
        <f t="shared" si="6"/>
        <v>128.880000000005</v>
      </c>
      <c r="X37" s="47">
        <f t="shared" si="23"/>
        <v>554335.6</v>
      </c>
      <c r="Y37" s="47">
        <v>554485.12</v>
      </c>
      <c r="Z37" s="51">
        <f t="shared" si="7"/>
        <v>149.520000000019</v>
      </c>
      <c r="AA37" s="47">
        <f t="shared" si="24"/>
        <v>141447.65</v>
      </c>
      <c r="AB37" s="47">
        <v>141481.09</v>
      </c>
      <c r="AC37" s="51">
        <f t="shared" si="8"/>
        <v>33.4400000000023</v>
      </c>
      <c r="AD37" s="47">
        <f t="shared" si="25"/>
        <v>197836</v>
      </c>
      <c r="AE37" s="47">
        <v>198020</v>
      </c>
      <c r="AF37" s="58">
        <f t="shared" si="9"/>
        <v>184</v>
      </c>
      <c r="AG37" s="62">
        <f t="shared" si="26"/>
        <v>899.09000000004005</v>
      </c>
      <c r="AH37" s="47">
        <f t="shared" si="27"/>
        <v>7986451.5999999996</v>
      </c>
      <c r="AI37" s="47">
        <v>7987058.8499999996</v>
      </c>
      <c r="AJ37" s="63">
        <f t="shared" si="10"/>
        <v>607.25</v>
      </c>
      <c r="AK37" s="47">
        <f t="shared" si="28"/>
        <v>8245517.9400000004</v>
      </c>
      <c r="AL37" s="47">
        <v>8246193.4199999999</v>
      </c>
      <c r="AM37" s="63">
        <f t="shared" si="11"/>
        <v>675.47999999951605</v>
      </c>
      <c r="AN37" s="47">
        <f t="shared" si="29"/>
        <v>105263.55</v>
      </c>
      <c r="AO37" s="47">
        <v>106498.99</v>
      </c>
      <c r="AP37" s="63">
        <f t="shared" si="12"/>
        <v>1235.44</v>
      </c>
      <c r="AQ37" s="47">
        <f t="shared" si="30"/>
        <v>27810.33</v>
      </c>
      <c r="AR37" s="47">
        <v>28767.21</v>
      </c>
      <c r="AS37" s="63">
        <f t="shared" si="13"/>
        <v>956.87999999999704</v>
      </c>
      <c r="AT37" s="67">
        <f t="shared" si="14"/>
        <v>920.59999999951799</v>
      </c>
      <c r="AU37" s="47">
        <f t="shared" si="15"/>
        <v>68.229999999515698</v>
      </c>
      <c r="AV37" s="1"/>
      <c r="AW37" s="1"/>
      <c r="AX37" s="1"/>
      <c r="AY37" s="1"/>
      <c r="AZ37" s="1"/>
      <c r="BA37" s="1"/>
      <c r="BB37" s="1"/>
      <c r="BC37" s="1"/>
    </row>
    <row r="38" spans="1:55" s="3" customFormat="1" ht="30" customHeight="1">
      <c r="A38" s="504"/>
      <c r="B38" s="50">
        <v>45961</v>
      </c>
      <c r="C38" s="47">
        <f t="shared" si="16"/>
        <v>3847516.4</v>
      </c>
      <c r="D38" s="47">
        <v>3847525.05</v>
      </c>
      <c r="E38" s="51">
        <f t="shared" si="0"/>
        <v>8.6499999999068695</v>
      </c>
      <c r="F38" s="47">
        <f t="shared" si="17"/>
        <v>1286653.56</v>
      </c>
      <c r="G38" s="47">
        <v>1286665.8899999999</v>
      </c>
      <c r="H38" s="51">
        <f t="shared" si="1"/>
        <v>12.3299999998417</v>
      </c>
      <c r="I38" s="47">
        <f t="shared" si="18"/>
        <v>145205.5</v>
      </c>
      <c r="J38" s="47">
        <v>145228.6</v>
      </c>
      <c r="K38" s="51">
        <f t="shared" si="2"/>
        <v>23.100000000005799</v>
      </c>
      <c r="L38" s="47">
        <f t="shared" si="19"/>
        <v>84392.56</v>
      </c>
      <c r="M38" s="47">
        <v>84413.82</v>
      </c>
      <c r="N38" s="51">
        <f t="shared" si="3"/>
        <v>21.260000000009299</v>
      </c>
      <c r="O38" s="47">
        <f t="shared" si="20"/>
        <v>793541.44</v>
      </c>
      <c r="P38" s="47">
        <v>793542.32</v>
      </c>
      <c r="Q38" s="51">
        <f t="shared" si="4"/>
        <v>0.88000000000465695</v>
      </c>
      <c r="R38" s="47">
        <f t="shared" si="21"/>
        <v>306564.21999999997</v>
      </c>
      <c r="S38" s="47">
        <v>306608.38</v>
      </c>
      <c r="T38" s="51">
        <f t="shared" si="5"/>
        <v>44.160000000032603</v>
      </c>
      <c r="U38" s="47">
        <f t="shared" si="22"/>
        <v>757908.88</v>
      </c>
      <c r="V38" s="47">
        <v>757966.08</v>
      </c>
      <c r="W38" s="51">
        <f t="shared" si="6"/>
        <v>57.199999999953398</v>
      </c>
      <c r="X38" s="47">
        <f t="shared" si="23"/>
        <v>554485.12</v>
      </c>
      <c r="Y38" s="47">
        <v>554593.80000000005</v>
      </c>
      <c r="Z38" s="51">
        <f t="shared" si="7"/>
        <v>108.680000000051</v>
      </c>
      <c r="AA38" s="47">
        <f t="shared" si="24"/>
        <v>141481.09</v>
      </c>
      <c r="AB38" s="47">
        <v>141519.01</v>
      </c>
      <c r="AC38" s="51">
        <f t="shared" si="8"/>
        <v>37.920000000012799</v>
      </c>
      <c r="AD38" s="47">
        <f t="shared" si="25"/>
        <v>198020</v>
      </c>
      <c r="AE38" s="47">
        <v>198181</v>
      </c>
      <c r="AF38" s="58">
        <f t="shared" si="9"/>
        <v>161</v>
      </c>
      <c r="AG38" s="62">
        <f t="shared" si="26"/>
        <v>475.17999999981799</v>
      </c>
      <c r="AH38" s="47">
        <f t="shared" si="27"/>
        <v>7987058.8499999996</v>
      </c>
      <c r="AI38" s="47">
        <v>7987254.1600000001</v>
      </c>
      <c r="AJ38" s="63">
        <f t="shared" si="10"/>
        <v>195.310000000522</v>
      </c>
      <c r="AK38" s="47">
        <f t="shared" si="28"/>
        <v>8246193.4199999999</v>
      </c>
      <c r="AL38" s="47">
        <v>8246450.4400000004</v>
      </c>
      <c r="AM38" s="63">
        <f t="shared" si="11"/>
        <v>257.020000000484</v>
      </c>
      <c r="AN38" s="47">
        <f t="shared" si="29"/>
        <v>106498.99</v>
      </c>
      <c r="AO38" s="47">
        <v>107602.63</v>
      </c>
      <c r="AP38" s="63">
        <f t="shared" si="12"/>
        <v>1103.6400000000001</v>
      </c>
      <c r="AQ38" s="47">
        <f t="shared" si="30"/>
        <v>28767.21</v>
      </c>
      <c r="AR38" s="47">
        <v>29604.49</v>
      </c>
      <c r="AS38" s="63">
        <f t="shared" si="13"/>
        <v>837.28000000000202</v>
      </c>
      <c r="AT38" s="84">
        <f t="shared" si="14"/>
        <v>485.46000000046803</v>
      </c>
      <c r="AU38" s="47">
        <f t="shared" si="15"/>
        <v>61.709999999962697</v>
      </c>
    </row>
    <row r="39" spans="1:55" s="3" customFormat="1" ht="30" customHeight="1">
      <c r="A39" s="504"/>
      <c r="B39" s="541" t="s">
        <v>39</v>
      </c>
      <c r="C39" s="541"/>
      <c r="D39" s="541"/>
      <c r="E39" s="20">
        <f>SUM(E8:E38)</f>
        <v>99930.079999999594</v>
      </c>
      <c r="F39" s="20"/>
      <c r="G39" s="20"/>
      <c r="H39" s="20">
        <f>SUM(H8:H38)</f>
        <v>22752.389999999901</v>
      </c>
      <c r="I39" s="20"/>
      <c r="J39" s="20"/>
      <c r="K39" s="20">
        <f>SUM(K8:K38)</f>
        <v>4020.1000000000099</v>
      </c>
      <c r="L39" s="20"/>
      <c r="M39" s="20"/>
      <c r="N39" s="20">
        <f>SUM(N8:N38)</f>
        <v>2168.1200000000099</v>
      </c>
      <c r="O39" s="20"/>
      <c r="P39" s="20"/>
      <c r="Q39" s="20">
        <f>SUM(Q8:Q38)</f>
        <v>8932.4799999999796</v>
      </c>
      <c r="R39" s="20"/>
      <c r="S39" s="20"/>
      <c r="T39" s="20">
        <f>SUM(T8:T38)</f>
        <v>6451.7800000000298</v>
      </c>
      <c r="U39" s="20"/>
      <c r="V39" s="20"/>
      <c r="W39" s="20">
        <f>SUM(W8:W38)</f>
        <v>8418.4799999999796</v>
      </c>
      <c r="X39" s="20"/>
      <c r="Y39" s="20"/>
      <c r="Z39" s="20">
        <f>SUM(Z8:Z38)</f>
        <v>11316.4800000001</v>
      </c>
      <c r="AA39" s="27"/>
      <c r="AB39" s="20"/>
      <c r="AC39" s="20">
        <f>SUM(AC8:AC38)</f>
        <v>3145.97</v>
      </c>
      <c r="AD39" s="20"/>
      <c r="AE39" s="28"/>
      <c r="AF39" s="20">
        <f>SUM(AF8:AF38)</f>
        <v>7307</v>
      </c>
      <c r="AG39" s="20">
        <f>SUM(AG8:AG38)</f>
        <v>174166.28</v>
      </c>
      <c r="AH39" s="27"/>
      <c r="AI39" s="20"/>
      <c r="AJ39" s="20">
        <f>SUM(AJ8:AJ38)</f>
        <v>155201.78</v>
      </c>
      <c r="AK39" s="27"/>
      <c r="AL39" s="20"/>
      <c r="AM39" s="20">
        <f>SUM(AM8:AM38)</f>
        <v>160813.72000000099</v>
      </c>
      <c r="AN39" s="27"/>
      <c r="AO39" s="78"/>
      <c r="AP39" s="79">
        <f>+SUM(AP8:AP11,AP16:AP20,AP22:AP27,AP29:AP35,AP37:AP38)</f>
        <v>25626.42</v>
      </c>
      <c r="AQ39" s="36"/>
      <c r="AR39" s="37"/>
      <c r="AS39" s="20">
        <f>SUM(AS8,AS8:AS11,AS16:AS19,AS29:AS30,AS32,AS34:AS35)</f>
        <v>5746.04</v>
      </c>
      <c r="AT39" s="80">
        <f>+SUM(AT8:AT38)</f>
        <v>182571.78000000099</v>
      </c>
      <c r="AU39" s="42">
        <f>+SUM(AU8:AU10,AU18:AU38)</f>
        <v>4419.8700000010404</v>
      </c>
    </row>
    <row r="40" spans="1:55" ht="48" customHeight="1">
      <c r="A40" s="504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5">
    <mergeCell ref="C7:AF7"/>
    <mergeCell ref="C12:AU12"/>
    <mergeCell ref="C33:AU33"/>
    <mergeCell ref="B39:D39"/>
    <mergeCell ref="A1:A40"/>
    <mergeCell ref="B5:B6"/>
    <mergeCell ref="AG6:AG7"/>
    <mergeCell ref="AN2:AP4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5"/>
  <sheetViews>
    <sheetView topLeftCell="AH7" zoomScale="70" zoomScaleNormal="70" workbookViewId="0">
      <selection activeCell="AP37" sqref="AP37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158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159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50">
        <v>45962</v>
      </c>
      <c r="C8" s="47">
        <v>3847525.05</v>
      </c>
      <c r="D8" s="47">
        <v>3849824.71</v>
      </c>
      <c r="E8" s="51">
        <f>+D8-C8</f>
        <v>2299.6600000001499</v>
      </c>
      <c r="F8" s="47">
        <v>1286665.8899999999</v>
      </c>
      <c r="G8" s="47">
        <v>1286712.1200000001</v>
      </c>
      <c r="H8" s="51">
        <f>+G8-F8</f>
        <v>46.230000000214197</v>
      </c>
      <c r="I8" s="47">
        <v>145228.6</v>
      </c>
      <c r="J8" s="47">
        <v>145288.5</v>
      </c>
      <c r="K8" s="51">
        <f>+J8-I8</f>
        <v>59.899999999994201</v>
      </c>
      <c r="L8" s="47">
        <v>84413.82</v>
      </c>
      <c r="M8" s="47">
        <v>84442.69</v>
      </c>
      <c r="N8" s="51">
        <f>+M8-L8</f>
        <v>28.869999999995301</v>
      </c>
      <c r="O8" s="47">
        <v>793542.32</v>
      </c>
      <c r="P8" s="47">
        <v>793657.76</v>
      </c>
      <c r="Q8" s="51">
        <f>P8-O8</f>
        <v>115.440000000061</v>
      </c>
      <c r="R8" s="47">
        <v>306608.38</v>
      </c>
      <c r="S8" s="47">
        <v>306726.88</v>
      </c>
      <c r="T8" s="51">
        <f>+S8-R8</f>
        <v>118.5</v>
      </c>
      <c r="U8" s="47">
        <v>757966.08</v>
      </c>
      <c r="V8" s="47">
        <v>758342.08</v>
      </c>
      <c r="W8" s="51">
        <f>+V8-U8</f>
        <v>376</v>
      </c>
      <c r="X8" s="47">
        <v>554593.80000000005</v>
      </c>
      <c r="Y8" s="47">
        <v>554940.92000000004</v>
      </c>
      <c r="Z8" s="51">
        <f>+Y8-X8</f>
        <v>347.119999999995</v>
      </c>
      <c r="AA8" s="47">
        <v>141519.01</v>
      </c>
      <c r="AB8" s="47">
        <v>141603.71</v>
      </c>
      <c r="AC8" s="51">
        <f>+AB8-AA8</f>
        <v>84.699999999982495</v>
      </c>
      <c r="AD8" s="47">
        <v>198181</v>
      </c>
      <c r="AE8" s="47">
        <v>198384</v>
      </c>
      <c r="AF8" s="58">
        <f>+AE8-AD8</f>
        <v>203</v>
      </c>
      <c r="AG8" s="62">
        <f>+AF8+AC8+Z8+W8+T8+Q8+N8+K8+E8+H8</f>
        <v>3679.4200000003898</v>
      </c>
      <c r="AH8" s="47">
        <v>7987254.1600000001</v>
      </c>
      <c r="AI8" s="47">
        <v>7989889.79</v>
      </c>
      <c r="AJ8" s="63">
        <f>+AI8-AH8</f>
        <v>2635.6299999998901</v>
      </c>
      <c r="AK8" s="47">
        <v>8246450.4400000004</v>
      </c>
      <c r="AL8" s="47">
        <v>8249219.5</v>
      </c>
      <c r="AM8" s="63">
        <f>+AL8-AK8</f>
        <v>2769.0599999995902</v>
      </c>
      <c r="AN8" s="47">
        <v>107602.63</v>
      </c>
      <c r="AO8" s="47">
        <v>108695.57</v>
      </c>
      <c r="AP8" s="63">
        <f>+AO8-AN8</f>
        <v>1092.94</v>
      </c>
      <c r="AQ8" s="47">
        <v>29604.49</v>
      </c>
      <c r="AR8" s="47">
        <v>29711.599999999999</v>
      </c>
      <c r="AS8" s="63">
        <f>+AR8-AQ8</f>
        <v>107.109999999997</v>
      </c>
      <c r="AT8" s="67">
        <f>+AP8+AM8-AC8-AS8</f>
        <v>3670.1899999996099</v>
      </c>
      <c r="AU8" s="47">
        <f>+AM8-AJ8</f>
        <v>133.42999999970201</v>
      </c>
      <c r="AV8" s="40"/>
    </row>
    <row r="9" spans="1:55" s="3" customFormat="1" ht="30" customHeight="1">
      <c r="A9" s="504"/>
      <c r="B9" s="50">
        <v>45963</v>
      </c>
      <c r="C9" s="47">
        <f>D8</f>
        <v>3849824.71</v>
      </c>
      <c r="D9" s="47">
        <v>3852905.5</v>
      </c>
      <c r="E9" s="51">
        <f t="shared" ref="E9:E37" si="0">+D9-C9</f>
        <v>3080.79000000004</v>
      </c>
      <c r="F9" s="47">
        <f>+G8</f>
        <v>1286712.1200000001</v>
      </c>
      <c r="G9" s="47">
        <v>1286750.7</v>
      </c>
      <c r="H9" s="51">
        <f t="shared" ref="H9:H37" si="1">+G9-F9</f>
        <v>38.579999999841696</v>
      </c>
      <c r="I9" s="47">
        <f>+J8</f>
        <v>145288.5</v>
      </c>
      <c r="J9" s="47">
        <v>145366.45000000001</v>
      </c>
      <c r="K9" s="51">
        <f t="shared" ref="K9:K37" si="2">+J9-I9</f>
        <v>77.950000000011599</v>
      </c>
      <c r="L9" s="47">
        <f>+M8</f>
        <v>84442.69</v>
      </c>
      <c r="M9" s="47">
        <v>84473.23</v>
      </c>
      <c r="N9" s="51">
        <f t="shared" ref="N9:N37" si="3">+M9-L9</f>
        <v>30.539999999993601</v>
      </c>
      <c r="O9" s="47">
        <f>+P8</f>
        <v>793657.76</v>
      </c>
      <c r="P9" s="47">
        <v>793849.04</v>
      </c>
      <c r="Q9" s="51">
        <f t="shared" ref="Q9:Q37" si="4">P9-O9</f>
        <v>191.280000000028</v>
      </c>
      <c r="R9" s="47">
        <f>+S8</f>
        <v>306726.88</v>
      </c>
      <c r="S9" s="47">
        <v>306846.46000000002</v>
      </c>
      <c r="T9" s="51">
        <f t="shared" ref="T9:T37" si="5">+S9-R9</f>
        <v>119.580000000016</v>
      </c>
      <c r="U9" s="47">
        <f>+V8</f>
        <v>758342.08</v>
      </c>
      <c r="V9" s="47">
        <v>758777.78</v>
      </c>
      <c r="W9" s="51">
        <f t="shared" ref="W9:W37" si="6">+V9-U9</f>
        <v>435.70000000007002</v>
      </c>
      <c r="X9" s="47">
        <f>+Y8</f>
        <v>554940.92000000004</v>
      </c>
      <c r="Y9" s="47">
        <v>555269.80000000005</v>
      </c>
      <c r="Z9" s="51">
        <f t="shared" ref="Z9:Z37" si="7">+Y9-X9</f>
        <v>328.880000000005</v>
      </c>
      <c r="AA9" s="47">
        <f>+AB8</f>
        <v>141603.71</v>
      </c>
      <c r="AB9" s="47">
        <v>141692.64000000001</v>
      </c>
      <c r="AC9" s="51">
        <f t="shared" ref="AC9:AC37" si="8">+AB9-AA9</f>
        <v>88.930000000022105</v>
      </c>
      <c r="AD9" s="47">
        <f>+AE8</f>
        <v>198384</v>
      </c>
      <c r="AE9" s="47">
        <v>198528</v>
      </c>
      <c r="AF9" s="58">
        <f t="shared" ref="AF9:AF37" si="9">+AE9-AD9</f>
        <v>144</v>
      </c>
      <c r="AG9" s="62">
        <f t="shared" ref="AG9:AG37" si="10">+AF9+AC9+Z9+W9+T9+Q9+N9+K9+E9+H9</f>
        <v>4536.2300000000296</v>
      </c>
      <c r="AH9" s="47">
        <f>+AI8</f>
        <v>7989889.79</v>
      </c>
      <c r="AI9" s="47">
        <v>7993274.2999999998</v>
      </c>
      <c r="AJ9" s="63">
        <f t="shared" ref="AJ9:AJ37" si="11">+AI9-AH9</f>
        <v>3384.5099999997801</v>
      </c>
      <c r="AK9" s="47">
        <f>+AL8</f>
        <v>8249219.5</v>
      </c>
      <c r="AL9" s="47">
        <v>8252764.9000000004</v>
      </c>
      <c r="AM9" s="63">
        <f t="shared" ref="AM9:AM37" si="12">+AL9-AK9</f>
        <v>3545.4000000003698</v>
      </c>
      <c r="AN9" s="47">
        <f>+AO8</f>
        <v>108695.57</v>
      </c>
      <c r="AO9" s="47">
        <v>109797.56</v>
      </c>
      <c r="AP9" s="63">
        <f t="shared" ref="AP9:AP37" si="13">+AO9-AN9</f>
        <v>1101.98999999999</v>
      </c>
      <c r="AQ9" s="47">
        <f>+AR8</f>
        <v>29711.599999999999</v>
      </c>
      <c r="AR9" s="47">
        <v>29716.400000000001</v>
      </c>
      <c r="AS9" s="63">
        <f t="shared" ref="AS9:AS37" si="14">+AR9-AQ9</f>
        <v>4.8000000000029104</v>
      </c>
      <c r="AT9" s="67">
        <f t="shared" ref="AT9:AT37" si="15">+AP9+AM9-AC9-AS9</f>
        <v>4553.66000000034</v>
      </c>
      <c r="AU9" s="47">
        <f t="shared" ref="AU9:AU37" si="16">+AM9-AJ9</f>
        <v>160.89000000059599</v>
      </c>
    </row>
    <row r="10" spans="1:55" ht="30" customHeight="1">
      <c r="A10" s="504"/>
      <c r="B10" s="50">
        <v>45964</v>
      </c>
      <c r="C10" s="47">
        <f>D9</f>
        <v>3852905.5</v>
      </c>
      <c r="D10" s="47">
        <v>3855422.39</v>
      </c>
      <c r="E10" s="51">
        <f t="shared" si="0"/>
        <v>2516.8900000001299</v>
      </c>
      <c r="F10" s="47">
        <f t="shared" ref="F10:F37" si="17">+G9</f>
        <v>1286750.7</v>
      </c>
      <c r="G10" s="47">
        <v>1286782.29</v>
      </c>
      <c r="H10" s="51">
        <f t="shared" si="1"/>
        <v>31.590000000083801</v>
      </c>
      <c r="I10" s="47">
        <f t="shared" ref="I10:I37" si="18">+J9</f>
        <v>145366.45000000001</v>
      </c>
      <c r="J10" s="47">
        <v>145445.44</v>
      </c>
      <c r="K10" s="51">
        <f t="shared" si="2"/>
        <v>78.989999999990701</v>
      </c>
      <c r="L10" s="47">
        <f t="shared" ref="L10:L37" si="19">+M9</f>
        <v>84473.23</v>
      </c>
      <c r="M10" s="47">
        <v>84530.81</v>
      </c>
      <c r="N10" s="51">
        <f t="shared" si="3"/>
        <v>57.580000000001696</v>
      </c>
      <c r="O10" s="47">
        <f t="shared" ref="O10:O37" si="20">+P9</f>
        <v>793849.04</v>
      </c>
      <c r="P10" s="47">
        <v>794028</v>
      </c>
      <c r="Q10" s="51">
        <f t="shared" si="4"/>
        <v>178.959999999963</v>
      </c>
      <c r="R10" s="47">
        <f t="shared" ref="R10:R37" si="21">+S9</f>
        <v>306846.46000000002</v>
      </c>
      <c r="S10" s="47">
        <v>306964.96000000002</v>
      </c>
      <c r="T10" s="51">
        <f t="shared" si="5"/>
        <v>118.5</v>
      </c>
      <c r="U10" s="47">
        <f t="shared" ref="U10:U12" si="22">+V9</f>
        <v>758777.78</v>
      </c>
      <c r="V10" s="47">
        <v>759205.44</v>
      </c>
      <c r="W10" s="51">
        <f t="shared" si="6"/>
        <v>427.65999999991601</v>
      </c>
      <c r="X10" s="47">
        <f t="shared" ref="X10:X37" si="23">+Y9</f>
        <v>555269.80000000005</v>
      </c>
      <c r="Y10" s="47">
        <v>555563</v>
      </c>
      <c r="Z10" s="51">
        <f t="shared" si="7"/>
        <v>293.19999999995298</v>
      </c>
      <c r="AA10" s="47">
        <f t="shared" ref="AA10:AA37" si="24">+AB9</f>
        <v>141692.64000000001</v>
      </c>
      <c r="AB10" s="47">
        <v>141780.16</v>
      </c>
      <c r="AC10" s="51">
        <f t="shared" si="8"/>
        <v>87.519999999989494</v>
      </c>
      <c r="AD10" s="47">
        <f t="shared" ref="AD10:AD37" si="25">+AE9</f>
        <v>198528</v>
      </c>
      <c r="AE10" s="47">
        <v>198774</v>
      </c>
      <c r="AF10" s="58">
        <f t="shared" si="9"/>
        <v>246</v>
      </c>
      <c r="AG10" s="62">
        <f t="shared" si="10"/>
        <v>4036.8900000000299</v>
      </c>
      <c r="AH10" s="47">
        <f t="shared" ref="AH10:AH37" si="26">+AI9</f>
        <v>7993274.2999999998</v>
      </c>
      <c r="AI10" s="47">
        <v>7996096.5</v>
      </c>
      <c r="AJ10" s="63">
        <f t="shared" si="11"/>
        <v>2822.2000000001899</v>
      </c>
      <c r="AK10" s="47">
        <f t="shared" ref="AK10:AK37" si="27">+AL9</f>
        <v>8252764.9000000004</v>
      </c>
      <c r="AL10" s="47">
        <v>8255729.7999999998</v>
      </c>
      <c r="AM10" s="63">
        <f t="shared" si="12"/>
        <v>2964.8999999994398</v>
      </c>
      <c r="AN10" s="47">
        <f t="shared" ref="AN10:AN37" si="28">+AO9</f>
        <v>109797.56</v>
      </c>
      <c r="AO10" s="47">
        <v>110974.96</v>
      </c>
      <c r="AP10" s="63">
        <f t="shared" si="13"/>
        <v>1177.4000000000101</v>
      </c>
      <c r="AQ10" s="47">
        <f t="shared" ref="AQ10:AQ37" si="29">+AR9</f>
        <v>29716.400000000001</v>
      </c>
      <c r="AR10" s="47">
        <v>29728.07</v>
      </c>
      <c r="AS10" s="63">
        <f t="shared" si="14"/>
        <v>11.6699999999983</v>
      </c>
      <c r="AT10" s="67">
        <f t="shared" si="15"/>
        <v>4043.1099999994599</v>
      </c>
      <c r="AU10" s="47">
        <f t="shared" si="16"/>
        <v>142.699999999255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50">
        <v>45965</v>
      </c>
      <c r="C11" s="47">
        <f t="shared" ref="C11:C37" si="30">D10</f>
        <v>3855422.39</v>
      </c>
      <c r="D11" s="47">
        <v>3857519.47</v>
      </c>
      <c r="E11" s="51">
        <f t="shared" si="0"/>
        <v>2097.08000000007</v>
      </c>
      <c r="F11" s="47">
        <f t="shared" si="17"/>
        <v>1286782.29</v>
      </c>
      <c r="G11" s="47">
        <v>1286932.23</v>
      </c>
      <c r="H11" s="51">
        <f t="shared" si="1"/>
        <v>149.93999999994401</v>
      </c>
      <c r="I11" s="47">
        <f t="shared" si="18"/>
        <v>145445.44</v>
      </c>
      <c r="J11" s="47">
        <v>145520.85999999999</v>
      </c>
      <c r="K11" s="51">
        <f t="shared" si="2"/>
        <v>75.419999999983702</v>
      </c>
      <c r="L11" s="47">
        <f t="shared" si="19"/>
        <v>84530.81</v>
      </c>
      <c r="M11" s="47">
        <v>84582.57</v>
      </c>
      <c r="N11" s="51">
        <f t="shared" si="3"/>
        <v>51.760000000009299</v>
      </c>
      <c r="O11" s="47">
        <f t="shared" si="20"/>
        <v>794028</v>
      </c>
      <c r="P11" s="47">
        <v>794152.64</v>
      </c>
      <c r="Q11" s="51">
        <f t="shared" si="4"/>
        <v>124.640000000014</v>
      </c>
      <c r="R11" s="47">
        <f t="shared" si="21"/>
        <v>306964.96000000002</v>
      </c>
      <c r="S11" s="47">
        <v>307082.03999999998</v>
      </c>
      <c r="T11" s="51">
        <f t="shared" si="5"/>
        <v>117.07999999995801</v>
      </c>
      <c r="U11" s="47">
        <f t="shared" si="22"/>
        <v>759205.44</v>
      </c>
      <c r="V11" s="47">
        <v>759549.92</v>
      </c>
      <c r="W11" s="51">
        <f t="shared" si="6"/>
        <v>344.48000000009802</v>
      </c>
      <c r="X11" s="47">
        <f t="shared" si="23"/>
        <v>555563</v>
      </c>
      <c r="Y11" s="47">
        <v>555867.4</v>
      </c>
      <c r="Z11" s="51">
        <f t="shared" si="7"/>
        <v>304.400000000023</v>
      </c>
      <c r="AA11" s="47">
        <f t="shared" si="24"/>
        <v>141780.16</v>
      </c>
      <c r="AB11" s="47">
        <v>141857.41</v>
      </c>
      <c r="AC11" s="51">
        <f t="shared" si="8"/>
        <v>77.25</v>
      </c>
      <c r="AD11" s="47">
        <f t="shared" si="25"/>
        <v>198774</v>
      </c>
      <c r="AE11" s="47">
        <v>198990</v>
      </c>
      <c r="AF11" s="58">
        <f t="shared" si="9"/>
        <v>216</v>
      </c>
      <c r="AG11" s="62">
        <f t="shared" si="10"/>
        <v>3558.0500000001002</v>
      </c>
      <c r="AH11" s="47">
        <f t="shared" si="26"/>
        <v>7996096.5</v>
      </c>
      <c r="AI11" s="47">
        <v>7999027.6200000001</v>
      </c>
      <c r="AJ11" s="63">
        <f t="shared" si="11"/>
        <v>2931.1200000001099</v>
      </c>
      <c r="AK11" s="47">
        <f t="shared" si="27"/>
        <v>8255729.7999999998</v>
      </c>
      <c r="AL11" s="47">
        <v>8258796.0599999996</v>
      </c>
      <c r="AM11" s="63">
        <f t="shared" si="12"/>
        <v>3066.2599999997801</v>
      </c>
      <c r="AN11" s="47">
        <f t="shared" si="28"/>
        <v>110974.96</v>
      </c>
      <c r="AO11" s="47">
        <v>111744.36</v>
      </c>
      <c r="AP11" s="63">
        <f t="shared" si="13"/>
        <v>769.39999999999395</v>
      </c>
      <c r="AQ11" s="47">
        <f t="shared" si="29"/>
        <v>29728.07</v>
      </c>
      <c r="AR11" s="47">
        <v>29902.42</v>
      </c>
      <c r="AS11" s="63">
        <f t="shared" si="14"/>
        <v>174.349999999999</v>
      </c>
      <c r="AT11" s="67">
        <f t="shared" si="15"/>
        <v>3584.0599999997698</v>
      </c>
      <c r="AU11" s="47">
        <f t="shared" si="16"/>
        <v>135.13999999966501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50">
        <v>45966</v>
      </c>
      <c r="C12" s="47">
        <f t="shared" si="30"/>
        <v>3857519.47</v>
      </c>
      <c r="D12" s="52">
        <v>3860834.86</v>
      </c>
      <c r="E12" s="53">
        <f t="shared" si="0"/>
        <v>3315.3899999996602</v>
      </c>
      <c r="F12" s="47">
        <f t="shared" si="17"/>
        <v>1286932.23</v>
      </c>
      <c r="G12" s="52">
        <v>1286988.5900000001</v>
      </c>
      <c r="H12" s="53">
        <f t="shared" si="1"/>
        <v>56.360000000102403</v>
      </c>
      <c r="I12" s="47">
        <f t="shared" si="18"/>
        <v>145520.85999999999</v>
      </c>
      <c r="J12" s="47">
        <v>145618.23999999999</v>
      </c>
      <c r="K12" s="51">
        <f t="shared" si="2"/>
        <v>97.380000000004699</v>
      </c>
      <c r="L12" s="47">
        <f t="shared" si="19"/>
        <v>84582.57</v>
      </c>
      <c r="M12" s="47">
        <v>84634.78</v>
      </c>
      <c r="N12" s="51">
        <f t="shared" si="3"/>
        <v>52.209999999991901</v>
      </c>
      <c r="O12" s="47">
        <f t="shared" si="20"/>
        <v>794152.64</v>
      </c>
      <c r="P12" s="47">
        <v>794362.56</v>
      </c>
      <c r="Q12" s="51">
        <f t="shared" si="4"/>
        <v>209.92000000004199</v>
      </c>
      <c r="R12" s="47">
        <f t="shared" si="21"/>
        <v>307082.03999999998</v>
      </c>
      <c r="S12" s="47">
        <v>307179.88</v>
      </c>
      <c r="T12" s="51">
        <f t="shared" si="5"/>
        <v>97.840000000025597</v>
      </c>
      <c r="U12" s="47">
        <f t="shared" si="22"/>
        <v>759549.92</v>
      </c>
      <c r="V12" s="47">
        <v>759976.72</v>
      </c>
      <c r="W12" s="51">
        <f t="shared" si="6"/>
        <v>426.79999999992998</v>
      </c>
      <c r="X12" s="47">
        <f t="shared" si="23"/>
        <v>555867.4</v>
      </c>
      <c r="Y12" s="47">
        <v>556210.16</v>
      </c>
      <c r="Z12" s="51">
        <f t="shared" si="7"/>
        <v>342.76000000000897</v>
      </c>
      <c r="AA12" s="47">
        <f t="shared" si="24"/>
        <v>141857.41</v>
      </c>
      <c r="AB12" s="47">
        <v>141944.79999999999</v>
      </c>
      <c r="AC12" s="51">
        <f t="shared" si="8"/>
        <v>87.389999999984894</v>
      </c>
      <c r="AD12" s="47">
        <f t="shared" si="25"/>
        <v>198990</v>
      </c>
      <c r="AE12" s="47">
        <v>199240</v>
      </c>
      <c r="AF12" s="58">
        <f t="shared" si="9"/>
        <v>250</v>
      </c>
      <c r="AG12" s="62">
        <f t="shared" si="10"/>
        <v>4936.0499999997601</v>
      </c>
      <c r="AH12" s="47">
        <f t="shared" si="26"/>
        <v>7999027.6200000001</v>
      </c>
      <c r="AI12" s="47">
        <v>8002782.25</v>
      </c>
      <c r="AJ12" s="63">
        <f t="shared" si="11"/>
        <v>3754.6299999998901</v>
      </c>
      <c r="AK12" s="47">
        <f t="shared" si="27"/>
        <v>8258796.0599999996</v>
      </c>
      <c r="AL12" s="47">
        <v>8262710.9199999999</v>
      </c>
      <c r="AM12" s="63">
        <f t="shared" si="12"/>
        <v>3914.8600000003398</v>
      </c>
      <c r="AN12" s="47">
        <f t="shared" si="28"/>
        <v>111744.36</v>
      </c>
      <c r="AO12" s="47">
        <v>112906.23</v>
      </c>
      <c r="AP12" s="63">
        <f t="shared" si="13"/>
        <v>1161.8699999999999</v>
      </c>
      <c r="AQ12" s="47">
        <f t="shared" si="29"/>
        <v>29902.42</v>
      </c>
      <c r="AR12" s="47">
        <v>29910.37</v>
      </c>
      <c r="AS12" s="63">
        <f t="shared" si="14"/>
        <v>7.9500000000007303</v>
      </c>
      <c r="AT12" s="67">
        <f t="shared" si="15"/>
        <v>4981.3900000003496</v>
      </c>
      <c r="AU12" s="47">
        <f t="shared" si="16"/>
        <v>160.23000000044701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50">
        <v>45967</v>
      </c>
      <c r="C13" s="47">
        <f t="shared" si="30"/>
        <v>3860834.86</v>
      </c>
      <c r="D13" s="47">
        <v>3864413.87</v>
      </c>
      <c r="E13" s="51">
        <f t="shared" si="0"/>
        <v>3579.0100000002399</v>
      </c>
      <c r="F13" s="47">
        <f t="shared" si="17"/>
        <v>1286988.5900000001</v>
      </c>
      <c r="G13" s="47">
        <v>1287054.71</v>
      </c>
      <c r="H13" s="51">
        <f t="shared" si="1"/>
        <v>66.1199999998789</v>
      </c>
      <c r="I13" s="47">
        <f t="shared" si="18"/>
        <v>145618.23999999999</v>
      </c>
      <c r="J13" s="47">
        <v>145698.94</v>
      </c>
      <c r="K13" s="51">
        <f t="shared" si="2"/>
        <v>80.700000000011599</v>
      </c>
      <c r="L13" s="47">
        <f t="shared" si="19"/>
        <v>84634.78</v>
      </c>
      <c r="M13" s="47">
        <v>84682.84</v>
      </c>
      <c r="N13" s="51">
        <f t="shared" si="3"/>
        <v>48.0599999999977</v>
      </c>
      <c r="O13" s="47">
        <f t="shared" si="20"/>
        <v>794362.56</v>
      </c>
      <c r="P13" s="47">
        <v>794564.32</v>
      </c>
      <c r="Q13" s="51">
        <f t="shared" si="4"/>
        <v>201.75999999989301</v>
      </c>
      <c r="R13" s="47">
        <f t="shared" si="21"/>
        <v>307179.88</v>
      </c>
      <c r="S13" s="47">
        <v>307282.62</v>
      </c>
      <c r="T13" s="51">
        <f t="shared" si="5"/>
        <v>102.739999999991</v>
      </c>
      <c r="U13" s="47">
        <f t="shared" ref="U13:U37" si="31">+V12</f>
        <v>759976.72</v>
      </c>
      <c r="V13" s="47">
        <v>760406.68</v>
      </c>
      <c r="W13" s="51">
        <f t="shared" si="6"/>
        <v>429.96000000007899</v>
      </c>
      <c r="X13" s="47">
        <f t="shared" si="23"/>
        <v>556210.16</v>
      </c>
      <c r="Y13" s="47">
        <v>556565.76000000001</v>
      </c>
      <c r="Z13" s="51">
        <f t="shared" si="7"/>
        <v>355.599999999977</v>
      </c>
      <c r="AA13" s="47">
        <f t="shared" si="24"/>
        <v>141944.79999999999</v>
      </c>
      <c r="AB13" s="47">
        <v>142038.07999999999</v>
      </c>
      <c r="AC13" s="51">
        <f t="shared" si="8"/>
        <v>93.279999999998793</v>
      </c>
      <c r="AD13" s="47">
        <f t="shared" si="25"/>
        <v>199240</v>
      </c>
      <c r="AE13" s="47">
        <v>199421</v>
      </c>
      <c r="AF13" s="58">
        <f t="shared" si="9"/>
        <v>181</v>
      </c>
      <c r="AG13" s="62">
        <f t="shared" si="10"/>
        <v>5138.2300000000696</v>
      </c>
      <c r="AH13" s="47">
        <f t="shared" si="26"/>
        <v>8002782.25</v>
      </c>
      <c r="AI13" s="47">
        <v>8006781.7599999998</v>
      </c>
      <c r="AJ13" s="63">
        <f t="shared" si="11"/>
        <v>3999.5099999997801</v>
      </c>
      <c r="AK13" s="47">
        <f t="shared" si="27"/>
        <v>8262710.9199999999</v>
      </c>
      <c r="AL13" s="47">
        <v>8266874.6699999999</v>
      </c>
      <c r="AM13" s="63">
        <f t="shared" si="12"/>
        <v>4163.75</v>
      </c>
      <c r="AN13" s="47">
        <f t="shared" si="28"/>
        <v>112906.23</v>
      </c>
      <c r="AO13" s="47">
        <v>114007.93</v>
      </c>
      <c r="AP13" s="63">
        <f t="shared" si="13"/>
        <v>1101.7</v>
      </c>
      <c r="AQ13" s="47">
        <f t="shared" si="29"/>
        <v>29910.37</v>
      </c>
      <c r="AR13" s="47">
        <v>29914.17</v>
      </c>
      <c r="AS13" s="63">
        <f t="shared" si="14"/>
        <v>3.7999999999992702</v>
      </c>
      <c r="AT13" s="67">
        <f t="shared" si="15"/>
        <v>5168.37</v>
      </c>
      <c r="AU13" s="47">
        <f t="shared" si="16"/>
        <v>164.240000000224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50">
        <v>45968</v>
      </c>
      <c r="C14" s="47">
        <f t="shared" si="30"/>
        <v>3864413.87</v>
      </c>
      <c r="D14" s="47">
        <v>3867779.03</v>
      </c>
      <c r="E14" s="51">
        <f t="shared" si="0"/>
        <v>3365.1599999996802</v>
      </c>
      <c r="F14" s="47">
        <f t="shared" si="17"/>
        <v>1287054.71</v>
      </c>
      <c r="G14" s="47">
        <v>1287126.79</v>
      </c>
      <c r="H14" s="51">
        <f t="shared" si="1"/>
        <v>72.080000000074506</v>
      </c>
      <c r="I14" s="47">
        <f t="shared" si="18"/>
        <v>145698.94</v>
      </c>
      <c r="J14" s="47">
        <v>145798.57</v>
      </c>
      <c r="K14" s="51">
        <f t="shared" si="2"/>
        <v>99.630000000004699</v>
      </c>
      <c r="L14" s="47">
        <f t="shared" si="19"/>
        <v>84682.84</v>
      </c>
      <c r="M14" s="47">
        <v>84720.75</v>
      </c>
      <c r="N14" s="51">
        <f t="shared" si="3"/>
        <v>37.9100000000035</v>
      </c>
      <c r="O14" s="47">
        <f t="shared" si="20"/>
        <v>794564.32</v>
      </c>
      <c r="P14" s="47">
        <v>794769.68</v>
      </c>
      <c r="Q14" s="51">
        <f t="shared" si="4"/>
        <v>205.36000000010199</v>
      </c>
      <c r="R14" s="47">
        <f t="shared" si="21"/>
        <v>307282.62</v>
      </c>
      <c r="S14" s="47">
        <v>307401.15999999997</v>
      </c>
      <c r="T14" s="51">
        <f t="shared" si="5"/>
        <v>118.539999999979</v>
      </c>
      <c r="U14" s="47">
        <f t="shared" si="31"/>
        <v>760406.68</v>
      </c>
      <c r="V14" s="47">
        <v>760829.52</v>
      </c>
      <c r="W14" s="51">
        <f t="shared" si="6"/>
        <v>422.83999999996701</v>
      </c>
      <c r="X14" s="47">
        <f t="shared" si="23"/>
        <v>556565.76000000001</v>
      </c>
      <c r="Y14" s="47">
        <v>556895</v>
      </c>
      <c r="Z14" s="51">
        <f t="shared" si="7"/>
        <v>329.23999999999103</v>
      </c>
      <c r="AA14" s="47">
        <f t="shared" si="24"/>
        <v>142038.07999999999</v>
      </c>
      <c r="AB14" s="47">
        <v>142129.28</v>
      </c>
      <c r="AC14" s="51">
        <f t="shared" si="8"/>
        <v>91.200000000011599</v>
      </c>
      <c r="AD14" s="47">
        <f t="shared" si="25"/>
        <v>199421</v>
      </c>
      <c r="AE14" s="47">
        <v>199639</v>
      </c>
      <c r="AF14" s="58">
        <f t="shared" si="9"/>
        <v>218</v>
      </c>
      <c r="AG14" s="62">
        <f t="shared" si="10"/>
        <v>4959.95999999982</v>
      </c>
      <c r="AH14" s="47">
        <f t="shared" si="26"/>
        <v>8006781.7599999998</v>
      </c>
      <c r="AI14" s="47">
        <v>8010610.5800000001</v>
      </c>
      <c r="AJ14" s="63">
        <f t="shared" si="11"/>
        <v>3828.8200000002998</v>
      </c>
      <c r="AK14" s="47">
        <f t="shared" si="27"/>
        <v>8266874.6699999999</v>
      </c>
      <c r="AL14" s="47">
        <v>8270865.3099999996</v>
      </c>
      <c r="AM14" s="63">
        <f t="shared" si="12"/>
        <v>3990.6399999996602</v>
      </c>
      <c r="AN14" s="47">
        <f t="shared" si="28"/>
        <v>114007.93</v>
      </c>
      <c r="AO14" s="47">
        <v>115110.75</v>
      </c>
      <c r="AP14" s="63">
        <f t="shared" si="13"/>
        <v>1102.8200000000099</v>
      </c>
      <c r="AQ14" s="47">
        <f t="shared" si="29"/>
        <v>29914.17</v>
      </c>
      <c r="AR14" s="47">
        <v>29919.24</v>
      </c>
      <c r="AS14" s="63">
        <f t="shared" si="14"/>
        <v>5.0700000000033496</v>
      </c>
      <c r="AT14" s="67">
        <f t="shared" si="15"/>
        <v>4997.1899999996604</v>
      </c>
      <c r="AU14" s="47">
        <f t="shared" si="16"/>
        <v>161.81999999936701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50">
        <v>45969</v>
      </c>
      <c r="C15" s="47">
        <f t="shared" si="30"/>
        <v>3867779.03</v>
      </c>
      <c r="D15" s="47">
        <v>3869940.41</v>
      </c>
      <c r="E15" s="51">
        <f t="shared" si="0"/>
        <v>2161.3800000003498</v>
      </c>
      <c r="F15" s="47">
        <f t="shared" si="17"/>
        <v>1287126.79</v>
      </c>
      <c r="G15" s="47">
        <v>1287159.92</v>
      </c>
      <c r="H15" s="51">
        <f t="shared" si="1"/>
        <v>33.129999999888199</v>
      </c>
      <c r="I15" s="47">
        <f t="shared" si="18"/>
        <v>145798.57</v>
      </c>
      <c r="J15" s="47">
        <v>145845.29999999999</v>
      </c>
      <c r="K15" s="51">
        <f t="shared" si="2"/>
        <v>46.729999999981402</v>
      </c>
      <c r="L15" s="47">
        <f t="shared" si="19"/>
        <v>84720.75</v>
      </c>
      <c r="M15" s="47">
        <v>84751.53</v>
      </c>
      <c r="N15" s="51">
        <f t="shared" si="3"/>
        <v>30.7799999999988</v>
      </c>
      <c r="O15" s="47">
        <f t="shared" si="20"/>
        <v>794769.68</v>
      </c>
      <c r="P15" s="47">
        <v>794862.07999999996</v>
      </c>
      <c r="Q15" s="51">
        <f t="shared" si="4"/>
        <v>92.399999999906896</v>
      </c>
      <c r="R15" s="47">
        <f t="shared" si="21"/>
        <v>307401.15999999997</v>
      </c>
      <c r="S15" s="47">
        <v>307479.15999999997</v>
      </c>
      <c r="T15" s="51">
        <f t="shared" si="5"/>
        <v>78</v>
      </c>
      <c r="U15" s="47">
        <f t="shared" si="31"/>
        <v>760829.52</v>
      </c>
      <c r="V15" s="47">
        <v>761118.48</v>
      </c>
      <c r="W15" s="51">
        <f t="shared" si="6"/>
        <v>288.95999999996297</v>
      </c>
      <c r="X15" s="47">
        <f t="shared" si="23"/>
        <v>556895</v>
      </c>
      <c r="Y15" s="47">
        <v>557081.04</v>
      </c>
      <c r="Z15" s="51">
        <f t="shared" si="7"/>
        <v>186.040000000037</v>
      </c>
      <c r="AA15" s="47">
        <f t="shared" si="24"/>
        <v>142129.28</v>
      </c>
      <c r="AB15" s="47">
        <v>142133.87</v>
      </c>
      <c r="AC15" s="51">
        <f t="shared" si="8"/>
        <v>4.5899999999965102</v>
      </c>
      <c r="AD15" s="47">
        <f t="shared" si="25"/>
        <v>199639</v>
      </c>
      <c r="AE15" s="47">
        <v>199775</v>
      </c>
      <c r="AF15" s="58">
        <f t="shared" si="9"/>
        <v>136</v>
      </c>
      <c r="AG15" s="62">
        <f t="shared" si="10"/>
        <v>3058.0100000001298</v>
      </c>
      <c r="AH15" s="47">
        <f t="shared" si="26"/>
        <v>8010610.5800000001</v>
      </c>
      <c r="AI15" s="47">
        <v>8012625.71</v>
      </c>
      <c r="AJ15" s="63">
        <f t="shared" si="11"/>
        <v>2015.1299999998901</v>
      </c>
      <c r="AK15" s="47">
        <f t="shared" si="27"/>
        <v>8270865.3099999996</v>
      </c>
      <c r="AL15" s="47">
        <v>8272957.5300000003</v>
      </c>
      <c r="AM15" s="63">
        <f t="shared" si="12"/>
        <v>2092.2200000006701</v>
      </c>
      <c r="AN15" s="47">
        <f t="shared" si="28"/>
        <v>115110.75</v>
      </c>
      <c r="AO15" s="47">
        <v>116170.71</v>
      </c>
      <c r="AP15" s="63">
        <f t="shared" si="13"/>
        <v>1059.96000000001</v>
      </c>
      <c r="AQ15" s="47">
        <f t="shared" si="29"/>
        <v>29919.24</v>
      </c>
      <c r="AR15" s="47">
        <v>29923.74</v>
      </c>
      <c r="AS15" s="63">
        <f t="shared" si="14"/>
        <v>4.5</v>
      </c>
      <c r="AT15" s="67">
        <f t="shared" si="15"/>
        <v>3143.09000000068</v>
      </c>
      <c r="AU15" s="47">
        <f t="shared" si="16"/>
        <v>77.090000000782297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50">
        <v>45970</v>
      </c>
      <c r="C16" s="47">
        <f t="shared" si="30"/>
        <v>3869940.41</v>
      </c>
      <c r="D16" s="47">
        <v>3873411.5</v>
      </c>
      <c r="E16" s="51">
        <f t="shared" si="0"/>
        <v>3471.0899999998501</v>
      </c>
      <c r="F16" s="47">
        <f t="shared" si="17"/>
        <v>1287159.92</v>
      </c>
      <c r="G16" s="47">
        <v>1287222</v>
      </c>
      <c r="H16" s="51">
        <f t="shared" si="1"/>
        <v>62.080000000074499</v>
      </c>
      <c r="I16" s="47">
        <f t="shared" si="18"/>
        <v>145845.29999999999</v>
      </c>
      <c r="J16" s="47">
        <v>145921.5</v>
      </c>
      <c r="K16" s="51">
        <f t="shared" si="2"/>
        <v>76.200000000011599</v>
      </c>
      <c r="L16" s="47">
        <f t="shared" si="19"/>
        <v>84751.53</v>
      </c>
      <c r="M16" s="47">
        <v>84805.5</v>
      </c>
      <c r="N16" s="51">
        <f t="shared" si="3"/>
        <v>53.9700000000012</v>
      </c>
      <c r="O16" s="47">
        <f t="shared" si="20"/>
        <v>794862.07999999996</v>
      </c>
      <c r="P16" s="47">
        <v>795044.5</v>
      </c>
      <c r="Q16" s="51">
        <f t="shared" si="4"/>
        <v>182.42000000004199</v>
      </c>
      <c r="R16" s="47">
        <f t="shared" si="21"/>
        <v>307479.15999999997</v>
      </c>
      <c r="S16" s="47">
        <v>307584.5</v>
      </c>
      <c r="T16" s="51">
        <f t="shared" si="5"/>
        <v>105.340000000026</v>
      </c>
      <c r="U16" s="47">
        <f t="shared" si="31"/>
        <v>761118.48</v>
      </c>
      <c r="V16" s="47">
        <v>761558.5</v>
      </c>
      <c r="W16" s="51">
        <f t="shared" si="6"/>
        <v>440.02000000001902</v>
      </c>
      <c r="X16" s="47">
        <f t="shared" si="23"/>
        <v>557081.04</v>
      </c>
      <c r="Y16" s="47">
        <v>557423.5</v>
      </c>
      <c r="Z16" s="51">
        <f t="shared" si="7"/>
        <v>342.45999999996297</v>
      </c>
      <c r="AA16" s="47">
        <f t="shared" si="24"/>
        <v>142133.87</v>
      </c>
      <c r="AB16" s="47">
        <v>142284.79999999999</v>
      </c>
      <c r="AC16" s="51">
        <f t="shared" si="8"/>
        <v>150.92999999999299</v>
      </c>
      <c r="AD16" s="47">
        <f t="shared" si="25"/>
        <v>199775</v>
      </c>
      <c r="AE16" s="47">
        <v>199928</v>
      </c>
      <c r="AF16" s="58">
        <f t="shared" si="9"/>
        <v>153</v>
      </c>
      <c r="AG16" s="62">
        <f t="shared" si="10"/>
        <v>5037.5099999999802</v>
      </c>
      <c r="AH16" s="47">
        <f t="shared" si="26"/>
        <v>8012625.71</v>
      </c>
      <c r="AI16" s="47">
        <v>8016707</v>
      </c>
      <c r="AJ16" s="63">
        <f t="shared" si="11"/>
        <v>4081.29000000004</v>
      </c>
      <c r="AK16" s="47">
        <f t="shared" si="27"/>
        <v>8272957.5300000003</v>
      </c>
      <c r="AL16" s="47">
        <v>8277200.5</v>
      </c>
      <c r="AM16" s="63">
        <f t="shared" si="12"/>
        <v>4242.9699999997401</v>
      </c>
      <c r="AN16" s="47">
        <f t="shared" si="28"/>
        <v>116170.71</v>
      </c>
      <c r="AO16" s="47">
        <v>117015.13</v>
      </c>
      <c r="AP16" s="63">
        <f t="shared" si="13"/>
        <v>844.41999999999803</v>
      </c>
      <c r="AQ16" s="47">
        <f t="shared" si="29"/>
        <v>29923.74</v>
      </c>
      <c r="AR16" s="47">
        <v>29926.29</v>
      </c>
      <c r="AS16" s="63">
        <f t="shared" si="14"/>
        <v>2.5499999999992702</v>
      </c>
      <c r="AT16" s="67">
        <f t="shared" si="15"/>
        <v>4933.9099999997497</v>
      </c>
      <c r="AU16" s="47">
        <f t="shared" si="16"/>
        <v>161.67999999970201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4"/>
      <c r="B17" s="50">
        <v>45971</v>
      </c>
      <c r="C17" s="47">
        <f t="shared" si="30"/>
        <v>3873411.5</v>
      </c>
      <c r="D17" s="47">
        <v>3876283.05</v>
      </c>
      <c r="E17" s="51">
        <f t="shared" si="0"/>
        <v>2871.5499999998101</v>
      </c>
      <c r="F17" s="47">
        <f t="shared" si="17"/>
        <v>1287222</v>
      </c>
      <c r="G17" s="47">
        <v>1287260.6000000001</v>
      </c>
      <c r="H17" s="51">
        <f t="shared" si="1"/>
        <v>38.600000000093097</v>
      </c>
      <c r="I17" s="47">
        <f t="shared" si="18"/>
        <v>145921.5</v>
      </c>
      <c r="J17" s="47">
        <v>145982.63</v>
      </c>
      <c r="K17" s="51">
        <f t="shared" si="2"/>
        <v>61.130000000004699</v>
      </c>
      <c r="L17" s="47">
        <f t="shared" si="19"/>
        <v>84805.5</v>
      </c>
      <c r="M17" s="47">
        <v>84851.22</v>
      </c>
      <c r="N17" s="51">
        <f t="shared" si="3"/>
        <v>45.7200000000012</v>
      </c>
      <c r="O17" s="47">
        <f t="shared" si="20"/>
        <v>795044.5</v>
      </c>
      <c r="P17" s="47">
        <v>795234.64</v>
      </c>
      <c r="Q17" s="51">
        <f t="shared" si="4"/>
        <v>190.140000000014</v>
      </c>
      <c r="R17" s="47">
        <f t="shared" si="21"/>
        <v>307584.5</v>
      </c>
      <c r="S17" s="47">
        <v>307710.56</v>
      </c>
      <c r="T17" s="51">
        <f t="shared" si="5"/>
        <v>126.059999999998</v>
      </c>
      <c r="U17" s="47">
        <f t="shared" si="31"/>
        <v>761558.5</v>
      </c>
      <c r="V17" s="47">
        <v>761968</v>
      </c>
      <c r="W17" s="51">
        <f t="shared" si="6"/>
        <v>409.5</v>
      </c>
      <c r="X17" s="47">
        <f t="shared" si="23"/>
        <v>557423.5</v>
      </c>
      <c r="Y17" s="47">
        <v>557721.48</v>
      </c>
      <c r="Z17" s="51">
        <f t="shared" si="7"/>
        <v>297.97999999998098</v>
      </c>
      <c r="AA17" s="47">
        <f t="shared" si="24"/>
        <v>142284.79999999999</v>
      </c>
      <c r="AB17" s="47">
        <v>142377.15</v>
      </c>
      <c r="AC17" s="51">
        <f t="shared" si="8"/>
        <v>92.350000000005807</v>
      </c>
      <c r="AD17" s="47">
        <f t="shared" si="25"/>
        <v>199928</v>
      </c>
      <c r="AE17" s="47">
        <v>200105</v>
      </c>
      <c r="AF17" s="58">
        <f t="shared" si="9"/>
        <v>177</v>
      </c>
      <c r="AG17" s="62">
        <f t="shared" si="10"/>
        <v>4310.0299999999097</v>
      </c>
      <c r="AH17" s="47">
        <f t="shared" si="26"/>
        <v>8016707</v>
      </c>
      <c r="AI17" s="47">
        <v>8019837.4199999999</v>
      </c>
      <c r="AJ17" s="63">
        <f t="shared" si="11"/>
        <v>3130.41999999993</v>
      </c>
      <c r="AK17" s="47">
        <f t="shared" si="27"/>
        <v>8277200.5</v>
      </c>
      <c r="AL17" s="47">
        <v>8280492.8799999999</v>
      </c>
      <c r="AM17" s="63">
        <f t="shared" si="12"/>
        <v>3292.3799999998901</v>
      </c>
      <c r="AN17" s="47">
        <f t="shared" si="28"/>
        <v>117015.13</v>
      </c>
      <c r="AO17" s="47">
        <v>118146.03</v>
      </c>
      <c r="AP17" s="63">
        <f t="shared" si="13"/>
        <v>1130.8999999999901</v>
      </c>
      <c r="AQ17" s="47">
        <f t="shared" si="29"/>
        <v>29926.29</v>
      </c>
      <c r="AR17" s="47">
        <v>29930.99</v>
      </c>
      <c r="AS17" s="63">
        <f t="shared" si="14"/>
        <v>4.7000000000007303</v>
      </c>
      <c r="AT17" s="67">
        <f t="shared" si="15"/>
        <v>4326.2299999998804</v>
      </c>
      <c r="AU17" s="47">
        <f t="shared" si="16"/>
        <v>161.959999999963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4"/>
      <c r="B18" s="50">
        <v>45972</v>
      </c>
      <c r="C18" s="47">
        <f t="shared" si="30"/>
        <v>3876283.05</v>
      </c>
      <c r="D18" s="47">
        <v>3879651.06</v>
      </c>
      <c r="E18" s="51">
        <f t="shared" si="0"/>
        <v>3368.0100000002399</v>
      </c>
      <c r="F18" s="47">
        <f t="shared" si="17"/>
        <v>1287260.6000000001</v>
      </c>
      <c r="G18" s="47">
        <v>1287309.81</v>
      </c>
      <c r="H18" s="51">
        <f t="shared" si="1"/>
        <v>49.209999999962697</v>
      </c>
      <c r="I18" s="47">
        <f t="shared" si="18"/>
        <v>145982.63</v>
      </c>
      <c r="J18" s="47">
        <v>146055.07999999999</v>
      </c>
      <c r="K18" s="51">
        <f t="shared" si="2"/>
        <v>72.449999999982495</v>
      </c>
      <c r="L18" s="47">
        <f t="shared" si="19"/>
        <v>84851.22</v>
      </c>
      <c r="M18" s="47">
        <v>84895.64</v>
      </c>
      <c r="N18" s="51">
        <f t="shared" si="3"/>
        <v>44.419999999998304</v>
      </c>
      <c r="O18" s="47">
        <f t="shared" si="20"/>
        <v>795234.64</v>
      </c>
      <c r="P18" s="47">
        <v>795433.28</v>
      </c>
      <c r="Q18" s="51">
        <f t="shared" si="4"/>
        <v>198.640000000014</v>
      </c>
      <c r="R18" s="47">
        <f t="shared" si="21"/>
        <v>307710.56</v>
      </c>
      <c r="S18" s="47">
        <v>307817.86</v>
      </c>
      <c r="T18" s="51">
        <f t="shared" si="5"/>
        <v>107.299999999988</v>
      </c>
      <c r="U18" s="47">
        <f t="shared" si="31"/>
        <v>761968</v>
      </c>
      <c r="V18" s="47">
        <v>762409.12</v>
      </c>
      <c r="W18" s="51">
        <f t="shared" si="6"/>
        <v>441.119999999995</v>
      </c>
      <c r="X18" s="47">
        <f t="shared" si="23"/>
        <v>557721.48</v>
      </c>
      <c r="Y18" s="47">
        <v>558040.24</v>
      </c>
      <c r="Z18" s="51">
        <f t="shared" si="7"/>
        <v>318.76000000000897</v>
      </c>
      <c r="AA18" s="47">
        <f t="shared" si="24"/>
        <v>142377.15</v>
      </c>
      <c r="AB18" s="47">
        <v>142470.64000000001</v>
      </c>
      <c r="AC18" s="51">
        <f t="shared" si="8"/>
        <v>93.490000000019805</v>
      </c>
      <c r="AD18" s="47">
        <f t="shared" si="25"/>
        <v>200105</v>
      </c>
      <c r="AE18" s="47">
        <v>200342</v>
      </c>
      <c r="AF18" s="58">
        <f t="shared" si="9"/>
        <v>237</v>
      </c>
      <c r="AG18" s="62">
        <f t="shared" si="10"/>
        <v>4930.4000000002097</v>
      </c>
      <c r="AH18" s="47">
        <f t="shared" si="26"/>
        <v>8019837.4199999999</v>
      </c>
      <c r="AI18" s="47">
        <v>8023689.3700000001</v>
      </c>
      <c r="AJ18" s="63">
        <f t="shared" si="11"/>
        <v>3851.9500000001899</v>
      </c>
      <c r="AK18" s="47">
        <f t="shared" si="27"/>
        <v>8280492.8799999999</v>
      </c>
      <c r="AL18" s="47">
        <v>8284505.75</v>
      </c>
      <c r="AM18" s="63">
        <f t="shared" si="12"/>
        <v>4012.8700000001099</v>
      </c>
      <c r="AN18" s="47">
        <f t="shared" si="28"/>
        <v>118146.03</v>
      </c>
      <c r="AO18" s="47">
        <v>119168.2</v>
      </c>
      <c r="AP18" s="63">
        <f t="shared" si="13"/>
        <v>1022.17</v>
      </c>
      <c r="AQ18" s="47">
        <f t="shared" si="29"/>
        <v>29930.99</v>
      </c>
      <c r="AR18" s="47">
        <v>29935.33</v>
      </c>
      <c r="AS18" s="63">
        <f t="shared" si="14"/>
        <v>4.34000000000015</v>
      </c>
      <c r="AT18" s="67">
        <f t="shared" si="15"/>
        <v>4937.2100000000901</v>
      </c>
      <c r="AU18" s="47">
        <f t="shared" si="16"/>
        <v>160.91999999992501</v>
      </c>
      <c r="AV18" s="39"/>
      <c r="AZ18" s="1"/>
    </row>
    <row r="19" spans="1:55" ht="30" customHeight="1">
      <c r="A19" s="504"/>
      <c r="B19" s="50">
        <v>45973</v>
      </c>
      <c r="C19" s="47">
        <f t="shared" si="30"/>
        <v>3879651.06</v>
      </c>
      <c r="D19" s="47">
        <v>3882915.39</v>
      </c>
      <c r="E19" s="51">
        <f t="shared" si="0"/>
        <v>3264.33000000007</v>
      </c>
      <c r="F19" s="47">
        <f t="shared" si="17"/>
        <v>1287309.81</v>
      </c>
      <c r="G19" s="47">
        <v>1287352.98</v>
      </c>
      <c r="H19" s="51">
        <f t="shared" si="1"/>
        <v>43.169999999925501</v>
      </c>
      <c r="I19" s="47">
        <f t="shared" si="18"/>
        <v>146055.07999999999</v>
      </c>
      <c r="J19" s="47">
        <v>146139.57999999999</v>
      </c>
      <c r="K19" s="51">
        <f t="shared" si="2"/>
        <v>84.5</v>
      </c>
      <c r="L19" s="47">
        <f t="shared" si="19"/>
        <v>84895.64</v>
      </c>
      <c r="M19" s="47">
        <v>84936.6</v>
      </c>
      <c r="N19" s="51">
        <f t="shared" si="3"/>
        <v>40.960000000006403</v>
      </c>
      <c r="O19" s="47">
        <f t="shared" si="20"/>
        <v>795433.28</v>
      </c>
      <c r="P19" s="47">
        <v>795623.92</v>
      </c>
      <c r="Q19" s="51">
        <f t="shared" si="4"/>
        <v>190.640000000014</v>
      </c>
      <c r="R19" s="47">
        <f t="shared" si="21"/>
        <v>307817.86</v>
      </c>
      <c r="S19" s="47">
        <v>307955.58</v>
      </c>
      <c r="T19" s="51">
        <f t="shared" si="5"/>
        <v>137.72000000003001</v>
      </c>
      <c r="U19" s="47">
        <f t="shared" si="31"/>
        <v>762409.12</v>
      </c>
      <c r="V19" s="47">
        <v>762836.47999999998</v>
      </c>
      <c r="W19" s="51">
        <f t="shared" si="6"/>
        <v>427.35999999998597</v>
      </c>
      <c r="X19" s="47">
        <f t="shared" si="23"/>
        <v>558040.24</v>
      </c>
      <c r="Y19" s="47">
        <v>558381.56000000006</v>
      </c>
      <c r="Z19" s="51">
        <f t="shared" si="7"/>
        <v>341.32000000006502</v>
      </c>
      <c r="AA19" s="47">
        <f t="shared" si="24"/>
        <v>142470.64000000001</v>
      </c>
      <c r="AB19" s="47">
        <v>142561.04</v>
      </c>
      <c r="AC19" s="51">
        <f t="shared" si="8"/>
        <v>90.399999999994193</v>
      </c>
      <c r="AD19" s="47">
        <f t="shared" si="25"/>
        <v>200342</v>
      </c>
      <c r="AE19" s="47">
        <v>200530</v>
      </c>
      <c r="AF19" s="58">
        <f t="shared" si="9"/>
        <v>188</v>
      </c>
      <c r="AG19" s="62">
        <f t="shared" si="10"/>
        <v>4808.4000000000997</v>
      </c>
      <c r="AH19" s="47">
        <f t="shared" si="26"/>
        <v>8023689.3700000001</v>
      </c>
      <c r="AI19" s="47">
        <v>8027405.6699999999</v>
      </c>
      <c r="AJ19" s="63">
        <f t="shared" si="11"/>
        <v>3716.2999999998101</v>
      </c>
      <c r="AK19" s="47">
        <f t="shared" si="27"/>
        <v>8284505.75</v>
      </c>
      <c r="AL19" s="47">
        <v>8288379.8600000003</v>
      </c>
      <c r="AM19" s="63">
        <f t="shared" si="12"/>
        <v>3874.1100000003398</v>
      </c>
      <c r="AN19" s="47">
        <f t="shared" si="28"/>
        <v>119168.2</v>
      </c>
      <c r="AO19" s="47">
        <v>120204.36</v>
      </c>
      <c r="AP19" s="63">
        <f t="shared" si="13"/>
        <v>1036.1600000000001</v>
      </c>
      <c r="AQ19" s="47">
        <f t="shared" si="29"/>
        <v>29935.33</v>
      </c>
      <c r="AR19" s="47">
        <v>29937.200000000001</v>
      </c>
      <c r="AS19" s="63">
        <f t="shared" si="14"/>
        <v>1.86999999999898</v>
      </c>
      <c r="AT19" s="67">
        <f t="shared" si="15"/>
        <v>4818.0000000003502</v>
      </c>
      <c r="AU19" s="47">
        <f t="shared" si="16"/>
        <v>157.810000000522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4"/>
      <c r="B20" s="50">
        <v>45974</v>
      </c>
      <c r="C20" s="47">
        <f t="shared" si="30"/>
        <v>3882915.39</v>
      </c>
      <c r="D20" s="47">
        <v>3887779.81</v>
      </c>
      <c r="E20" s="51">
        <f t="shared" si="0"/>
        <v>4864.41999999993</v>
      </c>
      <c r="F20" s="47">
        <f t="shared" si="17"/>
        <v>1287352.98</v>
      </c>
      <c r="G20" s="47">
        <v>1287420.58</v>
      </c>
      <c r="H20" s="51">
        <f t="shared" si="1"/>
        <v>67.600000000093104</v>
      </c>
      <c r="I20" s="47">
        <f t="shared" si="18"/>
        <v>146139.57999999999</v>
      </c>
      <c r="J20" s="47">
        <v>146260.97</v>
      </c>
      <c r="K20" s="51">
        <f t="shared" si="2"/>
        <v>121.390000000014</v>
      </c>
      <c r="L20" s="47">
        <f t="shared" si="19"/>
        <v>84936.6</v>
      </c>
      <c r="M20" s="47">
        <v>84994.44</v>
      </c>
      <c r="N20" s="51">
        <f t="shared" si="3"/>
        <v>57.8399999999965</v>
      </c>
      <c r="O20" s="47">
        <f t="shared" si="20"/>
        <v>795623.92</v>
      </c>
      <c r="P20" s="47">
        <v>795956.64</v>
      </c>
      <c r="Q20" s="51">
        <f t="shared" si="4"/>
        <v>332.719999999972</v>
      </c>
      <c r="R20" s="47">
        <f t="shared" si="21"/>
        <v>307955.58</v>
      </c>
      <c r="S20" s="47">
        <v>308108.96000000002</v>
      </c>
      <c r="T20" s="51">
        <f t="shared" si="5"/>
        <v>153.380000000005</v>
      </c>
      <c r="U20" s="47">
        <f t="shared" si="31"/>
        <v>762836.47999999998</v>
      </c>
      <c r="V20" s="47">
        <v>763471.52</v>
      </c>
      <c r="W20" s="51">
        <f t="shared" si="6"/>
        <v>635.04000000003703</v>
      </c>
      <c r="X20" s="47">
        <f t="shared" si="23"/>
        <v>558381.56000000006</v>
      </c>
      <c r="Y20" s="47">
        <v>558837.52</v>
      </c>
      <c r="Z20" s="51">
        <f t="shared" si="7"/>
        <v>455.95999999996297</v>
      </c>
      <c r="AA20" s="47">
        <f t="shared" si="24"/>
        <v>142561.04</v>
      </c>
      <c r="AB20" s="47">
        <v>142687.39000000001</v>
      </c>
      <c r="AC20" s="51">
        <f t="shared" si="8"/>
        <v>126.35000000000601</v>
      </c>
      <c r="AD20" s="47">
        <f t="shared" si="25"/>
        <v>200530</v>
      </c>
      <c r="AE20" s="47">
        <v>200740</v>
      </c>
      <c r="AF20" s="58">
        <f t="shared" si="9"/>
        <v>210</v>
      </c>
      <c r="AG20" s="62">
        <f t="shared" si="10"/>
        <v>7024.7000000000098</v>
      </c>
      <c r="AH20" s="47">
        <f t="shared" si="26"/>
        <v>8027405.6699999999</v>
      </c>
      <c r="AI20" s="47">
        <v>8033325.1699999999</v>
      </c>
      <c r="AJ20" s="63">
        <f t="shared" si="11"/>
        <v>5919.5</v>
      </c>
      <c r="AK20" s="47">
        <f t="shared" si="27"/>
        <v>8288379.8600000003</v>
      </c>
      <c r="AL20" s="47">
        <v>8294505.3200000003</v>
      </c>
      <c r="AM20" s="63">
        <f t="shared" si="12"/>
        <v>6125.45999999996</v>
      </c>
      <c r="AN20" s="47">
        <f t="shared" si="28"/>
        <v>120204.36</v>
      </c>
      <c r="AO20" s="47">
        <v>121215.1</v>
      </c>
      <c r="AP20" s="63">
        <f t="shared" si="13"/>
        <v>1010.74000000001</v>
      </c>
      <c r="AQ20" s="47">
        <f t="shared" si="29"/>
        <v>29937.200000000001</v>
      </c>
      <c r="AR20" s="47">
        <v>29937.200000000001</v>
      </c>
      <c r="AS20" s="63">
        <f t="shared" si="14"/>
        <v>0</v>
      </c>
      <c r="AT20" s="67">
        <f t="shared" si="15"/>
        <v>7009.8499999999603</v>
      </c>
      <c r="AU20" s="47">
        <f t="shared" si="16"/>
        <v>205.959999999963</v>
      </c>
      <c r="AV20" s="40"/>
    </row>
    <row r="21" spans="1:55" s="3" customFormat="1" ht="30" customHeight="1">
      <c r="A21" s="504"/>
      <c r="B21" s="50">
        <v>45975</v>
      </c>
      <c r="C21" s="47">
        <f t="shared" si="30"/>
        <v>3887779.81</v>
      </c>
      <c r="D21" s="47">
        <v>3892648.65</v>
      </c>
      <c r="E21" s="51">
        <f t="shared" si="0"/>
        <v>4868.8399999998501</v>
      </c>
      <c r="F21" s="47">
        <f t="shared" si="17"/>
        <v>1287420.58</v>
      </c>
      <c r="G21" s="47">
        <v>1287494.45</v>
      </c>
      <c r="H21" s="51">
        <f t="shared" si="1"/>
        <v>73.8699999998789</v>
      </c>
      <c r="I21" s="47">
        <f t="shared" si="18"/>
        <v>146260.97</v>
      </c>
      <c r="J21" s="47">
        <v>146388.24</v>
      </c>
      <c r="K21" s="51">
        <f t="shared" si="2"/>
        <v>127.26999999999001</v>
      </c>
      <c r="L21" s="47">
        <f t="shared" si="19"/>
        <v>84994.44</v>
      </c>
      <c r="M21" s="47">
        <v>85059.35</v>
      </c>
      <c r="N21" s="51">
        <f t="shared" si="3"/>
        <v>64.910000000003507</v>
      </c>
      <c r="O21" s="47">
        <f t="shared" si="20"/>
        <v>795956.64</v>
      </c>
      <c r="P21" s="47">
        <v>796300.16</v>
      </c>
      <c r="Q21" s="51">
        <f t="shared" si="4"/>
        <v>343.52000000001902</v>
      </c>
      <c r="R21" s="47">
        <f t="shared" si="21"/>
        <v>308108.96000000002</v>
      </c>
      <c r="S21" s="47">
        <v>308270.52</v>
      </c>
      <c r="T21" s="51">
        <f t="shared" si="5"/>
        <v>161.55999999999801</v>
      </c>
      <c r="U21" s="47">
        <f t="shared" si="31"/>
        <v>763471.52</v>
      </c>
      <c r="V21" s="47">
        <v>764117.12</v>
      </c>
      <c r="W21" s="51">
        <f t="shared" si="6"/>
        <v>645.59999999997694</v>
      </c>
      <c r="X21" s="47">
        <f t="shared" si="23"/>
        <v>558837.52</v>
      </c>
      <c r="Y21" s="47">
        <v>559297.94999999995</v>
      </c>
      <c r="Z21" s="51">
        <f t="shared" si="7"/>
        <v>460.42999999993498</v>
      </c>
      <c r="AA21" s="47">
        <f t="shared" si="24"/>
        <v>142687.39000000001</v>
      </c>
      <c r="AB21" s="47">
        <v>142821.95000000001</v>
      </c>
      <c r="AC21" s="51">
        <f t="shared" si="8"/>
        <v>134.55999999999801</v>
      </c>
      <c r="AD21" s="47">
        <f t="shared" si="25"/>
        <v>200740</v>
      </c>
      <c r="AE21" s="47">
        <v>200966</v>
      </c>
      <c r="AF21" s="58">
        <f t="shared" si="9"/>
        <v>226</v>
      </c>
      <c r="AG21" s="62">
        <f t="shared" si="10"/>
        <v>7106.5599999996502</v>
      </c>
      <c r="AH21" s="47">
        <f t="shared" si="26"/>
        <v>8033325.1699999999</v>
      </c>
      <c r="AI21" s="47">
        <v>8039344.8300000001</v>
      </c>
      <c r="AJ21" s="63">
        <f t="shared" si="11"/>
        <v>6019.6600000001499</v>
      </c>
      <c r="AK21" s="47">
        <f t="shared" si="27"/>
        <v>8294505.3200000003</v>
      </c>
      <c r="AL21" s="47">
        <v>8300738.7199999997</v>
      </c>
      <c r="AM21" s="63">
        <f t="shared" si="12"/>
        <v>6233.3999999994403</v>
      </c>
      <c r="AN21" s="47">
        <f t="shared" si="28"/>
        <v>121215.1</v>
      </c>
      <c r="AO21" s="47">
        <v>122203.74</v>
      </c>
      <c r="AP21" s="63">
        <f t="shared" si="13"/>
        <v>988.63999999999896</v>
      </c>
      <c r="AQ21" s="47">
        <f t="shared" si="29"/>
        <v>29937.200000000001</v>
      </c>
      <c r="AR21" s="47">
        <v>29937.200000000001</v>
      </c>
      <c r="AS21" s="63">
        <f t="shared" si="14"/>
        <v>0</v>
      </c>
      <c r="AT21" s="67">
        <f t="shared" si="15"/>
        <v>7087.4799999994402</v>
      </c>
      <c r="AU21" s="47">
        <f t="shared" si="16"/>
        <v>213.739999999292</v>
      </c>
      <c r="AV21" s="40"/>
    </row>
    <row r="22" spans="1:55" ht="30" customHeight="1">
      <c r="A22" s="504"/>
      <c r="B22" s="50">
        <v>45976</v>
      </c>
      <c r="C22" s="47">
        <f t="shared" si="30"/>
        <v>3892648.65</v>
      </c>
      <c r="D22" s="47">
        <v>3897764.92</v>
      </c>
      <c r="E22" s="51">
        <f t="shared" si="0"/>
        <v>5116.2700000000204</v>
      </c>
      <c r="F22" s="47">
        <f t="shared" si="17"/>
        <v>1287494.45</v>
      </c>
      <c r="G22" s="47">
        <v>1287549.18</v>
      </c>
      <c r="H22" s="51">
        <f t="shared" si="1"/>
        <v>54.729999999981402</v>
      </c>
      <c r="I22" s="47">
        <f t="shared" si="18"/>
        <v>146388.24</v>
      </c>
      <c r="J22" s="47">
        <v>146512.54999999999</v>
      </c>
      <c r="K22" s="51">
        <f t="shared" si="2"/>
        <v>124.309999999998</v>
      </c>
      <c r="L22" s="47">
        <f t="shared" si="19"/>
        <v>85059.35</v>
      </c>
      <c r="M22" s="47">
        <v>85148.88</v>
      </c>
      <c r="N22" s="51">
        <f t="shared" si="3"/>
        <v>89.529999999998793</v>
      </c>
      <c r="O22" s="47">
        <f t="shared" si="20"/>
        <v>796300.16</v>
      </c>
      <c r="P22" s="47">
        <v>796658.48</v>
      </c>
      <c r="Q22" s="51">
        <f t="shared" si="4"/>
        <v>358.319999999949</v>
      </c>
      <c r="R22" s="47">
        <f t="shared" si="21"/>
        <v>308270.52</v>
      </c>
      <c r="S22" s="47">
        <v>308444.74</v>
      </c>
      <c r="T22" s="51">
        <f t="shared" si="5"/>
        <v>174.219999999972</v>
      </c>
      <c r="U22" s="47">
        <f t="shared" si="31"/>
        <v>764117.12</v>
      </c>
      <c r="V22" s="47">
        <v>764764.8</v>
      </c>
      <c r="W22" s="51">
        <f t="shared" si="6"/>
        <v>647.680000000051</v>
      </c>
      <c r="X22" s="47">
        <f t="shared" si="23"/>
        <v>559297.94999999995</v>
      </c>
      <c r="Y22" s="47">
        <v>559773.68000000005</v>
      </c>
      <c r="Z22" s="51">
        <f t="shared" si="7"/>
        <v>475.73000000009802</v>
      </c>
      <c r="AA22" s="47">
        <f t="shared" si="24"/>
        <v>142821.95000000001</v>
      </c>
      <c r="AB22" s="47">
        <v>142947.31</v>
      </c>
      <c r="AC22" s="51">
        <f t="shared" si="8"/>
        <v>125.359999999986</v>
      </c>
      <c r="AD22" s="47">
        <f t="shared" si="25"/>
        <v>200966</v>
      </c>
      <c r="AE22" s="47">
        <v>201179</v>
      </c>
      <c r="AF22" s="58">
        <f t="shared" si="9"/>
        <v>213</v>
      </c>
      <c r="AG22" s="62">
        <f t="shared" si="10"/>
        <v>7379.1500000000497</v>
      </c>
      <c r="AH22" s="47">
        <f t="shared" si="26"/>
        <v>8039344.8300000001</v>
      </c>
      <c r="AI22" s="47">
        <v>8045681.7000000002</v>
      </c>
      <c r="AJ22" s="63">
        <f t="shared" si="11"/>
        <v>6336.8700000001099</v>
      </c>
      <c r="AK22" s="47">
        <v>8300738</v>
      </c>
      <c r="AL22" s="47">
        <v>8307299.4400000004</v>
      </c>
      <c r="AM22" s="63">
        <f t="shared" si="12"/>
        <v>6561.4400000004098</v>
      </c>
      <c r="AN22" s="47">
        <f t="shared" si="28"/>
        <v>122203.74</v>
      </c>
      <c r="AO22" s="47">
        <v>123162.95</v>
      </c>
      <c r="AP22" s="63">
        <f t="shared" si="13"/>
        <v>959.20999999999196</v>
      </c>
      <c r="AQ22" s="47">
        <f t="shared" si="29"/>
        <v>29937.200000000001</v>
      </c>
      <c r="AR22" s="47">
        <v>29937.200000000001</v>
      </c>
      <c r="AS22" s="63">
        <f t="shared" si="14"/>
        <v>0</v>
      </c>
      <c r="AT22" s="67">
        <f t="shared" si="15"/>
        <v>7395.2900000004202</v>
      </c>
      <c r="AU22" s="47">
        <f t="shared" si="16"/>
        <v>224.57000000029799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4"/>
      <c r="B23" s="50">
        <v>45977</v>
      </c>
      <c r="C23" s="47">
        <f t="shared" si="30"/>
        <v>3897764.92</v>
      </c>
      <c r="D23" s="47">
        <v>3901399.5</v>
      </c>
      <c r="E23" s="51">
        <f t="shared" si="0"/>
        <v>3634.58000000007</v>
      </c>
      <c r="F23" s="47">
        <f t="shared" si="17"/>
        <v>1287549.18</v>
      </c>
      <c r="G23" s="47">
        <v>1287628.2</v>
      </c>
      <c r="H23" s="51">
        <f t="shared" si="1"/>
        <v>79.020000000018598</v>
      </c>
      <c r="I23" s="47">
        <f t="shared" si="18"/>
        <v>146512.54999999999</v>
      </c>
      <c r="J23" s="47">
        <v>146591.18</v>
      </c>
      <c r="K23" s="51">
        <f t="shared" si="2"/>
        <v>78.630000000004699</v>
      </c>
      <c r="L23" s="47">
        <f t="shared" si="19"/>
        <v>85148.88</v>
      </c>
      <c r="M23" s="47">
        <v>85189.93</v>
      </c>
      <c r="N23" s="51">
        <f t="shared" si="3"/>
        <v>41.049999999988401</v>
      </c>
      <c r="O23" s="47">
        <f t="shared" si="20"/>
        <v>796658.48</v>
      </c>
      <c r="P23" s="47">
        <v>796905.6</v>
      </c>
      <c r="Q23" s="51">
        <f t="shared" si="4"/>
        <v>247.119999999995</v>
      </c>
      <c r="R23" s="47">
        <f t="shared" si="21"/>
        <v>308444.74</v>
      </c>
      <c r="S23" s="47">
        <v>308593.59999999998</v>
      </c>
      <c r="T23" s="51">
        <f t="shared" si="5"/>
        <v>148.859999999986</v>
      </c>
      <c r="U23" s="47">
        <f t="shared" si="31"/>
        <v>764764.8</v>
      </c>
      <c r="V23" s="47">
        <v>765232.8</v>
      </c>
      <c r="W23" s="51">
        <f t="shared" si="6"/>
        <v>468</v>
      </c>
      <c r="X23" s="47">
        <f t="shared" si="23"/>
        <v>559773.68000000005</v>
      </c>
      <c r="Y23" s="47">
        <v>560154.5</v>
      </c>
      <c r="Z23" s="51">
        <f t="shared" si="7"/>
        <v>380.819999999949</v>
      </c>
      <c r="AA23" s="47">
        <f t="shared" si="24"/>
        <v>142947.31</v>
      </c>
      <c r="AB23" s="47">
        <v>143043.9</v>
      </c>
      <c r="AC23" s="51">
        <f t="shared" si="8"/>
        <v>96.589999999996493</v>
      </c>
      <c r="AD23" s="47">
        <f t="shared" si="25"/>
        <v>201179</v>
      </c>
      <c r="AE23" s="47">
        <v>201309</v>
      </c>
      <c r="AF23" s="58">
        <f t="shared" si="9"/>
        <v>130</v>
      </c>
      <c r="AG23" s="62">
        <f t="shared" si="10"/>
        <v>5304.6700000000101</v>
      </c>
      <c r="AH23" s="47">
        <f t="shared" si="26"/>
        <v>8045681.7000000002</v>
      </c>
      <c r="AI23" s="47">
        <v>8049994.7999999998</v>
      </c>
      <c r="AJ23" s="63">
        <f t="shared" si="11"/>
        <v>4313.0999999996302</v>
      </c>
      <c r="AK23" s="47">
        <f t="shared" si="27"/>
        <v>8307299.4400000004</v>
      </c>
      <c r="AL23" s="47">
        <v>8311775.5999999996</v>
      </c>
      <c r="AM23" s="63">
        <f t="shared" si="12"/>
        <v>4476.1599999992204</v>
      </c>
      <c r="AN23" s="47">
        <f t="shared" si="28"/>
        <v>123162.95</v>
      </c>
      <c r="AO23" s="47">
        <v>124079.84</v>
      </c>
      <c r="AP23" s="63">
        <f t="shared" si="13"/>
        <v>916.88999999999896</v>
      </c>
      <c r="AQ23" s="47">
        <f t="shared" si="29"/>
        <v>29937.200000000001</v>
      </c>
      <c r="AR23" s="47">
        <v>29937.77</v>
      </c>
      <c r="AS23" s="63">
        <f t="shared" si="14"/>
        <v>0.56999999999970896</v>
      </c>
      <c r="AT23" s="67">
        <f t="shared" si="15"/>
        <v>5295.88999999922</v>
      </c>
      <c r="AU23" s="47">
        <f t="shared" si="16"/>
        <v>163.05999999958999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4"/>
      <c r="B24" s="50">
        <v>45978</v>
      </c>
      <c r="C24" s="47">
        <f t="shared" si="30"/>
        <v>3901399.5</v>
      </c>
      <c r="D24" s="47">
        <v>3904749.1</v>
      </c>
      <c r="E24" s="51">
        <f t="shared" si="0"/>
        <v>3349.6000000000899</v>
      </c>
      <c r="F24" s="47">
        <f t="shared" si="17"/>
        <v>1287628.2</v>
      </c>
      <c r="G24" s="47">
        <v>1287669.5</v>
      </c>
      <c r="H24" s="51">
        <f t="shared" si="1"/>
        <v>41.300000000046602</v>
      </c>
      <c r="I24" s="47">
        <f t="shared" si="18"/>
        <v>146591.18</v>
      </c>
      <c r="J24" s="47">
        <v>146673.4</v>
      </c>
      <c r="K24" s="51">
        <f t="shared" si="2"/>
        <v>82.220000000001207</v>
      </c>
      <c r="L24" s="47">
        <f t="shared" si="19"/>
        <v>85189.93</v>
      </c>
      <c r="M24" s="47">
        <v>85236.800000000003</v>
      </c>
      <c r="N24" s="51">
        <f t="shared" si="3"/>
        <v>46.870000000009902</v>
      </c>
      <c r="O24" s="47">
        <f t="shared" si="20"/>
        <v>796905.6</v>
      </c>
      <c r="P24" s="47">
        <v>797141.12</v>
      </c>
      <c r="Q24" s="51">
        <f t="shared" si="4"/>
        <v>235.520000000019</v>
      </c>
      <c r="R24" s="47">
        <f t="shared" si="21"/>
        <v>308593.59999999998</v>
      </c>
      <c r="S24" s="47">
        <v>308702.5</v>
      </c>
      <c r="T24" s="51">
        <f t="shared" si="5"/>
        <v>108.900000000023</v>
      </c>
      <c r="U24" s="47">
        <f t="shared" si="31"/>
        <v>765232.8</v>
      </c>
      <c r="V24" s="47">
        <v>765660.7</v>
      </c>
      <c r="W24" s="51">
        <f t="shared" si="6"/>
        <v>427.89999999990698</v>
      </c>
      <c r="X24" s="47">
        <f t="shared" si="23"/>
        <v>560154.5</v>
      </c>
      <c r="Y24" s="47">
        <v>560491.9</v>
      </c>
      <c r="Z24" s="51">
        <f t="shared" si="7"/>
        <v>337.400000000023</v>
      </c>
      <c r="AA24" s="47">
        <f t="shared" si="24"/>
        <v>143043.9</v>
      </c>
      <c r="AB24" s="47">
        <v>143134.6</v>
      </c>
      <c r="AC24" s="51">
        <f t="shared" si="8"/>
        <v>90.700000000011599</v>
      </c>
      <c r="AD24" s="47">
        <f t="shared" si="25"/>
        <v>201309</v>
      </c>
      <c r="AE24" s="47">
        <v>201495</v>
      </c>
      <c r="AF24" s="58">
        <f t="shared" si="9"/>
        <v>186</v>
      </c>
      <c r="AG24" s="62">
        <f t="shared" si="10"/>
        <v>4906.4100000001299</v>
      </c>
      <c r="AH24" s="47">
        <f t="shared" si="26"/>
        <v>8049994.7999999998</v>
      </c>
      <c r="AI24" s="47">
        <v>8053960.9000000004</v>
      </c>
      <c r="AJ24" s="63">
        <f t="shared" si="11"/>
        <v>3966.1000000005602</v>
      </c>
      <c r="AK24" s="47">
        <f t="shared" si="27"/>
        <v>8311775.5999999996</v>
      </c>
      <c r="AL24" s="47">
        <v>8315952.5999999996</v>
      </c>
      <c r="AM24" s="63">
        <f t="shared" si="12"/>
        <v>4177</v>
      </c>
      <c r="AN24" s="47">
        <f t="shared" si="28"/>
        <v>124079.84</v>
      </c>
      <c r="AO24" s="47">
        <v>124980.7</v>
      </c>
      <c r="AP24" s="63">
        <f t="shared" si="13"/>
        <v>900.86000000000104</v>
      </c>
      <c r="AQ24" s="47">
        <f t="shared" si="29"/>
        <v>29937.77</v>
      </c>
      <c r="AR24" s="47">
        <v>29938.06</v>
      </c>
      <c r="AS24" s="63">
        <f t="shared" si="14"/>
        <v>0.290000000000873</v>
      </c>
      <c r="AT24" s="67">
        <f t="shared" si="15"/>
        <v>4986.8699999999899</v>
      </c>
      <c r="AU24" s="47">
        <f t="shared" si="16"/>
        <v>210.89999999944101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4"/>
      <c r="B25" s="50">
        <v>45979</v>
      </c>
      <c r="C25" s="47">
        <f t="shared" si="30"/>
        <v>3904749.1</v>
      </c>
      <c r="D25" s="47">
        <v>3908117.6</v>
      </c>
      <c r="E25" s="51">
        <f t="shared" si="0"/>
        <v>3368.5</v>
      </c>
      <c r="F25" s="47">
        <f t="shared" si="17"/>
        <v>1287669.5</v>
      </c>
      <c r="G25" s="47">
        <v>1287705.76</v>
      </c>
      <c r="H25" s="51">
        <f t="shared" si="1"/>
        <v>36.260000000009299</v>
      </c>
      <c r="I25" s="47">
        <f t="shared" si="18"/>
        <v>146673.4</v>
      </c>
      <c r="J25" s="47">
        <v>146758.35999999999</v>
      </c>
      <c r="K25" s="51">
        <f t="shared" si="2"/>
        <v>84.959999999991894</v>
      </c>
      <c r="L25" s="47">
        <f t="shared" si="19"/>
        <v>85236.800000000003</v>
      </c>
      <c r="M25" s="47">
        <v>85282.61</v>
      </c>
      <c r="N25" s="51">
        <f t="shared" si="3"/>
        <v>45.8099999999977</v>
      </c>
      <c r="O25" s="47">
        <f t="shared" si="20"/>
        <v>797141.12</v>
      </c>
      <c r="P25" s="47">
        <v>797322.96</v>
      </c>
      <c r="Q25" s="51">
        <f t="shared" si="4"/>
        <v>181.83999999996701</v>
      </c>
      <c r="R25" s="47">
        <f t="shared" si="21"/>
        <v>308702.5</v>
      </c>
      <c r="S25" s="47">
        <v>308840.15999999997</v>
      </c>
      <c r="T25" s="51">
        <f t="shared" si="5"/>
        <v>137.65999999997399</v>
      </c>
      <c r="U25" s="47">
        <f t="shared" si="31"/>
        <v>765660.7</v>
      </c>
      <c r="V25" s="47">
        <v>766103.6</v>
      </c>
      <c r="W25" s="51">
        <f t="shared" si="6"/>
        <v>442.900000000023</v>
      </c>
      <c r="X25" s="47">
        <f t="shared" si="23"/>
        <v>560491.9</v>
      </c>
      <c r="Y25" s="47">
        <v>560858.76</v>
      </c>
      <c r="Z25" s="51">
        <f t="shared" si="7"/>
        <v>366.85999999998597</v>
      </c>
      <c r="AA25" s="47">
        <f t="shared" si="24"/>
        <v>143134.6</v>
      </c>
      <c r="AB25" s="47">
        <v>143222.56</v>
      </c>
      <c r="AC25" s="51">
        <f t="shared" si="8"/>
        <v>87.959999999991894</v>
      </c>
      <c r="AD25" s="47">
        <f t="shared" si="25"/>
        <v>201495</v>
      </c>
      <c r="AE25" s="47">
        <v>201673</v>
      </c>
      <c r="AF25" s="58">
        <f t="shared" si="9"/>
        <v>178</v>
      </c>
      <c r="AG25" s="62">
        <f t="shared" si="10"/>
        <v>4930.74999999994</v>
      </c>
      <c r="AH25" s="47">
        <f t="shared" si="26"/>
        <v>8053960.9000000004</v>
      </c>
      <c r="AI25" s="47">
        <v>8057961.2000000002</v>
      </c>
      <c r="AJ25" s="63">
        <f t="shared" si="11"/>
        <v>4000.2999999998101</v>
      </c>
      <c r="AK25" s="47">
        <f t="shared" si="27"/>
        <v>8315952.5999999996</v>
      </c>
      <c r="AL25" s="47">
        <v>8320084.8399999999</v>
      </c>
      <c r="AM25" s="63">
        <f t="shared" si="12"/>
        <v>4132.2400000002199</v>
      </c>
      <c r="AN25" s="47">
        <f t="shared" si="28"/>
        <v>124980.7</v>
      </c>
      <c r="AO25" s="47">
        <v>125843.33</v>
      </c>
      <c r="AP25" s="63">
        <f t="shared" si="13"/>
        <v>862.630000000005</v>
      </c>
      <c r="AQ25" s="47">
        <f t="shared" si="29"/>
        <v>29938.06</v>
      </c>
      <c r="AR25" s="47">
        <v>29938.07</v>
      </c>
      <c r="AS25" s="63">
        <f t="shared" si="14"/>
        <v>9.9999999983992893E-3</v>
      </c>
      <c r="AT25" s="67">
        <f t="shared" si="15"/>
        <v>4906.9000000002397</v>
      </c>
      <c r="AU25" s="47">
        <f t="shared" si="16"/>
        <v>131.94000000041001</v>
      </c>
      <c r="AV25" s="41"/>
      <c r="AZ25" s="1"/>
    </row>
    <row r="26" spans="1:55" ht="30" customHeight="1">
      <c r="A26" s="504"/>
      <c r="B26" s="50">
        <v>45980</v>
      </c>
      <c r="C26" s="47">
        <f t="shared" si="30"/>
        <v>3908117.6</v>
      </c>
      <c r="D26" s="47">
        <v>3911427.74</v>
      </c>
      <c r="E26" s="51">
        <f t="shared" si="0"/>
        <v>3310.1400000001299</v>
      </c>
      <c r="F26" s="47">
        <f t="shared" si="17"/>
        <v>1287705.76</v>
      </c>
      <c r="G26" s="47">
        <v>1287741.1100000001</v>
      </c>
      <c r="H26" s="51">
        <f t="shared" si="1"/>
        <v>35.350000000093097</v>
      </c>
      <c r="I26" s="47">
        <f t="shared" si="18"/>
        <v>146758.35999999999</v>
      </c>
      <c r="J26" s="47">
        <v>146848.53</v>
      </c>
      <c r="K26" s="51">
        <f t="shared" si="2"/>
        <v>90.170000000012806</v>
      </c>
      <c r="L26" s="47">
        <f t="shared" si="19"/>
        <v>85282.61</v>
      </c>
      <c r="M26" s="47">
        <v>85322.55</v>
      </c>
      <c r="N26" s="51">
        <f t="shared" si="3"/>
        <v>39.9400000000023</v>
      </c>
      <c r="O26" s="47">
        <f t="shared" si="20"/>
        <v>797322.96</v>
      </c>
      <c r="P26" s="47">
        <v>797537.36</v>
      </c>
      <c r="Q26" s="51">
        <f t="shared" si="4"/>
        <v>214.400000000023</v>
      </c>
      <c r="R26" s="47">
        <f t="shared" si="21"/>
        <v>308840.15999999997</v>
      </c>
      <c r="S26" s="47">
        <v>308961.32</v>
      </c>
      <c r="T26" s="51">
        <f t="shared" si="5"/>
        <v>121.16000000003299</v>
      </c>
      <c r="U26" s="47">
        <f t="shared" si="31"/>
        <v>766103.6</v>
      </c>
      <c r="V26" s="47">
        <v>766545.28</v>
      </c>
      <c r="W26" s="51">
        <f t="shared" si="6"/>
        <v>441.680000000051</v>
      </c>
      <c r="X26" s="47">
        <f t="shared" si="23"/>
        <v>560858.76</v>
      </c>
      <c r="Y26" s="47">
        <v>561245.12</v>
      </c>
      <c r="Z26" s="51">
        <f t="shared" si="7"/>
        <v>386.35999999998597</v>
      </c>
      <c r="AA26" s="47">
        <f t="shared" si="24"/>
        <v>143222.56</v>
      </c>
      <c r="AB26" s="47">
        <v>143319.39000000001</v>
      </c>
      <c r="AC26" s="51">
        <f t="shared" si="8"/>
        <v>96.830000000016298</v>
      </c>
      <c r="AD26" s="47">
        <f t="shared" si="25"/>
        <v>201673</v>
      </c>
      <c r="AE26" s="47">
        <v>201839</v>
      </c>
      <c r="AF26" s="58">
        <f t="shared" si="9"/>
        <v>166</v>
      </c>
      <c r="AG26" s="62">
        <f t="shared" si="10"/>
        <v>4902.0300000003499</v>
      </c>
      <c r="AH26" s="47">
        <f t="shared" si="26"/>
        <v>8057961.2000000002</v>
      </c>
      <c r="AI26" s="47">
        <v>8061964.8899999997</v>
      </c>
      <c r="AJ26" s="63">
        <f t="shared" si="11"/>
        <v>4003.6899999994798</v>
      </c>
      <c r="AK26" s="47">
        <f t="shared" si="27"/>
        <v>8320084.8399999999</v>
      </c>
      <c r="AL26" s="47">
        <v>8324296.5899999999</v>
      </c>
      <c r="AM26" s="63">
        <f t="shared" si="12"/>
        <v>4211.75</v>
      </c>
      <c r="AN26" s="47">
        <f t="shared" si="28"/>
        <v>125843.33</v>
      </c>
      <c r="AO26" s="47">
        <v>126676.04</v>
      </c>
      <c r="AP26" s="63">
        <f t="shared" si="13"/>
        <v>832.70999999999196</v>
      </c>
      <c r="AQ26" s="47">
        <f t="shared" si="29"/>
        <v>29938.07</v>
      </c>
      <c r="AR26" s="47">
        <v>29938.09</v>
      </c>
      <c r="AS26" s="63">
        <f t="shared" si="14"/>
        <v>2.0000000000436599E-2</v>
      </c>
      <c r="AT26" s="67">
        <f t="shared" si="15"/>
        <v>4947.6099999999797</v>
      </c>
      <c r="AU26" s="47">
        <f t="shared" si="16"/>
        <v>208.060000000522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4"/>
      <c r="B27" s="50">
        <v>45981</v>
      </c>
      <c r="C27" s="47">
        <f t="shared" si="30"/>
        <v>3911427.74</v>
      </c>
      <c r="D27" s="47">
        <v>3914387.26</v>
      </c>
      <c r="E27" s="51">
        <f t="shared" si="0"/>
        <v>2959.5199999995498</v>
      </c>
      <c r="F27" s="47">
        <f t="shared" si="17"/>
        <v>1287741.1100000001</v>
      </c>
      <c r="G27" s="47">
        <v>1287791.52</v>
      </c>
      <c r="H27" s="51">
        <f t="shared" si="1"/>
        <v>50.409999999916202</v>
      </c>
      <c r="I27" s="47">
        <f t="shared" si="18"/>
        <v>146848.53</v>
      </c>
      <c r="J27" s="47">
        <v>146925.1</v>
      </c>
      <c r="K27" s="51">
        <f t="shared" si="2"/>
        <v>76.570000000006999</v>
      </c>
      <c r="L27" s="47">
        <f t="shared" si="19"/>
        <v>85322.55</v>
      </c>
      <c r="M27" s="47">
        <v>85365.64</v>
      </c>
      <c r="N27" s="51">
        <f t="shared" si="3"/>
        <v>43.0899999999965</v>
      </c>
      <c r="O27" s="47">
        <f t="shared" si="20"/>
        <v>797537.36</v>
      </c>
      <c r="P27" s="47">
        <v>797744</v>
      </c>
      <c r="Q27" s="51">
        <f t="shared" si="4"/>
        <v>206.640000000014</v>
      </c>
      <c r="R27" s="47">
        <f t="shared" si="21"/>
        <v>308961.32</v>
      </c>
      <c r="S27" s="47">
        <v>309063.3</v>
      </c>
      <c r="T27" s="51">
        <f t="shared" si="5"/>
        <v>101.979999999981</v>
      </c>
      <c r="U27" s="47">
        <f t="shared" si="31"/>
        <v>766545.28</v>
      </c>
      <c r="V27" s="47">
        <v>766951.2</v>
      </c>
      <c r="W27" s="51">
        <f t="shared" si="6"/>
        <v>405.91999999992498</v>
      </c>
      <c r="X27" s="47">
        <f t="shared" si="23"/>
        <v>561245.12</v>
      </c>
      <c r="Y27" s="47">
        <v>561573.43999999994</v>
      </c>
      <c r="Z27" s="51">
        <f t="shared" si="7"/>
        <v>328.319999999949</v>
      </c>
      <c r="AA27" s="47">
        <f t="shared" si="24"/>
        <v>143319.39000000001</v>
      </c>
      <c r="AB27" s="47">
        <v>143405.44</v>
      </c>
      <c r="AC27" s="51">
        <f t="shared" si="8"/>
        <v>86.049999999988401</v>
      </c>
      <c r="AD27" s="47">
        <f t="shared" si="25"/>
        <v>201839</v>
      </c>
      <c r="AE27" s="47">
        <v>202009</v>
      </c>
      <c r="AF27" s="58">
        <f t="shared" si="9"/>
        <v>170</v>
      </c>
      <c r="AG27" s="62">
        <f t="shared" si="10"/>
        <v>4428.4999999993297</v>
      </c>
      <c r="AH27" s="47">
        <f t="shared" si="26"/>
        <v>8061964.8899999997</v>
      </c>
      <c r="AI27" s="47">
        <v>8065456.6600000001</v>
      </c>
      <c r="AJ27" s="63">
        <f t="shared" si="11"/>
        <v>3491.7700000004802</v>
      </c>
      <c r="AK27" s="47">
        <f t="shared" si="27"/>
        <v>8324296.5899999999</v>
      </c>
      <c r="AL27" s="47">
        <v>8327925.4100000001</v>
      </c>
      <c r="AM27" s="63">
        <f t="shared" si="12"/>
        <v>3628.8200000002998</v>
      </c>
      <c r="AN27" s="47">
        <f t="shared" si="28"/>
        <v>126676.04</v>
      </c>
      <c r="AO27" s="47">
        <v>127576.54</v>
      </c>
      <c r="AP27" s="63">
        <f t="shared" si="13"/>
        <v>900.5</v>
      </c>
      <c r="AQ27" s="47">
        <f t="shared" si="29"/>
        <v>29938.09</v>
      </c>
      <c r="AR27" s="47">
        <v>29941.7</v>
      </c>
      <c r="AS27" s="63">
        <f t="shared" si="14"/>
        <v>3.6100000000005799</v>
      </c>
      <c r="AT27" s="67">
        <f t="shared" si="15"/>
        <v>4439.66000000031</v>
      </c>
      <c r="AU27" s="47">
        <f t="shared" si="16"/>
        <v>137.04999999981399</v>
      </c>
    </row>
    <row r="28" spans="1:55" s="3" customFormat="1" ht="30" customHeight="1">
      <c r="A28" s="504"/>
      <c r="B28" s="50">
        <v>45982</v>
      </c>
      <c r="C28" s="47">
        <f t="shared" si="30"/>
        <v>3914387.26</v>
      </c>
      <c r="D28" s="47">
        <v>3918943.16</v>
      </c>
      <c r="E28" s="51">
        <f t="shared" si="0"/>
        <v>4555.9000000003698</v>
      </c>
      <c r="F28" s="47">
        <f t="shared" si="17"/>
        <v>1287791.52</v>
      </c>
      <c r="G28" s="47">
        <v>1287989.45</v>
      </c>
      <c r="H28" s="51">
        <f t="shared" si="1"/>
        <v>197.92999999993501</v>
      </c>
      <c r="I28" s="47">
        <f t="shared" si="18"/>
        <v>146925.1</v>
      </c>
      <c r="J28" s="47">
        <v>147039.96</v>
      </c>
      <c r="K28" s="51">
        <f t="shared" si="2"/>
        <v>114.859999999986</v>
      </c>
      <c r="L28" s="47">
        <f t="shared" si="19"/>
        <v>85365.64</v>
      </c>
      <c r="M28" s="47">
        <v>85420.98</v>
      </c>
      <c r="N28" s="51">
        <f t="shared" si="3"/>
        <v>55.3399999999965</v>
      </c>
      <c r="O28" s="47">
        <f t="shared" si="20"/>
        <v>797744</v>
      </c>
      <c r="P28" s="47">
        <v>798120</v>
      </c>
      <c r="Q28" s="51">
        <f t="shared" si="4"/>
        <v>376</v>
      </c>
      <c r="R28" s="47">
        <f t="shared" si="21"/>
        <v>309063.3</v>
      </c>
      <c r="S28" s="47">
        <v>309251.24</v>
      </c>
      <c r="T28" s="51">
        <f t="shared" si="5"/>
        <v>187.94000000000199</v>
      </c>
      <c r="U28" s="47">
        <f t="shared" si="31"/>
        <v>766951.2</v>
      </c>
      <c r="V28" s="47">
        <v>767529.76</v>
      </c>
      <c r="W28" s="51">
        <f t="shared" si="6"/>
        <v>578.56000000005599</v>
      </c>
      <c r="X28" s="47">
        <f t="shared" si="23"/>
        <v>561573.43999999994</v>
      </c>
      <c r="Y28" s="47">
        <v>562000.96</v>
      </c>
      <c r="Z28" s="51">
        <f t="shared" si="7"/>
        <v>427.52000000001902</v>
      </c>
      <c r="AA28" s="47">
        <f t="shared" si="24"/>
        <v>143405.44</v>
      </c>
      <c r="AB28" s="47">
        <v>143533.09</v>
      </c>
      <c r="AC28" s="51">
        <f t="shared" si="8"/>
        <v>127.64999999999399</v>
      </c>
      <c r="AD28" s="47">
        <f t="shared" si="25"/>
        <v>202009</v>
      </c>
      <c r="AE28" s="47">
        <v>202202</v>
      </c>
      <c r="AF28" s="58">
        <f t="shared" si="9"/>
        <v>193</v>
      </c>
      <c r="AG28" s="62">
        <f t="shared" si="10"/>
        <v>6814.70000000036</v>
      </c>
      <c r="AH28" s="47">
        <f t="shared" si="26"/>
        <v>8065456.6600000001</v>
      </c>
      <c r="AI28" s="47">
        <v>8071109</v>
      </c>
      <c r="AJ28" s="63">
        <f t="shared" si="11"/>
        <v>5652.3399999998501</v>
      </c>
      <c r="AK28" s="47">
        <f t="shared" si="27"/>
        <v>8327925.4100000001</v>
      </c>
      <c r="AL28" s="47">
        <v>8334269.2199999997</v>
      </c>
      <c r="AM28" s="63">
        <f t="shared" si="12"/>
        <v>6343.8099999995902</v>
      </c>
      <c r="AN28" s="47">
        <f t="shared" si="28"/>
        <v>127576.54</v>
      </c>
      <c r="AO28" s="47">
        <v>128632.91</v>
      </c>
      <c r="AP28" s="63">
        <f t="shared" si="13"/>
        <v>1056.3700000000099</v>
      </c>
      <c r="AQ28" s="47">
        <f t="shared" si="29"/>
        <v>29941.7</v>
      </c>
      <c r="AR28" s="47">
        <v>29941.7</v>
      </c>
      <c r="AS28" s="63">
        <f t="shared" si="14"/>
        <v>0</v>
      </c>
      <c r="AT28" s="67">
        <f t="shared" si="15"/>
        <v>7272.5299999996096</v>
      </c>
      <c r="AU28" s="47">
        <f t="shared" si="16"/>
        <v>691.469999999739</v>
      </c>
    </row>
    <row r="29" spans="1:55" ht="30" customHeight="1">
      <c r="A29" s="504"/>
      <c r="B29" s="50">
        <v>45983</v>
      </c>
      <c r="C29" s="47">
        <f t="shared" si="30"/>
        <v>3918943.16</v>
      </c>
      <c r="D29" s="47">
        <v>3924226.28</v>
      </c>
      <c r="E29" s="51">
        <f t="shared" si="0"/>
        <v>5283.1199999996497</v>
      </c>
      <c r="F29" s="47">
        <f t="shared" si="17"/>
        <v>1287989.45</v>
      </c>
      <c r="G29" s="47">
        <v>1288315.8999999999</v>
      </c>
      <c r="H29" s="51">
        <f t="shared" si="1"/>
        <v>326.44999999995298</v>
      </c>
      <c r="I29" s="47">
        <f t="shared" si="18"/>
        <v>147039.96</v>
      </c>
      <c r="J29" s="47">
        <v>147153.68</v>
      </c>
      <c r="K29" s="51">
        <f t="shared" si="2"/>
        <v>113.72000000000099</v>
      </c>
      <c r="L29" s="47">
        <f t="shared" si="19"/>
        <v>85420.98</v>
      </c>
      <c r="M29" s="47">
        <v>85479.77</v>
      </c>
      <c r="N29" s="51">
        <f t="shared" si="3"/>
        <v>58.790000000008099</v>
      </c>
      <c r="O29" s="47">
        <f t="shared" si="20"/>
        <v>798120</v>
      </c>
      <c r="P29" s="47">
        <v>798618.72</v>
      </c>
      <c r="Q29" s="51">
        <f t="shared" si="4"/>
        <v>498.719999999972</v>
      </c>
      <c r="R29" s="47">
        <f t="shared" si="21"/>
        <v>309251.24</v>
      </c>
      <c r="S29" s="47">
        <v>309475.84000000003</v>
      </c>
      <c r="T29" s="51">
        <f t="shared" si="5"/>
        <v>224.60000000003501</v>
      </c>
      <c r="U29" s="47">
        <f t="shared" si="31"/>
        <v>767529.76</v>
      </c>
      <c r="V29" s="47">
        <v>768237.44</v>
      </c>
      <c r="W29" s="51">
        <f t="shared" si="6"/>
        <v>707.67999999993503</v>
      </c>
      <c r="X29" s="47">
        <f t="shared" si="23"/>
        <v>562000.96</v>
      </c>
      <c r="Y29" s="47">
        <v>562494.71999999997</v>
      </c>
      <c r="Z29" s="51">
        <f t="shared" si="7"/>
        <v>493.76000000000897</v>
      </c>
      <c r="AA29" s="47">
        <f t="shared" si="24"/>
        <v>143533.09</v>
      </c>
      <c r="AB29" s="47">
        <v>143663.28</v>
      </c>
      <c r="AC29" s="51">
        <f t="shared" si="8"/>
        <v>130.19000000000199</v>
      </c>
      <c r="AD29" s="47">
        <f t="shared" si="25"/>
        <v>202202</v>
      </c>
      <c r="AE29" s="47">
        <v>202400</v>
      </c>
      <c r="AF29" s="58">
        <f t="shared" si="9"/>
        <v>198</v>
      </c>
      <c r="AG29" s="62">
        <f t="shared" si="10"/>
        <v>8035.0299999995595</v>
      </c>
      <c r="AH29" s="47">
        <f t="shared" si="26"/>
        <v>8071109</v>
      </c>
      <c r="AI29" s="47">
        <v>8078083.8099999996</v>
      </c>
      <c r="AJ29" s="63">
        <f t="shared" si="11"/>
        <v>6974.8099999995902</v>
      </c>
      <c r="AK29" s="47">
        <f t="shared" si="27"/>
        <v>8334269.2199999997</v>
      </c>
      <c r="AL29" s="47">
        <v>8341000.0199999996</v>
      </c>
      <c r="AM29" s="63">
        <f t="shared" si="12"/>
        <v>6730.7999999998101</v>
      </c>
      <c r="AN29" s="47">
        <f t="shared" si="28"/>
        <v>128632.91</v>
      </c>
      <c r="AO29" s="47">
        <v>129545.59</v>
      </c>
      <c r="AP29" s="63">
        <f t="shared" si="13"/>
        <v>912.67999999999302</v>
      </c>
      <c r="AQ29" s="47">
        <f t="shared" si="29"/>
        <v>29941.7</v>
      </c>
      <c r="AR29" s="47">
        <v>29941.7</v>
      </c>
      <c r="AS29" s="63">
        <f t="shared" si="14"/>
        <v>0</v>
      </c>
      <c r="AT29" s="67">
        <f t="shared" si="15"/>
        <v>7513.2899999997999</v>
      </c>
      <c r="AU29" s="47">
        <f t="shared" si="16"/>
        <v>-244.009999999776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4"/>
      <c r="B30" s="50">
        <v>45984</v>
      </c>
      <c r="C30" s="47">
        <f t="shared" si="30"/>
        <v>3924226.28</v>
      </c>
      <c r="D30" s="47">
        <v>3929589.3</v>
      </c>
      <c r="E30" s="51">
        <f t="shared" si="0"/>
        <v>5363.0200000000204</v>
      </c>
      <c r="F30" s="47">
        <f t="shared" si="17"/>
        <v>1288315.8999999999</v>
      </c>
      <c r="G30" s="47">
        <v>1288534.27</v>
      </c>
      <c r="H30" s="51">
        <f t="shared" si="1"/>
        <v>218.37000000011199</v>
      </c>
      <c r="I30" s="47">
        <f t="shared" si="18"/>
        <v>147153.68</v>
      </c>
      <c r="J30" s="47">
        <v>147267.9</v>
      </c>
      <c r="K30" s="51">
        <f t="shared" si="2"/>
        <v>114.22000000000099</v>
      </c>
      <c r="L30" s="47">
        <f t="shared" si="19"/>
        <v>85479.77</v>
      </c>
      <c r="M30" s="47">
        <v>85541.05</v>
      </c>
      <c r="N30" s="51">
        <f t="shared" si="3"/>
        <v>61.2799999999988</v>
      </c>
      <c r="O30" s="47">
        <f t="shared" si="20"/>
        <v>798618.72</v>
      </c>
      <c r="P30" s="47">
        <v>799013.04</v>
      </c>
      <c r="Q30" s="51">
        <f t="shared" si="4"/>
        <v>394.32000000006502</v>
      </c>
      <c r="R30" s="47">
        <f t="shared" si="21"/>
        <v>309475.84000000003</v>
      </c>
      <c r="S30" s="47">
        <v>309638.46000000002</v>
      </c>
      <c r="T30" s="51">
        <f t="shared" si="5"/>
        <v>162.619999999995</v>
      </c>
      <c r="U30" s="47">
        <f t="shared" si="31"/>
        <v>768237.44</v>
      </c>
      <c r="V30" s="47">
        <v>768921.76</v>
      </c>
      <c r="W30" s="51">
        <f t="shared" si="6"/>
        <v>684.32000000006497</v>
      </c>
      <c r="X30" s="47">
        <f t="shared" si="23"/>
        <v>562494.71999999997</v>
      </c>
      <c r="Y30" s="47">
        <v>562982.52</v>
      </c>
      <c r="Z30" s="51">
        <f t="shared" si="7"/>
        <v>487.80000000004702</v>
      </c>
      <c r="AA30" s="47">
        <f t="shared" si="24"/>
        <v>143663.28</v>
      </c>
      <c r="AB30" s="47">
        <v>143786.04999999999</v>
      </c>
      <c r="AC30" s="51">
        <f t="shared" si="8"/>
        <v>122.76999999999001</v>
      </c>
      <c r="AD30" s="47">
        <f t="shared" si="25"/>
        <v>202400</v>
      </c>
      <c r="AE30" s="47">
        <v>202550</v>
      </c>
      <c r="AF30" s="58">
        <f t="shared" si="9"/>
        <v>150</v>
      </c>
      <c r="AG30" s="62">
        <f t="shared" si="10"/>
        <v>7758.7200000002904</v>
      </c>
      <c r="AH30" s="47">
        <f t="shared" si="26"/>
        <v>8078083.8099999996</v>
      </c>
      <c r="AI30" s="47">
        <v>8084817.2400000002</v>
      </c>
      <c r="AJ30" s="63">
        <f t="shared" si="11"/>
        <v>6733.4300000006297</v>
      </c>
      <c r="AK30" s="47">
        <f t="shared" si="27"/>
        <v>8341000.0199999996</v>
      </c>
      <c r="AL30" s="47">
        <v>8347959.79</v>
      </c>
      <c r="AM30" s="63">
        <f t="shared" si="12"/>
        <v>6959.7700000004797</v>
      </c>
      <c r="AN30" s="47">
        <f t="shared" si="28"/>
        <v>129545.59</v>
      </c>
      <c r="AO30" s="47">
        <v>130554.69</v>
      </c>
      <c r="AP30" s="63">
        <f t="shared" si="13"/>
        <v>1009.10000000001</v>
      </c>
      <c r="AQ30" s="47">
        <f t="shared" si="29"/>
        <v>29941.7</v>
      </c>
      <c r="AR30" s="47">
        <v>29941.7</v>
      </c>
      <c r="AS30" s="63">
        <f t="shared" si="14"/>
        <v>0</v>
      </c>
      <c r="AT30" s="67">
        <f t="shared" si="15"/>
        <v>7846.1000000004997</v>
      </c>
      <c r="AU30" s="47">
        <f t="shared" si="16"/>
        <v>226.33999999985099</v>
      </c>
    </row>
    <row r="31" spans="1:55" ht="30" customHeight="1">
      <c r="A31" s="504"/>
      <c r="B31" s="50">
        <v>45985</v>
      </c>
      <c r="C31" s="47">
        <f t="shared" si="30"/>
        <v>3929589.3</v>
      </c>
      <c r="D31" s="47">
        <v>3934837.23</v>
      </c>
      <c r="E31" s="51">
        <f t="shared" si="0"/>
        <v>5247.9300000001704</v>
      </c>
      <c r="F31" s="47">
        <f t="shared" si="17"/>
        <v>1288534.27</v>
      </c>
      <c r="G31" s="47">
        <v>1288614.3500000001</v>
      </c>
      <c r="H31" s="51">
        <f t="shared" si="1"/>
        <v>80.080000000074506</v>
      </c>
      <c r="I31" s="47">
        <f t="shared" si="18"/>
        <v>147267.9</v>
      </c>
      <c r="J31" s="47">
        <v>147427.07999999999</v>
      </c>
      <c r="K31" s="51">
        <f t="shared" si="2"/>
        <v>159.17999999999299</v>
      </c>
      <c r="L31" s="47">
        <f t="shared" si="19"/>
        <v>85541.05</v>
      </c>
      <c r="M31" s="47">
        <v>85601.33</v>
      </c>
      <c r="N31" s="51">
        <f t="shared" si="3"/>
        <v>60.2799999999988</v>
      </c>
      <c r="O31" s="47">
        <f t="shared" si="20"/>
        <v>799013.04</v>
      </c>
      <c r="P31" s="47">
        <v>799366.48</v>
      </c>
      <c r="Q31" s="51">
        <f t="shared" si="4"/>
        <v>353.43999999994401</v>
      </c>
      <c r="R31" s="47">
        <f t="shared" si="21"/>
        <v>309638.46000000002</v>
      </c>
      <c r="S31" s="47">
        <v>309802.88</v>
      </c>
      <c r="T31" s="51">
        <f t="shared" si="5"/>
        <v>164.41999999998399</v>
      </c>
      <c r="U31" s="47">
        <f t="shared" si="31"/>
        <v>768921.76</v>
      </c>
      <c r="V31" s="47">
        <v>769601.76</v>
      </c>
      <c r="W31" s="51">
        <f t="shared" si="6"/>
        <v>680</v>
      </c>
      <c r="X31" s="47">
        <f t="shared" si="23"/>
        <v>562982.52</v>
      </c>
      <c r="Y31" s="47">
        <v>563481.04</v>
      </c>
      <c r="Z31" s="51">
        <f t="shared" si="7"/>
        <v>498.52000000001902</v>
      </c>
      <c r="AA31" s="47">
        <f t="shared" si="24"/>
        <v>143786.04999999999</v>
      </c>
      <c r="AB31" s="47">
        <v>143914.43</v>
      </c>
      <c r="AC31" s="51">
        <f t="shared" si="8"/>
        <v>128.380000000005</v>
      </c>
      <c r="AD31" s="47">
        <f t="shared" si="25"/>
        <v>202550</v>
      </c>
      <c r="AE31" s="47">
        <v>202741</v>
      </c>
      <c r="AF31" s="58">
        <f t="shared" si="9"/>
        <v>191</v>
      </c>
      <c r="AG31" s="62">
        <f t="shared" si="10"/>
        <v>7563.2300000001896</v>
      </c>
      <c r="AH31" s="47">
        <f t="shared" si="26"/>
        <v>8084817.2400000002</v>
      </c>
      <c r="AI31" s="47">
        <v>8091287.5899999999</v>
      </c>
      <c r="AJ31" s="63">
        <f t="shared" si="11"/>
        <v>6470.3499999996302</v>
      </c>
      <c r="AK31" s="47">
        <f t="shared" si="27"/>
        <v>8347959.79</v>
      </c>
      <c r="AL31" s="47">
        <v>8354681.5199999996</v>
      </c>
      <c r="AM31" s="63">
        <f t="shared" si="12"/>
        <v>6721.7299999995203</v>
      </c>
      <c r="AN31" s="47">
        <f t="shared" si="28"/>
        <v>130554.69</v>
      </c>
      <c r="AO31" s="47">
        <v>131538.68</v>
      </c>
      <c r="AP31" s="63">
        <f t="shared" si="13"/>
        <v>983.98999999999103</v>
      </c>
      <c r="AQ31" s="47">
        <f t="shared" si="29"/>
        <v>29941.7</v>
      </c>
      <c r="AR31" s="47">
        <v>29941.7</v>
      </c>
      <c r="AS31" s="63">
        <f t="shared" si="14"/>
        <v>0</v>
      </c>
      <c r="AT31" s="67">
        <f t="shared" si="15"/>
        <v>7577.3399999994999</v>
      </c>
      <c r="AU31" s="47">
        <f t="shared" si="16"/>
        <v>251.37999999988801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4"/>
      <c r="B32" s="50">
        <v>45986</v>
      </c>
      <c r="C32" s="47">
        <f t="shared" si="30"/>
        <v>3934837.23</v>
      </c>
      <c r="D32" s="47">
        <v>3939912.86</v>
      </c>
      <c r="E32" s="51">
        <f t="shared" si="0"/>
        <v>5075.6299999998901</v>
      </c>
      <c r="F32" s="47">
        <f t="shared" si="17"/>
        <v>1288614.3500000001</v>
      </c>
      <c r="G32" s="47">
        <v>1288682.3</v>
      </c>
      <c r="H32" s="51">
        <f t="shared" si="1"/>
        <v>67.949999999953405</v>
      </c>
      <c r="I32" s="47">
        <f t="shared" si="18"/>
        <v>147427.07999999999</v>
      </c>
      <c r="J32" s="47">
        <v>147572.66</v>
      </c>
      <c r="K32" s="51">
        <f t="shared" si="2"/>
        <v>145.58000000001601</v>
      </c>
      <c r="L32" s="47">
        <f t="shared" si="19"/>
        <v>85601.33</v>
      </c>
      <c r="M32" s="47">
        <v>85656.65</v>
      </c>
      <c r="N32" s="51">
        <f t="shared" si="3"/>
        <v>55.319999999992397</v>
      </c>
      <c r="O32" s="47">
        <f t="shared" si="20"/>
        <v>799366.48</v>
      </c>
      <c r="P32" s="47">
        <v>799749.6</v>
      </c>
      <c r="Q32" s="51">
        <f t="shared" si="4"/>
        <v>383.119999999995</v>
      </c>
      <c r="R32" s="47">
        <f t="shared" si="21"/>
        <v>309802.88</v>
      </c>
      <c r="S32" s="47">
        <v>309961.71999999997</v>
      </c>
      <c r="T32" s="51">
        <f t="shared" si="5"/>
        <v>158.83999999996701</v>
      </c>
      <c r="U32" s="47">
        <f t="shared" si="31"/>
        <v>769601.76</v>
      </c>
      <c r="V32" s="47">
        <v>770629</v>
      </c>
      <c r="W32" s="51">
        <f t="shared" si="6"/>
        <v>1027.23999999999</v>
      </c>
      <c r="X32" s="47">
        <f t="shared" si="23"/>
        <v>563481.04</v>
      </c>
      <c r="Y32" s="47">
        <v>563926.31999999995</v>
      </c>
      <c r="Z32" s="51">
        <f t="shared" si="7"/>
        <v>445.27999999991198</v>
      </c>
      <c r="AA32" s="47">
        <f t="shared" si="24"/>
        <v>143914.43</v>
      </c>
      <c r="AB32" s="47">
        <v>144042.53</v>
      </c>
      <c r="AC32" s="51">
        <f t="shared" si="8"/>
        <v>128.10000000000599</v>
      </c>
      <c r="AD32" s="47">
        <f t="shared" si="25"/>
        <v>202741</v>
      </c>
      <c r="AE32" s="47">
        <v>202935</v>
      </c>
      <c r="AF32" s="58">
        <f t="shared" si="9"/>
        <v>194</v>
      </c>
      <c r="AG32" s="62">
        <f t="shared" si="10"/>
        <v>7681.0599999997203</v>
      </c>
      <c r="AH32" s="47">
        <f t="shared" si="26"/>
        <v>8091287.5899999999</v>
      </c>
      <c r="AI32" s="47">
        <v>8097505.2599999998</v>
      </c>
      <c r="AJ32" s="63">
        <f t="shared" si="11"/>
        <v>6217.66999999993</v>
      </c>
      <c r="AK32" s="47">
        <f t="shared" si="27"/>
        <v>8354681.5199999996</v>
      </c>
      <c r="AL32" s="47">
        <v>8361152.1600000001</v>
      </c>
      <c r="AM32" s="63">
        <f t="shared" si="12"/>
        <v>6470.6400000005997</v>
      </c>
      <c r="AN32" s="47">
        <f t="shared" si="28"/>
        <v>131538.68</v>
      </c>
      <c r="AO32" s="47">
        <v>132566.21</v>
      </c>
      <c r="AP32" s="63">
        <f t="shared" si="13"/>
        <v>1027.53</v>
      </c>
      <c r="AQ32" s="47">
        <f t="shared" si="29"/>
        <v>29941.7</v>
      </c>
      <c r="AR32" s="47">
        <v>29941.7</v>
      </c>
      <c r="AS32" s="63">
        <f t="shared" si="14"/>
        <v>0</v>
      </c>
      <c r="AT32" s="67">
        <f t="shared" si="15"/>
        <v>7370.07000000059</v>
      </c>
      <c r="AU32" s="47">
        <f t="shared" si="16"/>
        <v>252.97000000067101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50">
        <v>45987</v>
      </c>
      <c r="C33" s="47">
        <f t="shared" si="30"/>
        <v>3939912.86</v>
      </c>
      <c r="D33" s="47">
        <v>3944961.4</v>
      </c>
      <c r="E33" s="51">
        <f t="shared" si="0"/>
        <v>5048.54000000004</v>
      </c>
      <c r="F33" s="47">
        <f t="shared" si="17"/>
        <v>1288682.3</v>
      </c>
      <c r="G33" s="47">
        <v>1288813.95</v>
      </c>
      <c r="H33" s="51">
        <f t="shared" si="1"/>
        <v>131.64999999990701</v>
      </c>
      <c r="I33" s="47">
        <f t="shared" si="18"/>
        <v>147572.66</v>
      </c>
      <c r="J33" s="47">
        <v>147681.76</v>
      </c>
      <c r="K33" s="51">
        <f t="shared" si="2"/>
        <v>109.10000000000601</v>
      </c>
      <c r="L33" s="47">
        <f t="shared" si="19"/>
        <v>85656.65</v>
      </c>
      <c r="M33" s="47">
        <v>85706.03</v>
      </c>
      <c r="N33" s="51">
        <f t="shared" si="3"/>
        <v>49.380000000004699</v>
      </c>
      <c r="O33" s="47">
        <f t="shared" si="20"/>
        <v>799749.6</v>
      </c>
      <c r="P33" s="47">
        <v>800119</v>
      </c>
      <c r="Q33" s="51">
        <f t="shared" si="4"/>
        <v>369.400000000023</v>
      </c>
      <c r="R33" s="64">
        <f t="shared" si="21"/>
        <v>309961.71999999997</v>
      </c>
      <c r="S33" s="81">
        <v>310134.24</v>
      </c>
      <c r="T33" s="51">
        <f t="shared" si="5"/>
        <v>172.520000000019</v>
      </c>
      <c r="U33" s="64">
        <f t="shared" si="31"/>
        <v>770629</v>
      </c>
      <c r="V33" s="81">
        <v>770961.2</v>
      </c>
      <c r="W33" s="51">
        <f t="shared" si="6"/>
        <v>332.19999999995298</v>
      </c>
      <c r="X33" s="64">
        <f t="shared" si="23"/>
        <v>563926.31999999995</v>
      </c>
      <c r="Y33" s="81">
        <v>564389.04</v>
      </c>
      <c r="Z33" s="51">
        <f t="shared" si="7"/>
        <v>462.72000000008802</v>
      </c>
      <c r="AA33" s="64">
        <f t="shared" si="24"/>
        <v>144042.53</v>
      </c>
      <c r="AB33" s="81">
        <v>144174.43</v>
      </c>
      <c r="AC33" s="51">
        <f t="shared" si="8"/>
        <v>131.89999999999401</v>
      </c>
      <c r="AD33" s="64">
        <f t="shared" si="25"/>
        <v>202935</v>
      </c>
      <c r="AE33" s="81">
        <v>203127</v>
      </c>
      <c r="AF33" s="58">
        <f t="shared" si="9"/>
        <v>192</v>
      </c>
      <c r="AG33" s="62">
        <f t="shared" si="10"/>
        <v>6999.4100000000299</v>
      </c>
      <c r="AH33" s="64">
        <f t="shared" si="26"/>
        <v>8097505.2599999998</v>
      </c>
      <c r="AI33" s="81">
        <v>8103764.1100000003</v>
      </c>
      <c r="AJ33" s="63">
        <f t="shared" si="11"/>
        <v>6258.8500000005597</v>
      </c>
      <c r="AK33" s="64">
        <f t="shared" si="27"/>
        <v>8361152.1600000001</v>
      </c>
      <c r="AL33" s="81">
        <v>8367505.6100000003</v>
      </c>
      <c r="AM33" s="63">
        <f t="shared" si="12"/>
        <v>6353.4500000001899</v>
      </c>
      <c r="AN33" s="64">
        <f t="shared" si="28"/>
        <v>132566.21</v>
      </c>
      <c r="AO33" s="81">
        <v>133562.12</v>
      </c>
      <c r="AP33" s="63">
        <f t="shared" si="13"/>
        <v>995.91000000000304</v>
      </c>
      <c r="AQ33" s="64">
        <f t="shared" si="29"/>
        <v>29941.7</v>
      </c>
      <c r="AR33" s="81">
        <v>29941.7</v>
      </c>
      <c r="AS33" s="63">
        <f t="shared" si="14"/>
        <v>0</v>
      </c>
      <c r="AT33" s="67">
        <f t="shared" si="15"/>
        <v>7217.4600000002001</v>
      </c>
      <c r="AU33" s="47">
        <f t="shared" si="16"/>
        <v>94.599999999627499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4"/>
      <c r="B34" s="50">
        <v>45988</v>
      </c>
      <c r="C34" s="47">
        <f t="shared" si="30"/>
        <v>3944961.4</v>
      </c>
      <c r="D34" s="47">
        <v>3949957.04</v>
      </c>
      <c r="E34" s="51">
        <f t="shared" si="0"/>
        <v>4995.6400000001304</v>
      </c>
      <c r="F34" s="47">
        <f t="shared" si="17"/>
        <v>1288813.95</v>
      </c>
      <c r="G34" s="47">
        <v>1289004.3600000001</v>
      </c>
      <c r="H34" s="51">
        <f t="shared" si="1"/>
        <v>190.41000000014901</v>
      </c>
      <c r="I34" s="47">
        <f t="shared" si="18"/>
        <v>147681.76</v>
      </c>
      <c r="J34" s="47">
        <v>147781.31</v>
      </c>
      <c r="K34" s="51">
        <f t="shared" si="2"/>
        <v>99.549999999988401</v>
      </c>
      <c r="L34" s="47">
        <f t="shared" si="19"/>
        <v>85706.03</v>
      </c>
      <c r="M34" s="47">
        <v>85753.12</v>
      </c>
      <c r="N34" s="51">
        <f t="shared" si="3"/>
        <v>47.0899999999965</v>
      </c>
      <c r="O34" s="47">
        <f t="shared" si="20"/>
        <v>800119</v>
      </c>
      <c r="P34" s="47">
        <v>800467.6</v>
      </c>
      <c r="Q34" s="51">
        <f t="shared" si="4"/>
        <v>348.599999999977</v>
      </c>
      <c r="R34" s="47">
        <f t="shared" si="21"/>
        <v>310134.24</v>
      </c>
      <c r="S34" s="47">
        <v>310293.15999999997</v>
      </c>
      <c r="T34" s="51">
        <f t="shared" si="5"/>
        <v>158.91999999998399</v>
      </c>
      <c r="U34" s="47">
        <f t="shared" si="31"/>
        <v>770961.2</v>
      </c>
      <c r="V34" s="47">
        <v>771606.72</v>
      </c>
      <c r="W34" s="51">
        <f t="shared" si="6"/>
        <v>645.52000000001897</v>
      </c>
      <c r="X34" s="47">
        <f t="shared" si="23"/>
        <v>564389.04</v>
      </c>
      <c r="Y34" s="47">
        <v>564855.12</v>
      </c>
      <c r="Z34" s="51">
        <f t="shared" si="7"/>
        <v>466.07999999995798</v>
      </c>
      <c r="AA34" s="47">
        <f t="shared" si="24"/>
        <v>144174.43</v>
      </c>
      <c r="AB34" s="47">
        <v>144300.26999999999</v>
      </c>
      <c r="AC34" s="51">
        <f t="shared" si="8"/>
        <v>125.839999999997</v>
      </c>
      <c r="AD34" s="47">
        <f t="shared" si="25"/>
        <v>203127</v>
      </c>
      <c r="AE34" s="47">
        <v>203320</v>
      </c>
      <c r="AF34" s="58">
        <f t="shared" si="9"/>
        <v>193</v>
      </c>
      <c r="AG34" s="62">
        <f t="shared" si="10"/>
        <v>7270.6500000001997</v>
      </c>
      <c r="AH34" s="47">
        <f t="shared" si="26"/>
        <v>8103764.1100000003</v>
      </c>
      <c r="AI34" s="47">
        <v>8109945.3499999996</v>
      </c>
      <c r="AJ34" s="63">
        <f t="shared" si="11"/>
        <v>6181.2399999992904</v>
      </c>
      <c r="AK34" s="47">
        <f t="shared" si="27"/>
        <v>8367505.6100000003</v>
      </c>
      <c r="AL34" s="82">
        <v>8373954.9500000002</v>
      </c>
      <c r="AM34" s="63">
        <f t="shared" si="12"/>
        <v>6449.3399999998501</v>
      </c>
      <c r="AN34" s="47">
        <f t="shared" si="28"/>
        <v>133562.12</v>
      </c>
      <c r="AO34" s="47">
        <v>134548.46</v>
      </c>
      <c r="AP34" s="63">
        <f t="shared" si="13"/>
        <v>986.33999999999696</v>
      </c>
      <c r="AQ34" s="47">
        <f t="shared" si="29"/>
        <v>29941.7</v>
      </c>
      <c r="AR34" s="47">
        <v>29941.7</v>
      </c>
      <c r="AS34" s="63">
        <f t="shared" si="14"/>
        <v>0</v>
      </c>
      <c r="AT34" s="67">
        <f t="shared" si="15"/>
        <v>7309.8399999998501</v>
      </c>
      <c r="AU34" s="47">
        <f t="shared" si="16"/>
        <v>268.10000000055902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4"/>
      <c r="B35" s="50">
        <v>45989</v>
      </c>
      <c r="C35" s="47">
        <f t="shared" si="30"/>
        <v>3949957.04</v>
      </c>
      <c r="D35" s="47">
        <v>3955009.67</v>
      </c>
      <c r="E35" s="51">
        <f t="shared" si="0"/>
        <v>5052.6299999998901</v>
      </c>
      <c r="F35" s="47">
        <f t="shared" si="17"/>
        <v>1289004.3600000001</v>
      </c>
      <c r="G35" s="47">
        <v>1289106.75</v>
      </c>
      <c r="H35" s="51">
        <f t="shared" si="1"/>
        <v>102.389999999898</v>
      </c>
      <c r="I35" s="47">
        <f t="shared" si="18"/>
        <v>147781.31</v>
      </c>
      <c r="J35" s="47">
        <v>147883.88</v>
      </c>
      <c r="K35" s="51">
        <f t="shared" si="2"/>
        <v>102.570000000007</v>
      </c>
      <c r="L35" s="47">
        <f t="shared" si="19"/>
        <v>85753.12</v>
      </c>
      <c r="M35" s="47">
        <v>85804</v>
      </c>
      <c r="N35" s="51">
        <f t="shared" si="3"/>
        <v>50.880000000004699</v>
      </c>
      <c r="O35" s="47">
        <f t="shared" si="20"/>
        <v>800467.6</v>
      </c>
      <c r="P35" s="47">
        <v>800811.44</v>
      </c>
      <c r="Q35" s="51">
        <f t="shared" si="4"/>
        <v>343.83999999996701</v>
      </c>
      <c r="R35" s="47">
        <f t="shared" si="21"/>
        <v>310293.15999999997</v>
      </c>
      <c r="S35" s="47">
        <v>310417.56</v>
      </c>
      <c r="T35" s="51">
        <f t="shared" si="5"/>
        <v>124.400000000023</v>
      </c>
      <c r="U35" s="47">
        <f t="shared" si="31"/>
        <v>771606.72</v>
      </c>
      <c r="V35" s="47">
        <v>772254.48</v>
      </c>
      <c r="W35" s="51">
        <f t="shared" si="6"/>
        <v>647.76000000000897</v>
      </c>
      <c r="X35" s="47">
        <f t="shared" si="23"/>
        <v>564855.12</v>
      </c>
      <c r="Y35" s="47">
        <v>565310</v>
      </c>
      <c r="Z35" s="51">
        <f t="shared" si="7"/>
        <v>454.880000000005</v>
      </c>
      <c r="AA35" s="47">
        <f t="shared" si="24"/>
        <v>144300.26999999999</v>
      </c>
      <c r="AB35" s="47">
        <v>144430.69</v>
      </c>
      <c r="AC35" s="51">
        <f t="shared" si="8"/>
        <v>130.420000000013</v>
      </c>
      <c r="AD35" s="47">
        <f t="shared" si="25"/>
        <v>203320</v>
      </c>
      <c r="AE35" s="47">
        <v>203495</v>
      </c>
      <c r="AF35" s="58">
        <f t="shared" si="9"/>
        <v>175</v>
      </c>
      <c r="AG35" s="62">
        <f t="shared" si="10"/>
        <v>7184.7699999998104</v>
      </c>
      <c r="AH35" s="47">
        <f t="shared" si="26"/>
        <v>8109945.3499999996</v>
      </c>
      <c r="AI35" s="47">
        <v>8116014.7400000002</v>
      </c>
      <c r="AJ35" s="63">
        <f t="shared" si="11"/>
        <v>6069.3900000005997</v>
      </c>
      <c r="AK35" s="47">
        <f t="shared" si="27"/>
        <v>8373954.9500000002</v>
      </c>
      <c r="AL35" s="47">
        <v>8380244.9000000004</v>
      </c>
      <c r="AM35" s="63">
        <f t="shared" si="12"/>
        <v>6289.9500000001899</v>
      </c>
      <c r="AN35" s="47">
        <f t="shared" si="28"/>
        <v>134548.46</v>
      </c>
      <c r="AO35" s="47">
        <v>135576.64000000001</v>
      </c>
      <c r="AP35" s="63">
        <f t="shared" si="13"/>
        <v>1028.1800000000201</v>
      </c>
      <c r="AQ35" s="47">
        <f t="shared" si="29"/>
        <v>29941.7</v>
      </c>
      <c r="AR35" s="47">
        <v>29941.7</v>
      </c>
      <c r="AS35" s="63">
        <f t="shared" si="14"/>
        <v>0</v>
      </c>
      <c r="AT35" s="67">
        <f t="shared" si="15"/>
        <v>7187.7100000002001</v>
      </c>
      <c r="AU35" s="47">
        <f t="shared" si="16"/>
        <v>220.55999999958999</v>
      </c>
      <c r="AZ35" s="1"/>
    </row>
    <row r="36" spans="1:55" s="3" customFormat="1" ht="30" customHeight="1">
      <c r="A36" s="504"/>
      <c r="B36" s="50">
        <v>45990</v>
      </c>
      <c r="C36" s="47">
        <f t="shared" si="30"/>
        <v>3955009.67</v>
      </c>
      <c r="D36" s="47">
        <v>3959930.01</v>
      </c>
      <c r="E36" s="51">
        <f t="shared" si="0"/>
        <v>4920.3399999998501</v>
      </c>
      <c r="F36" s="47">
        <f t="shared" si="17"/>
        <v>1289106.75</v>
      </c>
      <c r="G36" s="47">
        <v>1289576.19</v>
      </c>
      <c r="H36" s="51">
        <f t="shared" si="1"/>
        <v>469.43999999994401</v>
      </c>
      <c r="I36" s="47">
        <f t="shared" si="18"/>
        <v>147883.88</v>
      </c>
      <c r="J36" s="47">
        <v>147998.01999999999</v>
      </c>
      <c r="K36" s="51">
        <f t="shared" si="2"/>
        <v>114.13999999998499</v>
      </c>
      <c r="L36" s="47">
        <f t="shared" si="19"/>
        <v>85804</v>
      </c>
      <c r="M36" s="47">
        <v>85851.67</v>
      </c>
      <c r="N36" s="51">
        <f t="shared" si="3"/>
        <v>47.669999999998304</v>
      </c>
      <c r="O36" s="47">
        <f t="shared" si="20"/>
        <v>800811.44</v>
      </c>
      <c r="P36" s="47">
        <v>801196.8</v>
      </c>
      <c r="Q36" s="51">
        <f t="shared" si="4"/>
        <v>385.36000000010199</v>
      </c>
      <c r="R36" s="47">
        <f t="shared" si="21"/>
        <v>310417.56</v>
      </c>
      <c r="S36" s="47">
        <v>310595.78000000003</v>
      </c>
      <c r="T36" s="51">
        <f t="shared" si="5"/>
        <v>178.22000000003001</v>
      </c>
      <c r="U36" s="47">
        <f t="shared" si="31"/>
        <v>772254.48</v>
      </c>
      <c r="V36" s="47">
        <v>772913.04</v>
      </c>
      <c r="W36" s="51">
        <f t="shared" si="6"/>
        <v>658.56000000005599</v>
      </c>
      <c r="X36" s="47">
        <f t="shared" si="23"/>
        <v>565310</v>
      </c>
      <c r="Y36" s="47">
        <v>565784.43999999994</v>
      </c>
      <c r="Z36" s="51">
        <f t="shared" si="7"/>
        <v>474.43999999994401</v>
      </c>
      <c r="AA36" s="47">
        <f t="shared" si="24"/>
        <v>144430.69</v>
      </c>
      <c r="AB36" s="47">
        <v>144553.41</v>
      </c>
      <c r="AC36" s="51">
        <f t="shared" si="8"/>
        <v>122.72000000000099</v>
      </c>
      <c r="AD36" s="47">
        <f t="shared" si="25"/>
        <v>203495</v>
      </c>
      <c r="AE36" s="47">
        <v>203661</v>
      </c>
      <c r="AF36" s="58">
        <f t="shared" si="9"/>
        <v>166</v>
      </c>
      <c r="AG36" s="62">
        <f t="shared" si="10"/>
        <v>7536.8899999999103</v>
      </c>
      <c r="AH36" s="47">
        <f t="shared" si="26"/>
        <v>8116014.7400000002</v>
      </c>
      <c r="AI36" s="47">
        <v>8122446.1399999997</v>
      </c>
      <c r="AJ36" s="63">
        <f t="shared" si="11"/>
        <v>6431.3999999994403</v>
      </c>
      <c r="AK36" s="47">
        <f t="shared" si="27"/>
        <v>8380244.9000000004</v>
      </c>
      <c r="AL36" s="47">
        <v>8386875.3399999999</v>
      </c>
      <c r="AM36" s="63">
        <f t="shared" si="12"/>
        <v>6630.4399999994803</v>
      </c>
      <c r="AN36" s="47">
        <f t="shared" si="28"/>
        <v>135576.64000000001</v>
      </c>
      <c r="AO36" s="47">
        <v>136600.71</v>
      </c>
      <c r="AP36" s="63">
        <f t="shared" si="13"/>
        <v>1024.0699999999799</v>
      </c>
      <c r="AQ36" s="47">
        <f t="shared" si="29"/>
        <v>29941.7</v>
      </c>
      <c r="AR36" s="47">
        <v>29941.7</v>
      </c>
      <c r="AS36" s="63">
        <f t="shared" si="14"/>
        <v>0</v>
      </c>
      <c r="AT36" s="67">
        <f t="shared" si="15"/>
        <v>7531.7899999994597</v>
      </c>
      <c r="AU36" s="47">
        <f t="shared" si="16"/>
        <v>199.040000000037</v>
      </c>
      <c r="AZ36" s="1"/>
    </row>
    <row r="37" spans="1:55" ht="30" customHeight="1">
      <c r="A37" s="504"/>
      <c r="B37" s="50">
        <v>45991</v>
      </c>
      <c r="C37" s="47">
        <f t="shared" si="30"/>
        <v>3959930.01</v>
      </c>
      <c r="D37" s="47">
        <v>3965399.34</v>
      </c>
      <c r="E37" s="51">
        <f t="shared" si="0"/>
        <v>5469.33000000007</v>
      </c>
      <c r="F37" s="47">
        <f t="shared" si="17"/>
        <v>1289576.19</v>
      </c>
      <c r="G37" s="47">
        <v>1289645.21</v>
      </c>
      <c r="H37" s="51">
        <f t="shared" si="1"/>
        <v>69.020000000018598</v>
      </c>
      <c r="I37" s="47">
        <f t="shared" si="18"/>
        <v>147998.01999999999</v>
      </c>
      <c r="J37" s="47">
        <v>148098.53</v>
      </c>
      <c r="K37" s="51">
        <f t="shared" si="2"/>
        <v>100.510000000009</v>
      </c>
      <c r="L37" s="47">
        <f t="shared" si="19"/>
        <v>85851.67</v>
      </c>
      <c r="M37" s="47">
        <v>85898.77</v>
      </c>
      <c r="N37" s="51">
        <f t="shared" si="3"/>
        <v>47.100000000005799</v>
      </c>
      <c r="O37" s="47">
        <f t="shared" si="20"/>
        <v>801196.8</v>
      </c>
      <c r="P37" s="47">
        <v>801558.16</v>
      </c>
      <c r="Q37" s="51">
        <f t="shared" si="4"/>
        <v>361.35999999998597</v>
      </c>
      <c r="R37" s="47">
        <f t="shared" si="21"/>
        <v>310595.78000000003</v>
      </c>
      <c r="S37" s="47">
        <v>310804.03999999998</v>
      </c>
      <c r="T37" s="51">
        <f t="shared" si="5"/>
        <v>208.25999999995099</v>
      </c>
      <c r="U37" s="47">
        <f t="shared" si="31"/>
        <v>772913.04</v>
      </c>
      <c r="V37" s="47">
        <v>773618.4</v>
      </c>
      <c r="W37" s="51">
        <f t="shared" si="6"/>
        <v>705.35999999998603</v>
      </c>
      <c r="X37" s="47">
        <f t="shared" si="23"/>
        <v>565784.43999999994</v>
      </c>
      <c r="Y37" s="47">
        <v>566267.36</v>
      </c>
      <c r="Z37" s="51">
        <f t="shared" si="7"/>
        <v>482.92000000004202</v>
      </c>
      <c r="AA37" s="47">
        <f t="shared" si="24"/>
        <v>144553.41</v>
      </c>
      <c r="AB37" s="47">
        <v>144684.88</v>
      </c>
      <c r="AC37" s="51">
        <f t="shared" si="8"/>
        <v>131.47000000000099</v>
      </c>
      <c r="AD37" s="47">
        <f t="shared" si="25"/>
        <v>203661</v>
      </c>
      <c r="AE37" s="47">
        <v>203782</v>
      </c>
      <c r="AF37" s="58">
        <f t="shared" si="9"/>
        <v>121</v>
      </c>
      <c r="AG37" s="62">
        <f t="shared" si="10"/>
        <v>7696.33000000007</v>
      </c>
      <c r="AH37" s="47">
        <f t="shared" si="26"/>
        <v>8122446.1399999997</v>
      </c>
      <c r="AI37" s="47">
        <v>8129052.5499999998</v>
      </c>
      <c r="AJ37" s="63">
        <f t="shared" si="11"/>
        <v>6606.4100000001499</v>
      </c>
      <c r="AK37" s="47">
        <f t="shared" si="27"/>
        <v>8386875.3399999999</v>
      </c>
      <c r="AL37" s="47">
        <v>8393710.8000000007</v>
      </c>
      <c r="AM37" s="63">
        <f t="shared" si="12"/>
        <v>6835.4600000008904</v>
      </c>
      <c r="AN37" s="47">
        <f t="shared" si="28"/>
        <v>136600.71</v>
      </c>
      <c r="AO37" s="47">
        <v>137587.26999999999</v>
      </c>
      <c r="AP37" s="63">
        <f t="shared" si="13"/>
        <v>986.55999999999801</v>
      </c>
      <c r="AQ37" s="47">
        <f t="shared" si="29"/>
        <v>29941.7</v>
      </c>
      <c r="AR37" s="47">
        <v>29941.7</v>
      </c>
      <c r="AS37" s="63">
        <f t="shared" si="14"/>
        <v>0</v>
      </c>
      <c r="AT37" s="67">
        <f t="shared" si="15"/>
        <v>7690.5500000008897</v>
      </c>
      <c r="AU37" s="47">
        <f t="shared" si="16"/>
        <v>229.050000000745</v>
      </c>
      <c r="AV37" s="1"/>
      <c r="AW37" s="1"/>
      <c r="AX37" s="1"/>
      <c r="AY37" s="1"/>
      <c r="AZ37" s="1"/>
      <c r="BA37" s="1"/>
      <c r="BB37" s="1"/>
      <c r="BC37" s="1"/>
    </row>
    <row r="38" spans="1:55" s="3" customFormat="1" ht="30" customHeight="1">
      <c r="A38" s="504"/>
      <c r="B38" s="541" t="s">
        <v>39</v>
      </c>
      <c r="C38" s="541"/>
      <c r="D38" s="541"/>
      <c r="E38" s="20">
        <f>SUM(E8:E37)</f>
        <v>117874.29</v>
      </c>
      <c r="F38" s="20"/>
      <c r="G38" s="20"/>
      <c r="H38" s="20">
        <f>SUM(H8:H37)</f>
        <v>2979.3200000000702</v>
      </c>
      <c r="I38" s="20"/>
      <c r="J38" s="20"/>
      <c r="K38" s="20">
        <f>SUM(K8:K37)</f>
        <v>2869.9299999999898</v>
      </c>
      <c r="L38" s="20"/>
      <c r="M38" s="20"/>
      <c r="N38" s="20">
        <f>SUM(N8:N37)</f>
        <v>1484.95</v>
      </c>
      <c r="O38" s="20"/>
      <c r="P38" s="20"/>
      <c r="Q38" s="20">
        <f>SUM(Q8:Q37)</f>
        <v>8015.8400000000802</v>
      </c>
      <c r="R38" s="20"/>
      <c r="S38" s="20"/>
      <c r="T38" s="20">
        <f>SUM(T8:T37)</f>
        <v>4195.6599999999698</v>
      </c>
      <c r="U38" s="20"/>
      <c r="V38" s="20"/>
      <c r="W38" s="20">
        <f>SUM(W8:W37)</f>
        <v>15652.3200000001</v>
      </c>
      <c r="X38" s="20"/>
      <c r="Y38" s="20"/>
      <c r="Z38" s="20">
        <f>SUM(Z8:Z37)</f>
        <v>11673.559999999899</v>
      </c>
      <c r="AA38" s="27"/>
      <c r="AB38" s="20"/>
      <c r="AC38" s="20">
        <f>SUM(AC8:AC37)</f>
        <v>3165.87</v>
      </c>
      <c r="AD38" s="20"/>
      <c r="AE38" s="28"/>
      <c r="AF38" s="20">
        <f>SUM(AF8:AF37)</f>
        <v>5601</v>
      </c>
      <c r="AG38" s="20">
        <f>SUM(AG8:AG37)</f>
        <v>173512.74</v>
      </c>
      <c r="AH38" s="27"/>
      <c r="AI38" s="20"/>
      <c r="AJ38" s="20">
        <f>SUM(AJ8:AJ37)</f>
        <v>141798.39000000001</v>
      </c>
      <c r="AK38" s="27"/>
      <c r="AL38" s="20"/>
      <c r="AM38" s="20">
        <f>SUM(AM8:AM37)</f>
        <v>147261.07999999999</v>
      </c>
      <c r="AN38" s="27"/>
      <c r="AO38" s="78"/>
      <c r="AP38" s="79">
        <f>+SUM(AP8:AP11,AP16:AP20,AP22:AP27,AP29:AP35,AP37:AP37)</f>
        <v>22489.21</v>
      </c>
      <c r="AQ38" s="36"/>
      <c r="AR38" s="37"/>
      <c r="AS38" s="20">
        <f>SUM(AS8,AS8:AS11,AS16:AS19,AS29:AS30,AS32,AS34:AS35)</f>
        <v>418.49999999999301</v>
      </c>
      <c r="AT38" s="80">
        <f>+SUM(AT8:AT37)</f>
        <v>173742.64</v>
      </c>
      <c r="AU38" s="42">
        <f>+SUM(AU8:AU10,AU18:AU37)</f>
        <v>4440.5300000002599</v>
      </c>
    </row>
    <row r="39" spans="1:55" ht="48" customHeight="1">
      <c r="A39" s="504"/>
      <c r="B39" s="4"/>
      <c r="H39" s="7"/>
      <c r="L39" s="7"/>
      <c r="P39" s="4"/>
      <c r="Q39" s="23"/>
      <c r="R39" s="24"/>
      <c r="S39" s="24"/>
      <c r="T39" s="24"/>
      <c r="U39" s="1"/>
      <c r="V39" s="1"/>
      <c r="W39" s="1"/>
      <c r="X39" s="1"/>
      <c r="Y39" s="1"/>
      <c r="Z39" s="1"/>
      <c r="AA39" s="23"/>
      <c r="AB39" s="24"/>
      <c r="AC39" s="1"/>
      <c r="AD39" s="23"/>
      <c r="AE39" s="2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5"/>
      <c r="AU39" s="1"/>
      <c r="AV39" s="1"/>
      <c r="AW39" s="1"/>
      <c r="AX39" s="1"/>
      <c r="AY39" s="1"/>
      <c r="AZ39" s="3"/>
      <c r="BA39" s="1"/>
      <c r="BB39" s="1"/>
      <c r="BC39" s="1"/>
    </row>
    <row r="40" spans="1:55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15.7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38"/>
      <c r="AP41" s="1"/>
      <c r="AQ41" s="1"/>
      <c r="AR41" s="1"/>
      <c r="AS41" s="1"/>
      <c r="AT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18.75">
      <c r="AC47" s="7"/>
      <c r="AF47" s="7"/>
      <c r="AG47" s="1"/>
      <c r="AH47" s="2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 ht="27.7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43">
        <f>7165.93+6626.61</f>
        <v>13792.54</v>
      </c>
      <c r="AW63" s="1"/>
      <c r="AX63" s="1"/>
      <c r="AY63" s="1"/>
      <c r="AZ63" s="1"/>
      <c r="BA63" s="1"/>
      <c r="BB63" s="1"/>
      <c r="BC63" s="1"/>
    </row>
    <row r="64" spans="29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V73" s="1"/>
      <c r="AW73" s="1"/>
      <c r="AX73" s="1"/>
      <c r="AY73" s="1"/>
      <c r="AZ73" s="1"/>
      <c r="BA73" s="1"/>
      <c r="BB73" s="1"/>
      <c r="BC73" s="1"/>
    </row>
    <row r="74" spans="29:55">
      <c r="AZ74" s="1"/>
    </row>
    <row r="75" spans="29:55">
      <c r="AZ75" s="1"/>
    </row>
  </sheetData>
  <mergeCells count="33">
    <mergeCell ref="AN2:AP4"/>
    <mergeCell ref="C2:E4"/>
    <mergeCell ref="C7:AF7"/>
    <mergeCell ref="B38:D38"/>
    <mergeCell ref="A1:A39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31" zoomScale="90" zoomScaleNormal="90" workbookViewId="0">
      <selection activeCell="D9" sqref="D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160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159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50">
        <v>45992</v>
      </c>
      <c r="C8" s="47">
        <v>3965397.34</v>
      </c>
      <c r="D8" s="47">
        <v>3970427.5</v>
      </c>
      <c r="E8" s="51">
        <f>+D8-C8</f>
        <v>5030.1600000001499</v>
      </c>
      <c r="F8" s="47">
        <v>1289645.21</v>
      </c>
      <c r="G8" s="47">
        <v>1289713.4099999999</v>
      </c>
      <c r="H8" s="51">
        <f>+G8-F8</f>
        <v>68.199999999953405</v>
      </c>
      <c r="I8" s="47">
        <v>148098.53</v>
      </c>
      <c r="J8" s="47">
        <v>148207.37</v>
      </c>
      <c r="K8" s="51">
        <f>+J8-I8</f>
        <v>108.839999999997</v>
      </c>
      <c r="L8" s="47">
        <v>85898.77</v>
      </c>
      <c r="M8" s="47">
        <v>85947.02</v>
      </c>
      <c r="N8" s="51">
        <f>+M8-L8</f>
        <v>48.25</v>
      </c>
      <c r="O8" s="47">
        <v>801558.16</v>
      </c>
      <c r="P8" s="47">
        <v>801922.72</v>
      </c>
      <c r="Q8" s="51">
        <f>P8-O8</f>
        <v>364.55999999993901</v>
      </c>
      <c r="R8" s="47">
        <v>310804.03999999998</v>
      </c>
      <c r="S8" s="47">
        <v>310958.2</v>
      </c>
      <c r="T8" s="51">
        <f>+S8-R8</f>
        <v>154.16000000003299</v>
      </c>
      <c r="U8" s="47">
        <v>773618.4</v>
      </c>
      <c r="V8" s="47">
        <v>774273.28</v>
      </c>
      <c r="W8" s="51">
        <f>+V8-U8</f>
        <v>654.880000000005</v>
      </c>
      <c r="X8" s="47">
        <v>566267.36</v>
      </c>
      <c r="Y8" s="47">
        <v>566696.24</v>
      </c>
      <c r="Z8" s="51">
        <f>+Y8-X8</f>
        <v>428.880000000005</v>
      </c>
      <c r="AA8" s="47">
        <v>144684.88</v>
      </c>
      <c r="AB8" s="47">
        <v>144812.64000000001</v>
      </c>
      <c r="AC8" s="51">
        <f>+AB8-AA8</f>
        <v>127.760000000009</v>
      </c>
      <c r="AD8" s="47">
        <v>203782</v>
      </c>
      <c r="AE8" s="47">
        <v>203980</v>
      </c>
      <c r="AF8" s="58">
        <f>+AE8-AD8</f>
        <v>198</v>
      </c>
      <c r="AG8" s="62">
        <f>+AF8+AC8+Z8+W8+T8+Q8+N8+K8+E8+H8</f>
        <v>7183.6900000000896</v>
      </c>
      <c r="AH8" s="47">
        <v>8129052.5499999998</v>
      </c>
      <c r="AI8" s="47">
        <v>8135163.8300000001</v>
      </c>
      <c r="AJ8" s="63">
        <f>+AI8-AH8</f>
        <v>6111.2800000002599</v>
      </c>
      <c r="AK8" s="47">
        <v>8393710.8000000007</v>
      </c>
      <c r="AL8" s="47">
        <v>8400032.7400000002</v>
      </c>
      <c r="AM8" s="63">
        <f>+AL8-AK8</f>
        <v>6321.9399999994803</v>
      </c>
      <c r="AN8" s="47">
        <v>137587.26999999999</v>
      </c>
      <c r="AO8" s="47">
        <v>138577.87</v>
      </c>
      <c r="AP8" s="63">
        <f>+AO8-AN8</f>
        <v>990.60000000000605</v>
      </c>
      <c r="AQ8" s="47">
        <v>29941.7</v>
      </c>
      <c r="AR8" s="47">
        <v>29941.7</v>
      </c>
      <c r="AS8" s="63">
        <f>+AR8-AQ8</f>
        <v>0</v>
      </c>
      <c r="AT8" s="67">
        <f>+AP8+AM8-AC8-AS8</f>
        <v>7184.7799999994704</v>
      </c>
      <c r="AU8" s="47">
        <f>+AM8-AJ8</f>
        <v>210.659999999218</v>
      </c>
      <c r="AV8" s="40"/>
    </row>
    <row r="9" spans="1:55" s="3" customFormat="1" ht="30" customHeight="1">
      <c r="A9" s="504"/>
      <c r="B9" s="50">
        <v>45993</v>
      </c>
      <c r="C9" s="47">
        <f>D8</f>
        <v>3970427.5</v>
      </c>
      <c r="D9" s="47">
        <v>3975778.45</v>
      </c>
      <c r="E9" s="51">
        <f t="shared" ref="E9:E38" si="0">+D9-C9</f>
        <v>5350.9500000001899</v>
      </c>
      <c r="F9" s="47">
        <f>+G8</f>
        <v>1289713.4099999999</v>
      </c>
      <c r="G9" s="47">
        <v>1289779.69</v>
      </c>
      <c r="H9" s="51">
        <f t="shared" ref="H9:H37" si="1">+G9-F9</f>
        <v>66.280000000027897</v>
      </c>
      <c r="I9" s="47">
        <f>+J8</f>
        <v>148207.37</v>
      </c>
      <c r="J9" s="47">
        <v>148314.65</v>
      </c>
      <c r="K9" s="51">
        <f t="shared" ref="K9:K38" si="2">+J9-I9</f>
        <v>107.27999999999901</v>
      </c>
      <c r="L9" s="47">
        <f>+M8</f>
        <v>85947.02</v>
      </c>
      <c r="M9" s="47">
        <v>85998.1</v>
      </c>
      <c r="N9" s="51">
        <f t="shared" ref="N9:N37" si="3">+M9-L9</f>
        <v>51.080000000001696</v>
      </c>
      <c r="O9" s="47">
        <f>+P8</f>
        <v>801922.72</v>
      </c>
      <c r="P9" s="47">
        <v>802294.96</v>
      </c>
      <c r="Q9" s="51">
        <f t="shared" ref="Q9:Q38" si="4">P9-O9</f>
        <v>372.23999999999103</v>
      </c>
      <c r="R9" s="47">
        <f>+S8</f>
        <v>310958.2</v>
      </c>
      <c r="S9" s="47">
        <v>311115.58</v>
      </c>
      <c r="T9" s="51">
        <f t="shared" ref="T9:T38" si="5">+S9-R9</f>
        <v>157.380000000005</v>
      </c>
      <c r="U9" s="47">
        <f>+V8</f>
        <v>774273.28</v>
      </c>
      <c r="V9" s="47">
        <v>774941.2</v>
      </c>
      <c r="W9" s="51">
        <f t="shared" ref="W9:W38" si="6">+V9-U9</f>
        <v>667.91999999992504</v>
      </c>
      <c r="X9" s="47">
        <f>+Y8</f>
        <v>566696.24</v>
      </c>
      <c r="Y9" s="47">
        <v>567148.48</v>
      </c>
      <c r="Z9" s="51">
        <f t="shared" ref="Z9:Z38" si="7">+Y9-X9</f>
        <v>452.23999999999103</v>
      </c>
      <c r="AA9" s="47">
        <f>+AB8</f>
        <v>144812.64000000001</v>
      </c>
      <c r="AB9" s="47">
        <v>144948.32</v>
      </c>
      <c r="AC9" s="51">
        <f t="shared" ref="AC9:AC38" si="8">+AB9-AA9</f>
        <v>135.67999999999299</v>
      </c>
      <c r="AD9" s="47">
        <f>+AE8</f>
        <v>203980</v>
      </c>
      <c r="AE9" s="47">
        <v>204175</v>
      </c>
      <c r="AF9" s="58">
        <f t="shared" ref="AF9:AF38" si="9">+AE9-AD9</f>
        <v>195</v>
      </c>
      <c r="AG9" s="62">
        <f t="shared" ref="AG9:AG38" si="10">+AF9+AC9+Z9+W9+T9+Q9+N9+K9+E9+H9</f>
        <v>7556.0500000001202</v>
      </c>
      <c r="AH9" s="47">
        <f>+AI8</f>
        <v>8135163.8300000001</v>
      </c>
      <c r="AI9" s="47">
        <v>8141593.0300000003</v>
      </c>
      <c r="AJ9" s="63">
        <f t="shared" ref="AJ9:AJ38" si="11">+AI9-AH9</f>
        <v>6429.2000000001899</v>
      </c>
      <c r="AK9" s="47">
        <f>+AL8</f>
        <v>8400032.7400000002</v>
      </c>
      <c r="AL9" s="47">
        <v>8406696.0299999993</v>
      </c>
      <c r="AM9" s="63">
        <f t="shared" ref="AM9:AM38" si="12">+AL9-AK9</f>
        <v>6663.2899999991096</v>
      </c>
      <c r="AN9" s="47">
        <f>+AO8</f>
        <v>138577.87</v>
      </c>
      <c r="AO9" s="47">
        <v>139606.78</v>
      </c>
      <c r="AP9" s="63">
        <f t="shared" ref="AP9:AP38" si="13">+AO9-AN9</f>
        <v>1028.9100000000001</v>
      </c>
      <c r="AQ9" s="47">
        <f>+AR8</f>
        <v>29941.7</v>
      </c>
      <c r="AR9" s="47">
        <v>29941.7</v>
      </c>
      <c r="AS9" s="63">
        <f t="shared" ref="AS9:AS38" si="14">+AR9-AQ9</f>
        <v>0</v>
      </c>
      <c r="AT9" s="67">
        <f t="shared" ref="AT9:AT38" si="15">+AP9+AM9-AC9-AS9</f>
        <v>7556.51999999912</v>
      </c>
      <c r="AU9" s="47">
        <f t="shared" ref="AU9:AU38" si="16">+AM9-AJ9</f>
        <v>234.08999999892001</v>
      </c>
    </row>
    <row r="10" spans="1:55" ht="30" customHeight="1">
      <c r="A10" s="504"/>
      <c r="B10" s="50">
        <v>45994</v>
      </c>
      <c r="C10" s="47">
        <f>D9</f>
        <v>3975778.45</v>
      </c>
      <c r="D10" s="47">
        <v>3980878.63</v>
      </c>
      <c r="E10" s="51">
        <f t="shared" si="0"/>
        <v>5100.1799999997002</v>
      </c>
      <c r="F10" s="47">
        <f t="shared" ref="F10:F37" si="17">+G9</f>
        <v>1289779.69</v>
      </c>
      <c r="G10" s="47">
        <v>1289848.68</v>
      </c>
      <c r="H10" s="51">
        <f t="shared" si="1"/>
        <v>68.989999999990701</v>
      </c>
      <c r="I10" s="47">
        <f t="shared" ref="I10:I37" si="18">+J9</f>
        <v>148314.65</v>
      </c>
      <c r="J10" s="47">
        <v>148419.26</v>
      </c>
      <c r="K10" s="51">
        <f t="shared" si="2"/>
        <v>104.61000000001501</v>
      </c>
      <c r="L10" s="47">
        <f t="shared" ref="L10:L37" si="19">+M9</f>
        <v>85998.1</v>
      </c>
      <c r="M10" s="47">
        <v>86055.58</v>
      </c>
      <c r="N10" s="51">
        <f t="shared" si="3"/>
        <v>57.479999999995897</v>
      </c>
      <c r="O10" s="47">
        <f t="shared" ref="O10:O37" si="20">+P9</f>
        <v>802294.96</v>
      </c>
      <c r="P10" s="47">
        <v>802660.24</v>
      </c>
      <c r="Q10" s="51">
        <f t="shared" si="4"/>
        <v>365.280000000028</v>
      </c>
      <c r="R10" s="47">
        <f t="shared" ref="R10:R37" si="21">+S9</f>
        <v>311115.58</v>
      </c>
      <c r="S10" s="47">
        <v>311272.32000000001</v>
      </c>
      <c r="T10" s="51">
        <f t="shared" si="5"/>
        <v>156.739999999991</v>
      </c>
      <c r="U10" s="47">
        <f t="shared" ref="U10:U37" si="22">+V9</f>
        <v>774941.2</v>
      </c>
      <c r="V10" s="47">
        <v>775616.64</v>
      </c>
      <c r="W10" s="51">
        <f t="shared" si="6"/>
        <v>675.44000000006099</v>
      </c>
      <c r="X10" s="47">
        <f t="shared" ref="X10:X37" si="23">+Y9</f>
        <v>567148.48</v>
      </c>
      <c r="Y10" s="47">
        <v>567590.28</v>
      </c>
      <c r="Z10" s="51">
        <f t="shared" si="7"/>
        <v>441.80000000004702</v>
      </c>
      <c r="AA10" s="47">
        <f t="shared" ref="AA10:AA37" si="24">+AB9</f>
        <v>144948.32</v>
      </c>
      <c r="AB10" s="47">
        <v>145068.45000000001</v>
      </c>
      <c r="AC10" s="51">
        <f t="shared" si="8"/>
        <v>120.130000000005</v>
      </c>
      <c r="AD10" s="47">
        <f t="shared" ref="AD10:AD37" si="25">+AE9</f>
        <v>204175</v>
      </c>
      <c r="AE10" s="47">
        <v>204345</v>
      </c>
      <c r="AF10" s="58">
        <f t="shared" si="9"/>
        <v>170</v>
      </c>
      <c r="AG10" s="62">
        <f t="shared" si="10"/>
        <v>7260.6499999998296</v>
      </c>
      <c r="AH10" s="47">
        <f t="shared" ref="AH10:AH37" si="26">+AI9</f>
        <v>8141593.0300000003</v>
      </c>
      <c r="AI10" s="47">
        <v>8147554.8600000003</v>
      </c>
      <c r="AJ10" s="63">
        <f t="shared" si="11"/>
        <v>5961.83000000007</v>
      </c>
      <c r="AK10" s="47">
        <f t="shared" ref="AK10:AK37" si="27">+AL9</f>
        <v>8406696.0299999993</v>
      </c>
      <c r="AL10" s="47">
        <v>8412835.2699999996</v>
      </c>
      <c r="AM10" s="63">
        <f t="shared" si="12"/>
        <v>6139.2400000002199</v>
      </c>
      <c r="AN10" s="47">
        <f t="shared" ref="AN10:AN37" si="28">+AO9</f>
        <v>139606.78</v>
      </c>
      <c r="AO10" s="47">
        <v>140827.72</v>
      </c>
      <c r="AP10" s="63">
        <f t="shared" si="13"/>
        <v>1220.94</v>
      </c>
      <c r="AQ10" s="47">
        <f t="shared" ref="AQ10:AQ37" si="29">+AR9</f>
        <v>29941.7</v>
      </c>
      <c r="AR10" s="47">
        <v>29941.7</v>
      </c>
      <c r="AS10" s="63">
        <f t="shared" si="14"/>
        <v>0</v>
      </c>
      <c r="AT10" s="67">
        <f t="shared" si="15"/>
        <v>7240.0500000002203</v>
      </c>
      <c r="AU10" s="47">
        <f t="shared" si="16"/>
        <v>177.41000000014901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50">
        <v>45995</v>
      </c>
      <c r="C11" s="47">
        <f t="shared" ref="C11:C36" si="30">D10</f>
        <v>3980878.63</v>
      </c>
      <c r="D11" s="47">
        <v>3986323.65</v>
      </c>
      <c r="E11" s="51">
        <f t="shared" si="0"/>
        <v>5445.0200000000204</v>
      </c>
      <c r="F11" s="47">
        <f t="shared" si="17"/>
        <v>1289848.68</v>
      </c>
      <c r="G11" s="47">
        <v>1289925.1200000001</v>
      </c>
      <c r="H11" s="51">
        <f t="shared" si="1"/>
        <v>76.440000000176994</v>
      </c>
      <c r="I11" s="47">
        <f t="shared" si="18"/>
        <v>148419.26</v>
      </c>
      <c r="J11" s="47">
        <v>148522.84</v>
      </c>
      <c r="K11" s="51">
        <f t="shared" si="2"/>
        <v>103.579999999987</v>
      </c>
      <c r="L11" s="47">
        <f t="shared" si="19"/>
        <v>86055.58</v>
      </c>
      <c r="M11" s="47">
        <v>86109.43</v>
      </c>
      <c r="N11" s="51">
        <f t="shared" si="3"/>
        <v>53.849999999991297</v>
      </c>
      <c r="O11" s="47">
        <f t="shared" si="20"/>
        <v>802660.24</v>
      </c>
      <c r="P11" s="47">
        <v>802968.16</v>
      </c>
      <c r="Q11" s="51">
        <f t="shared" si="4"/>
        <v>307.92000000004202</v>
      </c>
      <c r="R11" s="47">
        <f t="shared" si="21"/>
        <v>311272.32000000001</v>
      </c>
      <c r="S11" s="47">
        <v>311449.34000000003</v>
      </c>
      <c r="T11" s="51">
        <f t="shared" si="5"/>
        <v>177.020000000019</v>
      </c>
      <c r="U11" s="47">
        <f t="shared" si="22"/>
        <v>775616.64</v>
      </c>
      <c r="V11" s="47">
        <v>776287.28</v>
      </c>
      <c r="W11" s="51">
        <f t="shared" si="6"/>
        <v>670.64000000001397</v>
      </c>
      <c r="X11" s="47">
        <f t="shared" si="23"/>
        <v>567590.28</v>
      </c>
      <c r="Y11" s="47">
        <v>568064</v>
      </c>
      <c r="Z11" s="51">
        <f t="shared" si="7"/>
        <v>473.719999999972</v>
      </c>
      <c r="AA11" s="47">
        <f t="shared" si="24"/>
        <v>145068.45000000001</v>
      </c>
      <c r="AB11" s="47">
        <v>145195.68</v>
      </c>
      <c r="AC11" s="51">
        <f t="shared" si="8"/>
        <v>127.229999999981</v>
      </c>
      <c r="AD11" s="47">
        <f t="shared" si="25"/>
        <v>204345</v>
      </c>
      <c r="AE11" s="47">
        <v>204501</v>
      </c>
      <c r="AF11" s="58">
        <f t="shared" si="9"/>
        <v>156</v>
      </c>
      <c r="AG11" s="62">
        <f t="shared" si="10"/>
        <v>7591.4200000002002</v>
      </c>
      <c r="AH11" s="47">
        <v>8147554.8600000003</v>
      </c>
      <c r="AI11" s="47">
        <v>8153969.6100000003</v>
      </c>
      <c r="AJ11" s="63">
        <f t="shared" si="11"/>
        <v>6414.75</v>
      </c>
      <c r="AK11" s="47">
        <v>8412835.2699999996</v>
      </c>
      <c r="AL11" s="47">
        <v>8419465.4600000009</v>
      </c>
      <c r="AM11" s="63">
        <f t="shared" si="12"/>
        <v>6630.1900000013402</v>
      </c>
      <c r="AN11" s="47">
        <f t="shared" si="28"/>
        <v>140827.72</v>
      </c>
      <c r="AO11" s="47">
        <v>141914.96</v>
      </c>
      <c r="AP11" s="63">
        <f t="shared" si="13"/>
        <v>1087.23999999999</v>
      </c>
      <c r="AQ11" s="47">
        <f t="shared" si="29"/>
        <v>29941.7</v>
      </c>
      <c r="AR11" s="47">
        <v>29941.7</v>
      </c>
      <c r="AS11" s="63">
        <f t="shared" si="14"/>
        <v>0</v>
      </c>
      <c r="AT11" s="67">
        <f t="shared" si="15"/>
        <v>7590.2000000013504</v>
      </c>
      <c r="AU11" s="47">
        <f t="shared" si="16"/>
        <v>215.44000000134099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50">
        <v>45996</v>
      </c>
      <c r="C12" s="47">
        <f t="shared" si="30"/>
        <v>3986323.65</v>
      </c>
      <c r="D12" s="52">
        <v>3991580.6</v>
      </c>
      <c r="E12" s="53">
        <f t="shared" si="0"/>
        <v>5256.9500000001899</v>
      </c>
      <c r="F12" s="47">
        <f t="shared" si="17"/>
        <v>1289925.1200000001</v>
      </c>
      <c r="G12" s="52">
        <v>1290867.05</v>
      </c>
      <c r="H12" s="53">
        <f t="shared" si="1"/>
        <v>941.92999999993503</v>
      </c>
      <c r="I12" s="47">
        <f t="shared" si="18"/>
        <v>148522.84</v>
      </c>
      <c r="J12" s="47">
        <v>148647.17000000001</v>
      </c>
      <c r="K12" s="51">
        <f t="shared" si="2"/>
        <v>124.330000000016</v>
      </c>
      <c r="L12" s="47">
        <f t="shared" si="19"/>
        <v>86109.43</v>
      </c>
      <c r="M12" s="47">
        <v>86188.65</v>
      </c>
      <c r="N12" s="51">
        <f t="shared" si="3"/>
        <v>79.220000000001207</v>
      </c>
      <c r="O12" s="47">
        <f t="shared" si="20"/>
        <v>802968.16</v>
      </c>
      <c r="P12" s="47">
        <v>803321.84</v>
      </c>
      <c r="Q12" s="51">
        <f t="shared" si="4"/>
        <v>353.67999999993498</v>
      </c>
      <c r="R12" s="47">
        <f t="shared" si="21"/>
        <v>311449.34000000003</v>
      </c>
      <c r="S12" s="47">
        <v>311670.88</v>
      </c>
      <c r="T12" s="51">
        <f t="shared" si="5"/>
        <v>221.53999999997899</v>
      </c>
      <c r="U12" s="47">
        <f t="shared" si="22"/>
        <v>776287.28</v>
      </c>
      <c r="V12" s="47">
        <v>776987.3</v>
      </c>
      <c r="W12" s="51">
        <f t="shared" si="6"/>
        <v>700.02000000001897</v>
      </c>
      <c r="X12" s="47">
        <f t="shared" si="23"/>
        <v>568064</v>
      </c>
      <c r="Y12" s="47">
        <v>568591.24</v>
      </c>
      <c r="Z12" s="51">
        <f t="shared" si="7"/>
        <v>527.23999999999103</v>
      </c>
      <c r="AA12" s="47">
        <f t="shared" si="24"/>
        <v>145195.68</v>
      </c>
      <c r="AB12" s="47">
        <v>145330.85</v>
      </c>
      <c r="AC12" s="51">
        <f t="shared" si="8"/>
        <v>135.170000000013</v>
      </c>
      <c r="AD12" s="47">
        <f t="shared" si="25"/>
        <v>204501</v>
      </c>
      <c r="AE12" s="47">
        <v>204676</v>
      </c>
      <c r="AF12" s="58">
        <f t="shared" si="9"/>
        <v>175</v>
      </c>
      <c r="AG12" s="62">
        <f t="shared" si="10"/>
        <v>8515.0800000000709</v>
      </c>
      <c r="AH12" s="47">
        <f t="shared" si="26"/>
        <v>8153969.6100000003</v>
      </c>
      <c r="AI12" s="47">
        <v>8161329.8200000003</v>
      </c>
      <c r="AJ12" s="63">
        <f t="shared" si="11"/>
        <v>7360.20999999996</v>
      </c>
      <c r="AK12" s="47">
        <f t="shared" si="27"/>
        <v>8419465.4600000009</v>
      </c>
      <c r="AL12" s="47">
        <v>8427079.5899999999</v>
      </c>
      <c r="AM12" s="63">
        <f t="shared" si="12"/>
        <v>7614.1299999989596</v>
      </c>
      <c r="AN12" s="47">
        <f t="shared" si="28"/>
        <v>141914.96</v>
      </c>
      <c r="AO12" s="47">
        <v>142977.9</v>
      </c>
      <c r="AP12" s="63">
        <f t="shared" si="13"/>
        <v>1062.94</v>
      </c>
      <c r="AQ12" s="47">
        <f t="shared" si="29"/>
        <v>29941.7</v>
      </c>
      <c r="AR12" s="47">
        <v>29941.7</v>
      </c>
      <c r="AS12" s="63">
        <f t="shared" si="14"/>
        <v>0</v>
      </c>
      <c r="AT12" s="67">
        <f t="shared" si="15"/>
        <v>8541.8999999989501</v>
      </c>
      <c r="AU12" s="47">
        <f t="shared" si="16"/>
        <v>253.919999998994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50">
        <v>45997</v>
      </c>
      <c r="C13" s="47">
        <f t="shared" si="30"/>
        <v>3991580.6</v>
      </c>
      <c r="D13" s="47">
        <v>3996457.94</v>
      </c>
      <c r="E13" s="51">
        <f t="shared" si="0"/>
        <v>4877.3399999998501</v>
      </c>
      <c r="F13" s="47">
        <f t="shared" si="17"/>
        <v>1290867.05</v>
      </c>
      <c r="G13" s="47">
        <v>1291638.52</v>
      </c>
      <c r="H13" s="51">
        <f t="shared" si="1"/>
        <v>771.46999999997195</v>
      </c>
      <c r="I13" s="47">
        <f t="shared" si="18"/>
        <v>148647.17000000001</v>
      </c>
      <c r="J13" s="47">
        <v>148790.35</v>
      </c>
      <c r="K13" s="51">
        <f t="shared" si="2"/>
        <v>143.17999999999299</v>
      </c>
      <c r="L13" s="47">
        <f t="shared" si="19"/>
        <v>86188.65</v>
      </c>
      <c r="M13" s="47">
        <v>86249.94</v>
      </c>
      <c r="N13" s="51">
        <f t="shared" si="3"/>
        <v>61.290000000008099</v>
      </c>
      <c r="O13" s="47">
        <f t="shared" si="20"/>
        <v>803321.84</v>
      </c>
      <c r="P13" s="47">
        <v>803699.52</v>
      </c>
      <c r="Q13" s="51">
        <f t="shared" si="4"/>
        <v>377.680000000051</v>
      </c>
      <c r="R13" s="47">
        <f t="shared" si="21"/>
        <v>311670.88</v>
      </c>
      <c r="S13" s="47">
        <v>311840.58</v>
      </c>
      <c r="T13" s="51">
        <f t="shared" si="5"/>
        <v>169.70000000001201</v>
      </c>
      <c r="U13" s="47">
        <f t="shared" si="22"/>
        <v>776987.3</v>
      </c>
      <c r="V13" s="47">
        <v>777653.93</v>
      </c>
      <c r="W13" s="51">
        <f t="shared" si="6"/>
        <v>666.630000000005</v>
      </c>
      <c r="X13" s="47">
        <f t="shared" si="23"/>
        <v>568591.24</v>
      </c>
      <c r="Y13" s="47">
        <v>569039.48</v>
      </c>
      <c r="Z13" s="51">
        <f t="shared" si="7"/>
        <v>448.23999999999103</v>
      </c>
      <c r="AA13" s="47">
        <f t="shared" si="24"/>
        <v>145330.85</v>
      </c>
      <c r="AB13" s="47">
        <v>145462.07999999999</v>
      </c>
      <c r="AC13" s="51">
        <f t="shared" si="8"/>
        <v>131.229999999981</v>
      </c>
      <c r="AD13" s="47">
        <f t="shared" si="25"/>
        <v>204676</v>
      </c>
      <c r="AE13" s="47">
        <v>204840</v>
      </c>
      <c r="AF13" s="58">
        <f t="shared" si="9"/>
        <v>164</v>
      </c>
      <c r="AG13" s="62">
        <f t="shared" si="10"/>
        <v>7810.7599999998602</v>
      </c>
      <c r="AH13" s="47">
        <f t="shared" si="26"/>
        <v>8161329.8200000003</v>
      </c>
      <c r="AI13" s="47">
        <v>8168411.21</v>
      </c>
      <c r="AJ13" s="63">
        <f t="shared" si="11"/>
        <v>7081.3899999996602</v>
      </c>
      <c r="AK13" s="47">
        <f t="shared" si="27"/>
        <v>8427079.5899999999</v>
      </c>
      <c r="AL13" s="47">
        <v>8434241.5600000005</v>
      </c>
      <c r="AM13" s="63">
        <f t="shared" si="12"/>
        <v>7161.9700000006696</v>
      </c>
      <c r="AN13" s="47">
        <f t="shared" si="28"/>
        <v>142977.9</v>
      </c>
      <c r="AO13" s="47">
        <v>143752.67000000001</v>
      </c>
      <c r="AP13" s="63">
        <f t="shared" si="13"/>
        <v>774.77000000001897</v>
      </c>
      <c r="AQ13" s="47">
        <f t="shared" si="29"/>
        <v>29941.7</v>
      </c>
      <c r="AR13" s="47">
        <v>29941.7</v>
      </c>
      <c r="AS13" s="63">
        <f t="shared" si="14"/>
        <v>0</v>
      </c>
      <c r="AT13" s="67">
        <f t="shared" si="15"/>
        <v>7805.5100000007096</v>
      </c>
      <c r="AU13" s="47">
        <f t="shared" si="16"/>
        <v>80.5800000010058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50">
        <v>45998</v>
      </c>
      <c r="C14" s="47">
        <f t="shared" si="30"/>
        <v>3996457.94</v>
      </c>
      <c r="D14" s="47">
        <v>4001847.71</v>
      </c>
      <c r="E14" s="51">
        <f t="shared" si="0"/>
        <v>5389.7700000000204</v>
      </c>
      <c r="F14" s="47">
        <f t="shared" si="17"/>
        <v>1291638.52</v>
      </c>
      <c r="G14" s="47">
        <v>1291680.8500000001</v>
      </c>
      <c r="H14" s="51">
        <f t="shared" si="1"/>
        <v>42.330000000074499</v>
      </c>
      <c r="I14" s="47">
        <f t="shared" si="18"/>
        <v>148790.35</v>
      </c>
      <c r="J14" s="47">
        <v>148892</v>
      </c>
      <c r="K14" s="51">
        <f t="shared" si="2"/>
        <v>101.64999999999399</v>
      </c>
      <c r="L14" s="47">
        <f t="shared" si="19"/>
        <v>86249.94</v>
      </c>
      <c r="M14" s="47">
        <v>86304.63</v>
      </c>
      <c r="N14" s="51">
        <f t="shared" si="3"/>
        <v>54.6900000000023</v>
      </c>
      <c r="O14" s="47">
        <f t="shared" si="20"/>
        <v>803699.52</v>
      </c>
      <c r="P14" s="47">
        <v>804044.80000000005</v>
      </c>
      <c r="Q14" s="51">
        <f t="shared" si="4"/>
        <v>345.280000000028</v>
      </c>
      <c r="R14" s="47">
        <f t="shared" si="21"/>
        <v>311840.58</v>
      </c>
      <c r="S14" s="47">
        <v>311999.48</v>
      </c>
      <c r="T14" s="51">
        <f t="shared" si="5"/>
        <v>158.89999999996499</v>
      </c>
      <c r="U14" s="47">
        <f t="shared" si="22"/>
        <v>777653.93</v>
      </c>
      <c r="V14" s="47">
        <v>778304.08</v>
      </c>
      <c r="W14" s="51">
        <f t="shared" si="6"/>
        <v>650.14999999990698</v>
      </c>
      <c r="X14" s="47">
        <f t="shared" si="23"/>
        <v>569039.48</v>
      </c>
      <c r="Y14" s="47">
        <v>569488.76</v>
      </c>
      <c r="Z14" s="51">
        <f t="shared" si="7"/>
        <v>449.280000000028</v>
      </c>
      <c r="AA14" s="47">
        <f t="shared" si="24"/>
        <v>145462.07999999999</v>
      </c>
      <c r="AB14" s="47">
        <v>145588.16</v>
      </c>
      <c r="AC14" s="51">
        <f t="shared" si="8"/>
        <v>126.080000000016</v>
      </c>
      <c r="AD14" s="47">
        <f t="shared" si="25"/>
        <v>204840</v>
      </c>
      <c r="AE14" s="47">
        <v>204980</v>
      </c>
      <c r="AF14" s="58">
        <f t="shared" si="9"/>
        <v>140</v>
      </c>
      <c r="AG14" s="62">
        <f t="shared" si="10"/>
        <v>7458.1300000000301</v>
      </c>
      <c r="AH14" s="47">
        <f t="shared" si="26"/>
        <v>8168411.21</v>
      </c>
      <c r="AI14" s="47">
        <v>8174599.2400000002</v>
      </c>
      <c r="AJ14" s="63">
        <f t="shared" si="11"/>
        <v>6188.0300000002599</v>
      </c>
      <c r="AK14" s="47">
        <f t="shared" si="27"/>
        <v>8434241.5600000005</v>
      </c>
      <c r="AL14" s="47">
        <v>8440788.25</v>
      </c>
      <c r="AM14" s="63">
        <f t="shared" si="12"/>
        <v>6546.6899999994803</v>
      </c>
      <c r="AN14" s="47">
        <f t="shared" si="28"/>
        <v>143752.67000000001</v>
      </c>
      <c r="AO14" s="47">
        <v>144794.28</v>
      </c>
      <c r="AP14" s="63">
        <f t="shared" si="13"/>
        <v>1041.6099999999899</v>
      </c>
      <c r="AQ14" s="47">
        <f t="shared" si="29"/>
        <v>29941.7</v>
      </c>
      <c r="AR14" s="47">
        <v>29941.7</v>
      </c>
      <c r="AS14" s="63">
        <f t="shared" si="14"/>
        <v>0</v>
      </c>
      <c r="AT14" s="67">
        <f t="shared" si="15"/>
        <v>7462.21999999945</v>
      </c>
      <c r="AU14" s="47">
        <f t="shared" si="16"/>
        <v>358.65999999921797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50">
        <v>45999</v>
      </c>
      <c r="C15" s="47">
        <f t="shared" si="30"/>
        <v>4001847.71</v>
      </c>
      <c r="D15" s="47">
        <v>4007007.03</v>
      </c>
      <c r="E15" s="51">
        <f t="shared" si="0"/>
        <v>5159.3199999998296</v>
      </c>
      <c r="F15" s="47">
        <f t="shared" si="17"/>
        <v>1291680.8500000001</v>
      </c>
      <c r="G15" s="47">
        <v>1291724.5</v>
      </c>
      <c r="H15" s="51">
        <f t="shared" si="1"/>
        <v>43.649999999906903</v>
      </c>
      <c r="I15" s="47">
        <f t="shared" si="18"/>
        <v>148892</v>
      </c>
      <c r="J15" s="47">
        <v>148993.92000000001</v>
      </c>
      <c r="K15" s="51">
        <f t="shared" si="2"/>
        <v>101.920000000013</v>
      </c>
      <c r="L15" s="47">
        <f t="shared" si="19"/>
        <v>86304.63</v>
      </c>
      <c r="M15" s="47">
        <v>86360.59</v>
      </c>
      <c r="N15" s="51">
        <f t="shared" si="3"/>
        <v>55.959999999991901</v>
      </c>
      <c r="O15" s="47">
        <f t="shared" si="20"/>
        <v>804044.80000000005</v>
      </c>
      <c r="P15" s="47">
        <v>804296.96</v>
      </c>
      <c r="Q15" s="51">
        <f t="shared" si="4"/>
        <v>252.15999999991601</v>
      </c>
      <c r="R15" s="47">
        <f t="shared" si="21"/>
        <v>311999.48</v>
      </c>
      <c r="S15" s="47">
        <v>312162.56</v>
      </c>
      <c r="T15" s="51">
        <f t="shared" si="5"/>
        <v>163.08000000001601</v>
      </c>
      <c r="U15" s="47">
        <f t="shared" si="22"/>
        <v>778304.08</v>
      </c>
      <c r="V15" s="47">
        <v>779010.64</v>
      </c>
      <c r="W15" s="51">
        <f t="shared" si="6"/>
        <v>706.56000000005599</v>
      </c>
      <c r="X15" s="47">
        <f t="shared" si="23"/>
        <v>569488.76</v>
      </c>
      <c r="Y15" s="47">
        <v>569941.36</v>
      </c>
      <c r="Z15" s="51">
        <f t="shared" si="7"/>
        <v>452.599999999977</v>
      </c>
      <c r="AA15" s="47">
        <f t="shared" si="24"/>
        <v>145588.16</v>
      </c>
      <c r="AB15" s="47">
        <v>145712.45000000001</v>
      </c>
      <c r="AC15" s="51">
        <f t="shared" si="8"/>
        <v>124.29000000000801</v>
      </c>
      <c r="AD15" s="47">
        <f t="shared" si="25"/>
        <v>204980</v>
      </c>
      <c r="AE15" s="47">
        <v>205146</v>
      </c>
      <c r="AF15" s="58">
        <f t="shared" si="9"/>
        <v>166</v>
      </c>
      <c r="AG15" s="62">
        <f t="shared" si="10"/>
        <v>7225.5399999997198</v>
      </c>
      <c r="AH15" s="47">
        <f t="shared" si="26"/>
        <v>8174599.2400000002</v>
      </c>
      <c r="AI15" s="47">
        <v>8180693.2999999998</v>
      </c>
      <c r="AJ15" s="63">
        <f t="shared" si="11"/>
        <v>6094.0599999995902</v>
      </c>
      <c r="AK15" s="47">
        <f t="shared" si="27"/>
        <v>8440788.25</v>
      </c>
      <c r="AL15" s="47">
        <v>8447085.8000000007</v>
      </c>
      <c r="AM15" s="63">
        <f t="shared" si="12"/>
        <v>6297.5500000007496</v>
      </c>
      <c r="AN15" s="47">
        <f t="shared" si="28"/>
        <v>144794.28</v>
      </c>
      <c r="AO15" s="47">
        <v>145844.54999999999</v>
      </c>
      <c r="AP15" s="63">
        <f t="shared" si="13"/>
        <v>1050.26999999999</v>
      </c>
      <c r="AQ15" s="47">
        <f t="shared" si="29"/>
        <v>29941.7</v>
      </c>
      <c r="AR15" s="47">
        <v>29941.7</v>
      </c>
      <c r="AS15" s="63">
        <f t="shared" si="14"/>
        <v>0</v>
      </c>
      <c r="AT15" s="67">
        <f t="shared" si="15"/>
        <v>7223.5300000007301</v>
      </c>
      <c r="AU15" s="47">
        <f t="shared" si="16"/>
        <v>203.49000000115501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50">
        <v>46000</v>
      </c>
      <c r="C16" s="47">
        <f t="shared" si="30"/>
        <v>4007007.03</v>
      </c>
      <c r="D16" s="47">
        <v>4012383.76</v>
      </c>
      <c r="E16" s="51">
        <f t="shared" si="0"/>
        <v>5376.7299999999796</v>
      </c>
      <c r="F16" s="47">
        <f t="shared" si="17"/>
        <v>1291724.5</v>
      </c>
      <c r="G16" s="47">
        <v>1292856.3999999999</v>
      </c>
      <c r="H16" s="51">
        <f t="shared" si="1"/>
        <v>1131.8999999999101</v>
      </c>
      <c r="I16" s="47">
        <v>148993.92000000001</v>
      </c>
      <c r="J16" s="47">
        <v>149143.25</v>
      </c>
      <c r="K16" s="51">
        <f t="shared" si="2"/>
        <v>149.329999999987</v>
      </c>
      <c r="L16" s="47">
        <f t="shared" si="19"/>
        <v>86360.59</v>
      </c>
      <c r="M16" s="47">
        <v>86436.76</v>
      </c>
      <c r="N16" s="51">
        <f t="shared" si="3"/>
        <v>76.169999999998296</v>
      </c>
      <c r="O16" s="47">
        <f t="shared" si="20"/>
        <v>804296.96</v>
      </c>
      <c r="P16" s="47">
        <v>804621.6</v>
      </c>
      <c r="Q16" s="51">
        <f t="shared" si="4"/>
        <v>324.64000000001403</v>
      </c>
      <c r="R16" s="47">
        <f t="shared" si="21"/>
        <v>312162.56</v>
      </c>
      <c r="S16" s="47">
        <v>312411.46000000002</v>
      </c>
      <c r="T16" s="51">
        <f t="shared" si="5"/>
        <v>248.900000000023</v>
      </c>
      <c r="U16" s="47">
        <f t="shared" si="22"/>
        <v>779010.64</v>
      </c>
      <c r="V16" s="47">
        <v>779792.8</v>
      </c>
      <c r="W16" s="51">
        <f t="shared" si="6"/>
        <v>782.16000000003305</v>
      </c>
      <c r="X16" s="47">
        <f t="shared" si="23"/>
        <v>569941.36</v>
      </c>
      <c r="Y16" s="47">
        <v>570456.24</v>
      </c>
      <c r="Z16" s="51">
        <f t="shared" si="7"/>
        <v>514.880000000005</v>
      </c>
      <c r="AA16" s="47">
        <f t="shared" si="24"/>
        <v>145712.45000000001</v>
      </c>
      <c r="AB16" s="47">
        <v>145846.48000000001</v>
      </c>
      <c r="AC16" s="51">
        <f t="shared" si="8"/>
        <v>134.02999999999901</v>
      </c>
      <c r="AD16" s="47">
        <f t="shared" si="25"/>
        <v>205146</v>
      </c>
      <c r="AE16" s="47">
        <v>205339</v>
      </c>
      <c r="AF16" s="58">
        <f t="shared" si="9"/>
        <v>193</v>
      </c>
      <c r="AG16" s="62">
        <f t="shared" si="10"/>
        <v>8931.7399999999507</v>
      </c>
      <c r="AH16" s="47">
        <f t="shared" si="26"/>
        <v>8180693.2999999998</v>
      </c>
      <c r="AI16" s="47">
        <v>8188529.6500000004</v>
      </c>
      <c r="AJ16" s="63">
        <f t="shared" si="11"/>
        <v>7836.3500000005597</v>
      </c>
      <c r="AK16" s="47">
        <f t="shared" si="27"/>
        <v>8447085.8000000007</v>
      </c>
      <c r="AL16" s="47">
        <v>8455154.9100000001</v>
      </c>
      <c r="AM16" s="63">
        <f t="shared" si="12"/>
        <v>8069.1099999994003</v>
      </c>
      <c r="AN16" s="47">
        <f t="shared" si="28"/>
        <v>145844.54999999999</v>
      </c>
      <c r="AO16" s="47">
        <v>146845.63</v>
      </c>
      <c r="AP16" s="63">
        <f t="shared" si="13"/>
        <v>1001.08000000002</v>
      </c>
      <c r="AQ16" s="47">
        <f t="shared" si="29"/>
        <v>29941.7</v>
      </c>
      <c r="AR16" s="47">
        <v>29941.7</v>
      </c>
      <c r="AS16" s="63">
        <f t="shared" si="14"/>
        <v>0</v>
      </c>
      <c r="AT16" s="67">
        <f t="shared" si="15"/>
        <v>8936.1599999994196</v>
      </c>
      <c r="AU16" s="47">
        <f t="shared" si="16"/>
        <v>232.75999999884499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4"/>
      <c r="B17" s="50">
        <v>46001</v>
      </c>
      <c r="C17" s="47">
        <f t="shared" si="30"/>
        <v>4012383.76</v>
      </c>
      <c r="D17" s="47">
        <v>4018013.42</v>
      </c>
      <c r="E17" s="51">
        <f t="shared" si="0"/>
        <v>5629.6600000001499</v>
      </c>
      <c r="F17" s="47">
        <f t="shared" si="17"/>
        <v>1292856.3999999999</v>
      </c>
      <c r="G17" s="47">
        <v>1295301.07</v>
      </c>
      <c r="H17" s="51">
        <f t="shared" si="1"/>
        <v>2444.6700000001601</v>
      </c>
      <c r="I17" s="47">
        <f t="shared" si="18"/>
        <v>149143.25</v>
      </c>
      <c r="J17" s="47">
        <v>149325.59</v>
      </c>
      <c r="K17" s="51">
        <f t="shared" si="2"/>
        <v>182.33999999999699</v>
      </c>
      <c r="L17" s="47">
        <f t="shared" si="19"/>
        <v>86436.76</v>
      </c>
      <c r="M17" s="47">
        <v>86539.12</v>
      </c>
      <c r="N17" s="51">
        <f t="shared" si="3"/>
        <v>102.36000000000099</v>
      </c>
      <c r="O17" s="47">
        <f t="shared" si="20"/>
        <v>804621.6</v>
      </c>
      <c r="P17" s="47">
        <v>805051.52</v>
      </c>
      <c r="Q17" s="51">
        <f t="shared" si="4"/>
        <v>429.92000000004202</v>
      </c>
      <c r="R17" s="47">
        <f t="shared" si="21"/>
        <v>312411.46000000002</v>
      </c>
      <c r="S17" s="47">
        <v>312717.08</v>
      </c>
      <c r="T17" s="51">
        <f t="shared" si="5"/>
        <v>305.619999999995</v>
      </c>
      <c r="U17" s="47">
        <f t="shared" si="22"/>
        <v>779792.8</v>
      </c>
      <c r="V17" s="47">
        <v>780590.8</v>
      </c>
      <c r="W17" s="51">
        <f t="shared" si="6"/>
        <v>798</v>
      </c>
      <c r="X17" s="47">
        <f t="shared" si="23"/>
        <v>570456.24</v>
      </c>
      <c r="Y17" s="47">
        <v>571043.43999999994</v>
      </c>
      <c r="Z17" s="51">
        <f t="shared" si="7"/>
        <v>587.19999999995298</v>
      </c>
      <c r="AA17" s="47">
        <f t="shared" si="24"/>
        <v>145846.48000000001</v>
      </c>
      <c r="AB17" s="47">
        <v>145984.48000000001</v>
      </c>
      <c r="AC17" s="51">
        <f t="shared" si="8"/>
        <v>138</v>
      </c>
      <c r="AD17" s="47">
        <f t="shared" si="25"/>
        <v>205339</v>
      </c>
      <c r="AE17" s="47">
        <v>205563</v>
      </c>
      <c r="AF17" s="58">
        <f t="shared" si="9"/>
        <v>224</v>
      </c>
      <c r="AG17" s="62">
        <f t="shared" si="10"/>
        <v>10841.770000000301</v>
      </c>
      <c r="AH17" s="47">
        <f t="shared" si="26"/>
        <v>8188529.6500000004</v>
      </c>
      <c r="AI17" s="47">
        <v>8198162.5300000003</v>
      </c>
      <c r="AJ17" s="63">
        <f t="shared" si="11"/>
        <v>9632.8799999998901</v>
      </c>
      <c r="AK17" s="47">
        <f t="shared" si="27"/>
        <v>8455154.9100000001</v>
      </c>
      <c r="AL17" s="47">
        <v>8465174.7599999998</v>
      </c>
      <c r="AM17" s="63">
        <f t="shared" si="12"/>
        <v>10019.8499999996</v>
      </c>
      <c r="AN17" s="47">
        <f t="shared" si="28"/>
        <v>146845.63</v>
      </c>
      <c r="AO17" s="47">
        <v>147961.59</v>
      </c>
      <c r="AP17" s="63">
        <f t="shared" si="13"/>
        <v>1115.95999999999</v>
      </c>
      <c r="AQ17" s="47">
        <f t="shared" si="29"/>
        <v>29941.7</v>
      </c>
      <c r="AR17" s="47">
        <v>29941.7</v>
      </c>
      <c r="AS17" s="63">
        <f t="shared" si="14"/>
        <v>0</v>
      </c>
      <c r="AT17" s="67">
        <f t="shared" si="15"/>
        <v>10997.809999999599</v>
      </c>
      <c r="AU17" s="47">
        <f t="shared" si="16"/>
        <v>386.969999999739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4"/>
      <c r="B18" s="50">
        <v>46002</v>
      </c>
      <c r="C18" s="47">
        <f t="shared" si="30"/>
        <v>4018013.42</v>
      </c>
      <c r="D18" s="47">
        <v>4023402.87</v>
      </c>
      <c r="E18" s="51">
        <f t="shared" si="0"/>
        <v>5389.4500000001899</v>
      </c>
      <c r="F18" s="47">
        <f t="shared" si="17"/>
        <v>1295301.07</v>
      </c>
      <c r="G18" s="47">
        <v>1297403.55</v>
      </c>
      <c r="H18" s="51">
        <f t="shared" si="1"/>
        <v>2102.47999999998</v>
      </c>
      <c r="I18" s="47">
        <f t="shared" si="18"/>
        <v>149325.59</v>
      </c>
      <c r="J18" s="47">
        <v>149475.35</v>
      </c>
      <c r="K18" s="51">
        <f t="shared" si="2"/>
        <v>149.760000000009</v>
      </c>
      <c r="L18" s="47">
        <f t="shared" si="19"/>
        <v>86539.12</v>
      </c>
      <c r="M18" s="47">
        <v>86624.01</v>
      </c>
      <c r="N18" s="51">
        <f t="shared" si="3"/>
        <v>84.889999999999404</v>
      </c>
      <c r="O18" s="47">
        <f t="shared" si="20"/>
        <v>805051.52</v>
      </c>
      <c r="P18" s="47">
        <v>805455.76</v>
      </c>
      <c r="Q18" s="51">
        <f t="shared" si="4"/>
        <v>404.23999999999103</v>
      </c>
      <c r="R18" s="47">
        <f t="shared" si="21"/>
        <v>312717.08</v>
      </c>
      <c r="S18" s="47">
        <v>312974.59999999998</v>
      </c>
      <c r="T18" s="51">
        <f t="shared" si="5"/>
        <v>257.51999999996002</v>
      </c>
      <c r="U18" s="47">
        <f t="shared" si="22"/>
        <v>780590.8</v>
      </c>
      <c r="V18" s="47">
        <v>781368.45</v>
      </c>
      <c r="W18" s="51">
        <f t="shared" si="6"/>
        <v>777.64999999990698</v>
      </c>
      <c r="X18" s="47">
        <f t="shared" si="23"/>
        <v>571043.43999999994</v>
      </c>
      <c r="Y18" s="47">
        <v>571629.43999999994</v>
      </c>
      <c r="Z18" s="51">
        <f t="shared" si="7"/>
        <v>586</v>
      </c>
      <c r="AA18" s="47">
        <f t="shared" si="24"/>
        <v>145984.48000000001</v>
      </c>
      <c r="AB18" s="47">
        <v>146117.76000000001</v>
      </c>
      <c r="AC18" s="51">
        <f t="shared" si="8"/>
        <v>133.27999999999901</v>
      </c>
      <c r="AD18" s="47">
        <f t="shared" si="25"/>
        <v>205563</v>
      </c>
      <c r="AE18" s="47">
        <v>205798</v>
      </c>
      <c r="AF18" s="58">
        <f t="shared" si="9"/>
        <v>235</v>
      </c>
      <c r="AG18" s="62">
        <f t="shared" si="10"/>
        <v>10120.27</v>
      </c>
      <c r="AH18" s="47">
        <f t="shared" si="26"/>
        <v>8198162.5300000003</v>
      </c>
      <c r="AI18" s="47">
        <v>8207086.1299999999</v>
      </c>
      <c r="AJ18" s="63">
        <f t="shared" si="11"/>
        <v>8923.5999999996293</v>
      </c>
      <c r="AK18" s="47">
        <f t="shared" si="27"/>
        <v>8465174.7599999998</v>
      </c>
      <c r="AL18" s="47">
        <v>8474218.3499999996</v>
      </c>
      <c r="AM18" s="63">
        <f t="shared" si="12"/>
        <v>9043.5899999998492</v>
      </c>
      <c r="AN18" s="47">
        <f t="shared" si="28"/>
        <v>147961.59</v>
      </c>
      <c r="AO18" s="47">
        <v>149020.69</v>
      </c>
      <c r="AP18" s="63">
        <f t="shared" si="13"/>
        <v>1059.1000000000099</v>
      </c>
      <c r="AQ18" s="47">
        <f t="shared" si="29"/>
        <v>29941.7</v>
      </c>
      <c r="AR18" s="47">
        <v>29941.7</v>
      </c>
      <c r="AS18" s="63">
        <f t="shared" si="14"/>
        <v>0</v>
      </c>
      <c r="AT18" s="67">
        <f t="shared" si="15"/>
        <v>9969.4099999998598</v>
      </c>
      <c r="AU18" s="47">
        <f t="shared" si="16"/>
        <v>119.990000000224</v>
      </c>
      <c r="AV18" s="39"/>
      <c r="AZ18" s="1"/>
    </row>
    <row r="19" spans="1:55" ht="30" customHeight="1">
      <c r="A19" s="504"/>
      <c r="B19" s="50">
        <v>46003</v>
      </c>
      <c r="C19" s="47">
        <f t="shared" si="30"/>
        <v>4023402.87</v>
      </c>
      <c r="D19" s="47">
        <v>4028858.78</v>
      </c>
      <c r="E19" s="51">
        <f t="shared" si="0"/>
        <v>5455.9099999996797</v>
      </c>
      <c r="F19" s="47">
        <f t="shared" si="17"/>
        <v>1297403.55</v>
      </c>
      <c r="G19" s="47">
        <v>1299295.79</v>
      </c>
      <c r="H19" s="51">
        <f t="shared" si="1"/>
        <v>1892.23999999999</v>
      </c>
      <c r="I19" s="47">
        <f t="shared" si="18"/>
        <v>149475.35</v>
      </c>
      <c r="J19" s="47">
        <v>149620.84</v>
      </c>
      <c r="K19" s="51">
        <f t="shared" si="2"/>
        <v>145.489999999991</v>
      </c>
      <c r="L19" s="47">
        <f t="shared" si="19"/>
        <v>86624.01</v>
      </c>
      <c r="M19" s="47">
        <v>86701.18</v>
      </c>
      <c r="N19" s="51">
        <f t="shared" si="3"/>
        <v>77.169999999998296</v>
      </c>
      <c r="O19" s="47">
        <f t="shared" si="20"/>
        <v>805455.76</v>
      </c>
      <c r="P19" s="47">
        <v>805865.44</v>
      </c>
      <c r="Q19" s="51">
        <f t="shared" si="4"/>
        <v>409.67999999993498</v>
      </c>
      <c r="R19" s="47">
        <f t="shared" si="21"/>
        <v>312974.59999999998</v>
      </c>
      <c r="S19" s="47">
        <v>313189.06</v>
      </c>
      <c r="T19" s="51">
        <f t="shared" si="5"/>
        <v>214.46000000002101</v>
      </c>
      <c r="U19" s="47">
        <f t="shared" si="22"/>
        <v>781368.45</v>
      </c>
      <c r="V19" s="47">
        <v>782124.16</v>
      </c>
      <c r="W19" s="51">
        <f t="shared" si="6"/>
        <v>755.71000000007905</v>
      </c>
      <c r="X19" s="47">
        <f t="shared" si="23"/>
        <v>571629.43999999994</v>
      </c>
      <c r="Y19" s="47">
        <v>572136.56000000006</v>
      </c>
      <c r="Z19" s="51">
        <f t="shared" si="7"/>
        <v>507.12000000011199</v>
      </c>
      <c r="AA19" s="47">
        <f t="shared" si="24"/>
        <v>146117.76000000001</v>
      </c>
      <c r="AB19" s="47">
        <v>146254.32</v>
      </c>
      <c r="AC19" s="51">
        <f t="shared" si="8"/>
        <v>136.55999999999801</v>
      </c>
      <c r="AD19" s="47">
        <f t="shared" si="25"/>
        <v>205798</v>
      </c>
      <c r="AE19" s="47">
        <v>205945</v>
      </c>
      <c r="AF19" s="58">
        <f t="shared" si="9"/>
        <v>147</v>
      </c>
      <c r="AG19" s="62">
        <f t="shared" si="10"/>
        <v>9741.3399999998092</v>
      </c>
      <c r="AH19" s="47">
        <f t="shared" si="26"/>
        <v>8207086.1299999999</v>
      </c>
      <c r="AI19" s="47">
        <v>8215731.6299999999</v>
      </c>
      <c r="AJ19" s="63">
        <f t="shared" si="11"/>
        <v>8645.5</v>
      </c>
      <c r="AK19" s="47">
        <f t="shared" si="27"/>
        <v>8474218.3499999996</v>
      </c>
      <c r="AL19" s="47">
        <v>8482865.3000000007</v>
      </c>
      <c r="AM19" s="63">
        <f t="shared" si="12"/>
        <v>8646.9500000011194</v>
      </c>
      <c r="AN19" s="47">
        <f t="shared" si="28"/>
        <v>149020.69</v>
      </c>
      <c r="AO19" s="47">
        <v>150106.46</v>
      </c>
      <c r="AP19" s="63">
        <f t="shared" si="13"/>
        <v>1085.76999999999</v>
      </c>
      <c r="AQ19" s="47">
        <f t="shared" si="29"/>
        <v>29941.7</v>
      </c>
      <c r="AR19" s="47">
        <v>29942.73</v>
      </c>
      <c r="AS19" s="63">
        <f t="shared" si="14"/>
        <v>1.0299999999988401</v>
      </c>
      <c r="AT19" s="67">
        <f t="shared" si="15"/>
        <v>9595.1300000011106</v>
      </c>
      <c r="AU19" s="47">
        <f t="shared" si="16"/>
        <v>1.45000000111759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4"/>
      <c r="B20" s="50">
        <v>46004</v>
      </c>
      <c r="C20" s="47">
        <f t="shared" si="30"/>
        <v>4028858.78</v>
      </c>
      <c r="D20" s="47">
        <v>4033829.53</v>
      </c>
      <c r="E20" s="51">
        <f t="shared" si="0"/>
        <v>4970.75</v>
      </c>
      <c r="F20" s="47">
        <f t="shared" si="17"/>
        <v>1299295.79</v>
      </c>
      <c r="G20" s="47">
        <v>1300562.74</v>
      </c>
      <c r="H20" s="51">
        <f t="shared" si="1"/>
        <v>1266.94999999995</v>
      </c>
      <c r="I20" s="47">
        <f t="shared" si="18"/>
        <v>149620.84</v>
      </c>
      <c r="J20" s="47">
        <v>149772.88</v>
      </c>
      <c r="K20" s="51">
        <f t="shared" si="2"/>
        <v>152.04000000000801</v>
      </c>
      <c r="L20" s="47">
        <f t="shared" si="19"/>
        <v>86701.18</v>
      </c>
      <c r="M20" s="47">
        <v>86754.81</v>
      </c>
      <c r="N20" s="51">
        <f t="shared" si="3"/>
        <v>53.630000000004699</v>
      </c>
      <c r="O20" s="47">
        <f t="shared" si="20"/>
        <v>805865.44</v>
      </c>
      <c r="P20" s="47">
        <v>806283.04</v>
      </c>
      <c r="Q20" s="51">
        <f t="shared" si="4"/>
        <v>417.60000000009302</v>
      </c>
      <c r="R20" s="47">
        <f t="shared" si="21"/>
        <v>313189.06</v>
      </c>
      <c r="S20" s="47">
        <v>313383.2</v>
      </c>
      <c r="T20" s="51">
        <f t="shared" si="5"/>
        <v>194.140000000014</v>
      </c>
      <c r="U20" s="47">
        <f t="shared" si="22"/>
        <v>782124.16</v>
      </c>
      <c r="V20" s="47">
        <v>782821.36</v>
      </c>
      <c r="W20" s="51">
        <f t="shared" si="6"/>
        <v>697.19999999995298</v>
      </c>
      <c r="X20" s="47">
        <f t="shared" si="23"/>
        <v>572136.56000000006</v>
      </c>
      <c r="Y20" s="47">
        <v>572583.36</v>
      </c>
      <c r="Z20" s="51">
        <f t="shared" si="7"/>
        <v>446.79999999992998</v>
      </c>
      <c r="AA20" s="47">
        <f t="shared" si="24"/>
        <v>146254.32</v>
      </c>
      <c r="AB20" s="47">
        <v>146375.04000000001</v>
      </c>
      <c r="AC20" s="51">
        <f t="shared" si="8"/>
        <v>120.72000000000099</v>
      </c>
      <c r="AD20" s="47">
        <f t="shared" si="25"/>
        <v>205945</v>
      </c>
      <c r="AE20" s="47">
        <v>206142</v>
      </c>
      <c r="AF20" s="58">
        <f t="shared" si="9"/>
        <v>197</v>
      </c>
      <c r="AG20" s="62">
        <f t="shared" si="10"/>
        <v>8516.8299999999599</v>
      </c>
      <c r="AH20" s="47">
        <f t="shared" si="26"/>
        <v>8215731.6299999999</v>
      </c>
      <c r="AI20" s="47">
        <v>8223117.5899999999</v>
      </c>
      <c r="AJ20" s="63">
        <f t="shared" si="11"/>
        <v>7385.95999999996</v>
      </c>
      <c r="AK20" s="47">
        <f t="shared" si="27"/>
        <v>8482865.3000000007</v>
      </c>
      <c r="AL20" s="47">
        <v>8490740.2899999991</v>
      </c>
      <c r="AM20" s="63">
        <f t="shared" si="12"/>
        <v>7874.98999999836</v>
      </c>
      <c r="AN20" s="47">
        <f t="shared" si="28"/>
        <v>150106.46</v>
      </c>
      <c r="AO20" s="47">
        <v>151166.16</v>
      </c>
      <c r="AP20" s="63">
        <f t="shared" si="13"/>
        <v>1059.70000000001</v>
      </c>
      <c r="AQ20" s="47">
        <f t="shared" si="29"/>
        <v>29942.73</v>
      </c>
      <c r="AR20" s="47">
        <v>29942.73</v>
      </c>
      <c r="AS20" s="63">
        <f t="shared" si="14"/>
        <v>0</v>
      </c>
      <c r="AT20" s="67">
        <f t="shared" si="15"/>
        <v>8813.9699999983695</v>
      </c>
      <c r="AU20" s="47">
        <f t="shared" si="16"/>
        <v>489.02999999839801</v>
      </c>
      <c r="AV20" s="40"/>
    </row>
    <row r="21" spans="1:55" s="3" customFormat="1" ht="30" customHeight="1">
      <c r="A21" s="504"/>
      <c r="B21" s="50">
        <v>46005</v>
      </c>
      <c r="C21" s="47">
        <f t="shared" si="30"/>
        <v>4033829.53</v>
      </c>
      <c r="D21" s="47">
        <v>4038906.25</v>
      </c>
      <c r="E21" s="51">
        <f t="shared" si="0"/>
        <v>5076.7200000002003</v>
      </c>
      <c r="F21" s="47">
        <f t="shared" si="17"/>
        <v>1300562.74</v>
      </c>
      <c r="G21" s="47">
        <v>1300683.75</v>
      </c>
      <c r="H21" s="51">
        <f t="shared" si="1"/>
        <v>121.010000000009</v>
      </c>
      <c r="I21" s="47">
        <f t="shared" si="18"/>
        <v>149772.88</v>
      </c>
      <c r="J21" s="47">
        <v>149886.93</v>
      </c>
      <c r="K21" s="51">
        <f t="shared" si="2"/>
        <v>114.049999999988</v>
      </c>
      <c r="L21" s="47">
        <f t="shared" si="19"/>
        <v>86754.81</v>
      </c>
      <c r="M21" s="47">
        <v>86807.14</v>
      </c>
      <c r="N21" s="51">
        <f t="shared" si="3"/>
        <v>52.330000000001696</v>
      </c>
      <c r="O21" s="47">
        <f t="shared" si="20"/>
        <v>806283.04</v>
      </c>
      <c r="P21" s="47">
        <v>806580.72</v>
      </c>
      <c r="Q21" s="51">
        <f t="shared" si="4"/>
        <v>297.67999999993498</v>
      </c>
      <c r="R21" s="47">
        <f t="shared" si="21"/>
        <v>313383.2</v>
      </c>
      <c r="S21" s="47">
        <v>313537.88</v>
      </c>
      <c r="T21" s="51">
        <f t="shared" si="5"/>
        <v>154.67999999999299</v>
      </c>
      <c r="U21" s="47">
        <f t="shared" si="22"/>
        <v>782821.36</v>
      </c>
      <c r="V21" s="47">
        <v>783484.24</v>
      </c>
      <c r="W21" s="51">
        <f t="shared" si="6"/>
        <v>662.880000000005</v>
      </c>
      <c r="X21" s="47">
        <f t="shared" si="23"/>
        <v>572583.36</v>
      </c>
      <c r="Y21" s="47">
        <v>573001.72</v>
      </c>
      <c r="Z21" s="51">
        <f t="shared" si="7"/>
        <v>418.35999999998597</v>
      </c>
      <c r="AA21" s="47">
        <f t="shared" si="24"/>
        <v>146375.04000000001</v>
      </c>
      <c r="AB21" s="47">
        <v>146503.54999999999</v>
      </c>
      <c r="AC21" s="51">
        <f t="shared" si="8"/>
        <v>128.50999999998001</v>
      </c>
      <c r="AD21" s="47">
        <f t="shared" si="25"/>
        <v>206142</v>
      </c>
      <c r="AE21" s="47">
        <v>206291</v>
      </c>
      <c r="AF21" s="58">
        <f t="shared" si="9"/>
        <v>149</v>
      </c>
      <c r="AG21" s="62">
        <f t="shared" si="10"/>
        <v>7175.2200000001003</v>
      </c>
      <c r="AH21" s="47">
        <f t="shared" si="26"/>
        <v>8223117.5899999999</v>
      </c>
      <c r="AI21" s="47">
        <v>8229157.7699999996</v>
      </c>
      <c r="AJ21" s="63">
        <f t="shared" si="11"/>
        <v>6040.1799999997002</v>
      </c>
      <c r="AK21" s="47">
        <f t="shared" si="27"/>
        <v>8490740.2899999991</v>
      </c>
      <c r="AL21" s="47">
        <v>8497004</v>
      </c>
      <c r="AM21" s="63">
        <f t="shared" si="12"/>
        <v>6263.7100000008904</v>
      </c>
      <c r="AN21" s="47">
        <f t="shared" si="28"/>
        <v>151166.16</v>
      </c>
      <c r="AO21" s="47">
        <v>152144.76999999999</v>
      </c>
      <c r="AP21" s="63">
        <f t="shared" si="13"/>
        <v>978.60999999998603</v>
      </c>
      <c r="AQ21" s="47">
        <f t="shared" si="29"/>
        <v>29942.73</v>
      </c>
      <c r="AR21" s="47">
        <v>29942.73</v>
      </c>
      <c r="AS21" s="63">
        <f t="shared" si="14"/>
        <v>0</v>
      </c>
      <c r="AT21" s="67">
        <f t="shared" si="15"/>
        <v>7113.8100000008999</v>
      </c>
      <c r="AU21" s="47">
        <f t="shared" si="16"/>
        <v>223.53000000119201</v>
      </c>
      <c r="AV21" s="40"/>
    </row>
    <row r="22" spans="1:55" ht="30" customHeight="1">
      <c r="A22" s="504"/>
      <c r="B22" s="50">
        <v>46006</v>
      </c>
      <c r="C22" s="47">
        <f t="shared" si="30"/>
        <v>4038906.25</v>
      </c>
      <c r="D22" s="47">
        <v>4043405.07</v>
      </c>
      <c r="E22" s="51">
        <f t="shared" si="0"/>
        <v>4498.8199999998296</v>
      </c>
      <c r="F22" s="47">
        <f t="shared" si="17"/>
        <v>1300683.75</v>
      </c>
      <c r="G22" s="47">
        <v>1300950.21</v>
      </c>
      <c r="H22" s="51">
        <f t="shared" si="1"/>
        <v>266.45999999996297</v>
      </c>
      <c r="I22" s="47">
        <f t="shared" si="18"/>
        <v>149886.93</v>
      </c>
      <c r="J22" s="47">
        <v>150026.74</v>
      </c>
      <c r="K22" s="51">
        <f t="shared" si="2"/>
        <v>139.80999999999801</v>
      </c>
      <c r="L22" s="47">
        <f t="shared" si="19"/>
        <v>86807.14</v>
      </c>
      <c r="M22" s="47">
        <v>86894.15</v>
      </c>
      <c r="N22" s="51">
        <f t="shared" si="3"/>
        <v>87.009999999994804</v>
      </c>
      <c r="O22" s="47">
        <f t="shared" si="20"/>
        <v>806580.72</v>
      </c>
      <c r="P22" s="47">
        <v>806847.84</v>
      </c>
      <c r="Q22" s="51">
        <f t="shared" si="4"/>
        <v>267.119999999995</v>
      </c>
      <c r="R22" s="47">
        <f t="shared" si="21"/>
        <v>313537.88</v>
      </c>
      <c r="S22" s="47">
        <v>313743.71999999997</v>
      </c>
      <c r="T22" s="51">
        <f t="shared" si="5"/>
        <v>205.83999999996701</v>
      </c>
      <c r="U22" s="47">
        <f t="shared" si="22"/>
        <v>783484.24</v>
      </c>
      <c r="V22" s="47">
        <v>784142.08</v>
      </c>
      <c r="W22" s="51">
        <f t="shared" si="6"/>
        <v>657.83999999996695</v>
      </c>
      <c r="X22" s="47">
        <f t="shared" si="23"/>
        <v>573001.72</v>
      </c>
      <c r="Y22" s="47">
        <v>573461.88</v>
      </c>
      <c r="Z22" s="51">
        <f t="shared" si="7"/>
        <v>460.16000000003299</v>
      </c>
      <c r="AA22" s="47">
        <f t="shared" si="24"/>
        <v>146503.54999999999</v>
      </c>
      <c r="AB22" s="47">
        <v>146617.12</v>
      </c>
      <c r="AC22" s="51">
        <f t="shared" si="8"/>
        <v>113.570000000007</v>
      </c>
      <c r="AD22" s="47">
        <f t="shared" si="25"/>
        <v>206291</v>
      </c>
      <c r="AE22" s="47">
        <v>206501</v>
      </c>
      <c r="AF22" s="58">
        <f t="shared" si="9"/>
        <v>210</v>
      </c>
      <c r="AG22" s="62">
        <f t="shared" si="10"/>
        <v>6906.62999999976</v>
      </c>
      <c r="AH22" s="47">
        <f t="shared" si="26"/>
        <v>8229157.7699999996</v>
      </c>
      <c r="AI22" s="47">
        <v>8235068.3700000001</v>
      </c>
      <c r="AJ22" s="63">
        <f t="shared" si="11"/>
        <v>5910.6000000005597</v>
      </c>
      <c r="AK22" s="47">
        <f t="shared" si="27"/>
        <v>8497004</v>
      </c>
      <c r="AL22" s="47">
        <v>8503103.3499999996</v>
      </c>
      <c r="AM22" s="63">
        <f t="shared" si="12"/>
        <v>6099.3499999996302</v>
      </c>
      <c r="AN22" s="47">
        <f t="shared" si="28"/>
        <v>152144.76999999999</v>
      </c>
      <c r="AO22" s="47">
        <v>153172.1</v>
      </c>
      <c r="AP22" s="63">
        <f t="shared" si="13"/>
        <v>1027.3300000000199</v>
      </c>
      <c r="AQ22" s="47">
        <f t="shared" si="29"/>
        <v>29942.73</v>
      </c>
      <c r="AR22" s="47">
        <v>29942.93</v>
      </c>
      <c r="AS22" s="63">
        <f t="shared" si="14"/>
        <v>0.20000000000072801</v>
      </c>
      <c r="AT22" s="67">
        <f t="shared" si="15"/>
        <v>7012.9099999996397</v>
      </c>
      <c r="AU22" s="47">
        <f t="shared" si="16"/>
        <v>188.74999999906899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4"/>
      <c r="B23" s="50">
        <v>46007</v>
      </c>
      <c r="C23" s="47">
        <f t="shared" si="30"/>
        <v>4043405.07</v>
      </c>
      <c r="D23" s="47">
        <v>4048775.07</v>
      </c>
      <c r="E23" s="51">
        <f t="shared" si="0"/>
        <v>5370</v>
      </c>
      <c r="F23" s="47">
        <f t="shared" si="17"/>
        <v>1300950.21</v>
      </c>
      <c r="G23" s="47">
        <v>1301112.05</v>
      </c>
      <c r="H23" s="51">
        <f t="shared" si="1"/>
        <v>161.84000000008399</v>
      </c>
      <c r="I23" s="47">
        <f t="shared" si="18"/>
        <v>150026.74</v>
      </c>
      <c r="J23" s="47">
        <v>150148.04999999999</v>
      </c>
      <c r="K23" s="51">
        <f t="shared" si="2"/>
        <v>121.309999999998</v>
      </c>
      <c r="L23" s="47">
        <f t="shared" si="19"/>
        <v>86894.15</v>
      </c>
      <c r="M23" s="47">
        <v>86973.52</v>
      </c>
      <c r="N23" s="51">
        <f t="shared" si="3"/>
        <v>79.370000000009895</v>
      </c>
      <c r="O23" s="47">
        <f t="shared" si="20"/>
        <v>806847.84</v>
      </c>
      <c r="P23" s="47">
        <v>807148</v>
      </c>
      <c r="Q23" s="51">
        <f t="shared" si="4"/>
        <v>300.16000000003299</v>
      </c>
      <c r="R23" s="47">
        <f t="shared" si="21"/>
        <v>313743.71999999997</v>
      </c>
      <c r="S23" s="47">
        <v>313941.12</v>
      </c>
      <c r="T23" s="51">
        <f t="shared" si="5"/>
        <v>197.400000000023</v>
      </c>
      <c r="U23" s="47">
        <f t="shared" si="22"/>
        <v>784142.08</v>
      </c>
      <c r="V23" s="47">
        <v>784804.48</v>
      </c>
      <c r="W23" s="51">
        <f t="shared" si="6"/>
        <v>662.40000000002306</v>
      </c>
      <c r="X23" s="47">
        <f t="shared" si="23"/>
        <v>573461.88</v>
      </c>
      <c r="Y23" s="47">
        <v>573948.80000000005</v>
      </c>
      <c r="Z23" s="51">
        <f t="shared" si="7"/>
        <v>486.92000000004202</v>
      </c>
      <c r="AA23" s="47">
        <f t="shared" si="24"/>
        <v>146617.12</v>
      </c>
      <c r="AB23" s="47">
        <v>146735.97</v>
      </c>
      <c r="AC23" s="51">
        <f t="shared" si="8"/>
        <v>118.85000000000601</v>
      </c>
      <c r="AD23" s="47">
        <f t="shared" si="25"/>
        <v>206501</v>
      </c>
      <c r="AE23" s="47">
        <v>206677</v>
      </c>
      <c r="AF23" s="58">
        <f t="shared" si="9"/>
        <v>176</v>
      </c>
      <c r="AG23" s="62">
        <f t="shared" si="10"/>
        <v>7674.2500000002201</v>
      </c>
      <c r="AH23" s="47">
        <f t="shared" si="26"/>
        <v>8235068.3700000001</v>
      </c>
      <c r="AI23" s="47">
        <v>8241648.0099999998</v>
      </c>
      <c r="AJ23" s="63">
        <f t="shared" si="11"/>
        <v>6579.6399999996602</v>
      </c>
      <c r="AK23" s="47">
        <f t="shared" si="27"/>
        <v>8503103.3499999996</v>
      </c>
      <c r="AL23" s="47">
        <v>8510005.1300000008</v>
      </c>
      <c r="AM23" s="63">
        <f t="shared" si="12"/>
        <v>6901.7800000011903</v>
      </c>
      <c r="AN23" s="47">
        <f t="shared" si="28"/>
        <v>153172.1</v>
      </c>
      <c r="AO23" s="47">
        <v>154200.35999999999</v>
      </c>
      <c r="AP23" s="63">
        <f t="shared" si="13"/>
        <v>1028.25999999998</v>
      </c>
      <c r="AQ23" s="47">
        <f t="shared" si="29"/>
        <v>29942.93</v>
      </c>
      <c r="AR23" s="47">
        <v>29942.9</v>
      </c>
      <c r="AS23" s="63">
        <f t="shared" si="14"/>
        <v>-2.9999999998835802E-2</v>
      </c>
      <c r="AT23" s="67">
        <f t="shared" si="15"/>
        <v>7811.2200000011699</v>
      </c>
      <c r="AU23" s="47">
        <f t="shared" si="16"/>
        <v>322.14000000152703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4"/>
      <c r="B24" s="50">
        <v>46008</v>
      </c>
      <c r="C24" s="47">
        <f t="shared" si="30"/>
        <v>4048775.07</v>
      </c>
      <c r="D24" s="47">
        <v>4053698.87</v>
      </c>
      <c r="E24" s="51">
        <f t="shared" si="0"/>
        <v>4923.8000000002803</v>
      </c>
      <c r="F24" s="47">
        <f t="shared" si="17"/>
        <v>1301112.05</v>
      </c>
      <c r="G24" s="47">
        <v>1301242.21</v>
      </c>
      <c r="H24" s="51">
        <f t="shared" si="1"/>
        <v>130.15999999991601</v>
      </c>
      <c r="I24" s="47">
        <f t="shared" si="18"/>
        <v>150148.04999999999</v>
      </c>
      <c r="J24" s="47">
        <v>150254.75</v>
      </c>
      <c r="K24" s="51">
        <f t="shared" si="2"/>
        <v>106.700000000012</v>
      </c>
      <c r="L24" s="47">
        <f t="shared" si="19"/>
        <v>86973.52</v>
      </c>
      <c r="M24" s="47">
        <v>87045.33</v>
      </c>
      <c r="N24" s="51">
        <f t="shared" si="3"/>
        <v>71.8099999999977</v>
      </c>
      <c r="O24" s="47">
        <f t="shared" si="20"/>
        <v>807148</v>
      </c>
      <c r="P24" s="47">
        <v>807420.72</v>
      </c>
      <c r="Q24" s="51">
        <f t="shared" si="4"/>
        <v>272.719999999972</v>
      </c>
      <c r="R24" s="47">
        <f t="shared" si="21"/>
        <v>313941.12</v>
      </c>
      <c r="S24" s="47">
        <v>314135.67999999999</v>
      </c>
      <c r="T24" s="51">
        <f t="shared" si="5"/>
        <v>194.55999999999801</v>
      </c>
      <c r="U24" s="47">
        <f t="shared" si="22"/>
        <v>784804.48</v>
      </c>
      <c r="V24" s="47">
        <v>785466.16</v>
      </c>
      <c r="W24" s="51">
        <f t="shared" si="6"/>
        <v>661.680000000051</v>
      </c>
      <c r="X24" s="47">
        <f t="shared" si="23"/>
        <v>573948.80000000005</v>
      </c>
      <c r="Y24" s="47">
        <v>574384.07999999996</v>
      </c>
      <c r="Z24" s="51">
        <f t="shared" si="7"/>
        <v>435.27999999991198</v>
      </c>
      <c r="AA24" s="47">
        <f t="shared" si="24"/>
        <v>146735.97</v>
      </c>
      <c r="AB24" s="47">
        <v>146851.92000000001</v>
      </c>
      <c r="AC24" s="51">
        <f t="shared" si="8"/>
        <v>115.950000000012</v>
      </c>
      <c r="AD24" s="47">
        <f t="shared" si="25"/>
        <v>206677</v>
      </c>
      <c r="AE24" s="47">
        <v>206854</v>
      </c>
      <c r="AF24" s="58">
        <f t="shared" si="9"/>
        <v>177</v>
      </c>
      <c r="AG24" s="62">
        <f t="shared" si="10"/>
        <v>7089.6600000001499</v>
      </c>
      <c r="AH24" s="47">
        <f t="shared" si="26"/>
        <v>8241648.0099999998</v>
      </c>
      <c r="AI24" s="47">
        <v>8247637.9500000002</v>
      </c>
      <c r="AJ24" s="63">
        <f t="shared" si="11"/>
        <v>5989.9400000004098</v>
      </c>
      <c r="AK24" s="47">
        <f t="shared" si="27"/>
        <v>8510005.1300000008</v>
      </c>
      <c r="AL24" s="47">
        <v>8516194.7200000007</v>
      </c>
      <c r="AM24" s="63">
        <f t="shared" si="12"/>
        <v>6189.5899999998501</v>
      </c>
      <c r="AN24" s="47">
        <f t="shared" si="28"/>
        <v>154200.35999999999</v>
      </c>
      <c r="AO24" s="47">
        <v>155239.54</v>
      </c>
      <c r="AP24" s="63">
        <f t="shared" si="13"/>
        <v>1039.1800000000201</v>
      </c>
      <c r="AQ24" s="47">
        <f t="shared" si="29"/>
        <v>29942.9</v>
      </c>
      <c r="AR24" s="47">
        <v>29942.959999999999</v>
      </c>
      <c r="AS24" s="63">
        <f t="shared" si="14"/>
        <v>5.9999999997671701E-2</v>
      </c>
      <c r="AT24" s="67">
        <f t="shared" si="15"/>
        <v>7112.7599999998602</v>
      </c>
      <c r="AU24" s="47">
        <f t="shared" si="16"/>
        <v>199.64999999944101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4"/>
      <c r="B25" s="50">
        <v>46009</v>
      </c>
      <c r="C25" s="47">
        <f t="shared" si="30"/>
        <v>4053698.87</v>
      </c>
      <c r="D25" s="47">
        <v>4058728.71</v>
      </c>
      <c r="E25" s="51">
        <f t="shared" si="0"/>
        <v>5029.8399999998501</v>
      </c>
      <c r="F25" s="47">
        <f t="shared" si="17"/>
        <v>1301242.21</v>
      </c>
      <c r="G25" s="47">
        <v>1301309.52</v>
      </c>
      <c r="H25" s="51">
        <f t="shared" si="1"/>
        <v>67.310000000055894</v>
      </c>
      <c r="I25" s="47">
        <f t="shared" si="18"/>
        <v>150254.75</v>
      </c>
      <c r="J25" s="47">
        <v>150361.1</v>
      </c>
      <c r="K25" s="51">
        <f t="shared" si="2"/>
        <v>106.35000000000601</v>
      </c>
      <c r="L25" s="47">
        <f t="shared" si="19"/>
        <v>87045.33</v>
      </c>
      <c r="M25" s="47">
        <v>87119.38</v>
      </c>
      <c r="N25" s="51">
        <f t="shared" si="3"/>
        <v>74.050000000002896</v>
      </c>
      <c r="O25" s="47">
        <f t="shared" si="20"/>
        <v>807420.72</v>
      </c>
      <c r="P25" s="47">
        <v>807701.28</v>
      </c>
      <c r="Q25" s="51">
        <f t="shared" si="4"/>
        <v>280.56000000005599</v>
      </c>
      <c r="R25" s="47">
        <f t="shared" si="21"/>
        <v>314135.67999999999</v>
      </c>
      <c r="S25" s="47">
        <v>314298.84000000003</v>
      </c>
      <c r="T25" s="51">
        <f t="shared" si="5"/>
        <v>163.16000000003299</v>
      </c>
      <c r="U25" s="47">
        <f t="shared" si="22"/>
        <v>785466.16</v>
      </c>
      <c r="V25" s="47">
        <v>786095.04</v>
      </c>
      <c r="W25" s="51">
        <f t="shared" si="6"/>
        <v>628.880000000005</v>
      </c>
      <c r="X25" s="47">
        <f t="shared" si="23"/>
        <v>574384.07999999996</v>
      </c>
      <c r="Y25" s="47">
        <v>574793.19999999995</v>
      </c>
      <c r="Z25" s="51">
        <f t="shared" si="7"/>
        <v>409.119999999995</v>
      </c>
      <c r="AA25" s="47">
        <f t="shared" si="24"/>
        <v>146851.92000000001</v>
      </c>
      <c r="AB25" s="47">
        <v>146971.68</v>
      </c>
      <c r="AC25" s="51">
        <f t="shared" si="8"/>
        <v>119.75999999998</v>
      </c>
      <c r="AD25" s="47">
        <f t="shared" si="25"/>
        <v>206854</v>
      </c>
      <c r="AE25" s="47">
        <v>207031</v>
      </c>
      <c r="AF25" s="58">
        <f t="shared" si="9"/>
        <v>177</v>
      </c>
      <c r="AG25" s="62">
        <f t="shared" si="10"/>
        <v>7056.0299999999797</v>
      </c>
      <c r="AH25" s="47">
        <f t="shared" si="26"/>
        <v>8247637.9500000002</v>
      </c>
      <c r="AI25" s="47">
        <v>8253606.6200000001</v>
      </c>
      <c r="AJ25" s="63">
        <f t="shared" si="11"/>
        <v>5968.66999999993</v>
      </c>
      <c r="AK25" s="47">
        <f t="shared" si="27"/>
        <v>8516194.7200000007</v>
      </c>
      <c r="AL25" s="47">
        <v>8522335</v>
      </c>
      <c r="AM25" s="63">
        <f t="shared" si="12"/>
        <v>6140.2799999993304</v>
      </c>
      <c r="AN25" s="47">
        <f t="shared" si="28"/>
        <v>155239.54</v>
      </c>
      <c r="AO25" s="47">
        <v>156270.98000000001</v>
      </c>
      <c r="AP25" s="63">
        <f t="shared" si="13"/>
        <v>1031.44</v>
      </c>
      <c r="AQ25" s="47">
        <f t="shared" si="29"/>
        <v>29942.959999999999</v>
      </c>
      <c r="AR25" s="47">
        <v>29942.959999999999</v>
      </c>
      <c r="AS25" s="63">
        <f t="shared" si="14"/>
        <v>0</v>
      </c>
      <c r="AT25" s="67">
        <f t="shared" si="15"/>
        <v>7051.9599999993497</v>
      </c>
      <c r="AU25" s="47">
        <f t="shared" si="16"/>
        <v>171.60999999940401</v>
      </c>
      <c r="AV25" s="41"/>
      <c r="AZ25" s="1"/>
    </row>
    <row r="26" spans="1:55" ht="30" customHeight="1">
      <c r="A26" s="504"/>
      <c r="B26" s="50">
        <v>46010</v>
      </c>
      <c r="C26" s="47">
        <f t="shared" si="30"/>
        <v>4058728.71</v>
      </c>
      <c r="D26" s="47">
        <v>4063527.61</v>
      </c>
      <c r="E26" s="51">
        <f t="shared" si="0"/>
        <v>4798.8999999999096</v>
      </c>
      <c r="F26" s="47">
        <f t="shared" si="17"/>
        <v>1301309.52</v>
      </c>
      <c r="G26" s="47">
        <v>1301385.24</v>
      </c>
      <c r="H26" s="51">
        <f t="shared" si="1"/>
        <v>75.719999999972103</v>
      </c>
      <c r="I26" s="47">
        <f t="shared" si="18"/>
        <v>150361.1</v>
      </c>
      <c r="J26" s="47">
        <v>150469.6</v>
      </c>
      <c r="K26" s="51">
        <f t="shared" si="2"/>
        <v>108.5</v>
      </c>
      <c r="L26" s="47">
        <f t="shared" si="19"/>
        <v>87119.38</v>
      </c>
      <c r="M26" s="47">
        <v>87197.759999999995</v>
      </c>
      <c r="N26" s="51">
        <f t="shared" si="3"/>
        <v>78.379999999990105</v>
      </c>
      <c r="O26" s="47">
        <f t="shared" si="20"/>
        <v>807701.28</v>
      </c>
      <c r="P26" s="47">
        <v>807979.92</v>
      </c>
      <c r="Q26" s="51">
        <f t="shared" si="4"/>
        <v>278.64000000001403</v>
      </c>
      <c r="R26" s="47">
        <f t="shared" si="21"/>
        <v>314298.84000000003</v>
      </c>
      <c r="S26" s="47">
        <v>314460.76</v>
      </c>
      <c r="T26" s="51">
        <f t="shared" si="5"/>
        <v>161.91999999998399</v>
      </c>
      <c r="U26" s="47">
        <f t="shared" si="22"/>
        <v>786095.04</v>
      </c>
      <c r="V26" s="47">
        <v>786760.32</v>
      </c>
      <c r="W26" s="51">
        <f t="shared" si="6"/>
        <v>665.27999999991198</v>
      </c>
      <c r="X26" s="47">
        <f t="shared" si="23"/>
        <v>574793.19999999995</v>
      </c>
      <c r="Y26" s="47">
        <v>575217.6</v>
      </c>
      <c r="Z26" s="51">
        <f t="shared" si="7"/>
        <v>424.400000000023</v>
      </c>
      <c r="AA26" s="47">
        <f t="shared" si="24"/>
        <v>146971.68</v>
      </c>
      <c r="AB26" s="47">
        <v>147091.35999999999</v>
      </c>
      <c r="AC26" s="51">
        <f t="shared" si="8"/>
        <v>119.679999999993</v>
      </c>
      <c r="AD26" s="47">
        <f t="shared" si="25"/>
        <v>207031</v>
      </c>
      <c r="AE26" s="47">
        <v>207241</v>
      </c>
      <c r="AF26" s="58">
        <f t="shared" si="9"/>
        <v>210</v>
      </c>
      <c r="AG26" s="62">
        <f t="shared" si="10"/>
        <v>6921.41999999979</v>
      </c>
      <c r="AH26" s="47">
        <f t="shared" si="26"/>
        <v>8253606.6200000001</v>
      </c>
      <c r="AI26" s="47">
        <v>8259596.0800000001</v>
      </c>
      <c r="AJ26" s="63">
        <f t="shared" si="11"/>
        <v>5989.45999999996</v>
      </c>
      <c r="AK26" s="47">
        <f t="shared" si="27"/>
        <v>8522335</v>
      </c>
      <c r="AL26" s="47">
        <v>8528522.0299999993</v>
      </c>
      <c r="AM26" s="63">
        <f t="shared" si="12"/>
        <v>6187.0299999993304</v>
      </c>
      <c r="AN26" s="47">
        <f t="shared" si="28"/>
        <v>156270.98000000001</v>
      </c>
      <c r="AO26" s="47">
        <v>157141.68</v>
      </c>
      <c r="AP26" s="63">
        <f t="shared" si="13"/>
        <v>870.69999999998299</v>
      </c>
      <c r="AQ26" s="47">
        <f t="shared" si="29"/>
        <v>29942.959999999999</v>
      </c>
      <c r="AR26" s="47">
        <v>29946.2</v>
      </c>
      <c r="AS26" s="63">
        <f t="shared" si="14"/>
        <v>3.2400000000015998</v>
      </c>
      <c r="AT26" s="67">
        <f t="shared" si="15"/>
        <v>6934.8099999993201</v>
      </c>
      <c r="AU26" s="47">
        <f t="shared" si="16"/>
        <v>197.56999999936701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4"/>
      <c r="B27" s="50">
        <v>46011</v>
      </c>
      <c r="C27" s="47">
        <f t="shared" si="30"/>
        <v>4063527.61</v>
      </c>
      <c r="D27" s="47">
        <v>4068541.8</v>
      </c>
      <c r="E27" s="51">
        <f t="shared" si="0"/>
        <v>5014.1899999999396</v>
      </c>
      <c r="F27" s="47">
        <f t="shared" si="17"/>
        <v>1301385.24</v>
      </c>
      <c r="G27" s="47">
        <v>1301560.6399999999</v>
      </c>
      <c r="H27" s="51">
        <v>175.4</v>
      </c>
      <c r="I27" s="47">
        <f t="shared" si="18"/>
        <v>150469.6</v>
      </c>
      <c r="J27" s="47">
        <v>150583.37</v>
      </c>
      <c r="K27" s="51">
        <f t="shared" si="2"/>
        <v>113.76999999999001</v>
      </c>
      <c r="L27" s="47">
        <f t="shared" si="19"/>
        <v>87197.759999999995</v>
      </c>
      <c r="M27" s="47">
        <v>87274.74</v>
      </c>
      <c r="N27" s="51">
        <f t="shared" si="3"/>
        <v>76.980000000010506</v>
      </c>
      <c r="O27" s="47">
        <f t="shared" si="20"/>
        <v>807979.92</v>
      </c>
      <c r="P27" s="47">
        <v>808299.92</v>
      </c>
      <c r="Q27" s="51">
        <f t="shared" si="4"/>
        <v>320</v>
      </c>
      <c r="R27" s="47">
        <f t="shared" si="21"/>
        <v>314460.76</v>
      </c>
      <c r="S27" s="47">
        <v>314626.52</v>
      </c>
      <c r="T27" s="51">
        <f t="shared" si="5"/>
        <v>165.760000000009</v>
      </c>
      <c r="U27" s="47">
        <f t="shared" si="22"/>
        <v>786760.32</v>
      </c>
      <c r="V27" s="47">
        <v>787439.28</v>
      </c>
      <c r="W27" s="51">
        <f t="shared" si="6"/>
        <v>678.96000000007905</v>
      </c>
      <c r="X27" s="47">
        <f t="shared" si="23"/>
        <v>575217.6</v>
      </c>
      <c r="Y27" s="47">
        <v>575684.48</v>
      </c>
      <c r="Z27" s="51">
        <f t="shared" si="7"/>
        <v>466.880000000005</v>
      </c>
      <c r="AA27" s="47">
        <f t="shared" si="24"/>
        <v>147091.35999999999</v>
      </c>
      <c r="AB27" s="47">
        <v>147210.91</v>
      </c>
      <c r="AC27" s="51">
        <f t="shared" si="8"/>
        <v>119.55000000001699</v>
      </c>
      <c r="AD27" s="47">
        <f t="shared" si="25"/>
        <v>207241</v>
      </c>
      <c r="AE27" s="47">
        <v>207430</v>
      </c>
      <c r="AF27" s="58">
        <f t="shared" si="9"/>
        <v>189</v>
      </c>
      <c r="AG27" s="62">
        <f t="shared" si="10"/>
        <v>7320.4900000000498</v>
      </c>
      <c r="AH27" s="47">
        <f t="shared" si="26"/>
        <v>8259596.0800000001</v>
      </c>
      <c r="AI27" s="47">
        <v>8266040.7400000002</v>
      </c>
      <c r="AJ27" s="63">
        <f t="shared" si="11"/>
        <v>6444.6600000001499</v>
      </c>
      <c r="AK27" s="47">
        <f t="shared" si="27"/>
        <v>8528522.0299999993</v>
      </c>
      <c r="AL27" s="47">
        <v>8535125.9299999997</v>
      </c>
      <c r="AM27" s="63">
        <f t="shared" si="12"/>
        <v>6603.9000000003698</v>
      </c>
      <c r="AN27" s="47">
        <f t="shared" si="28"/>
        <v>157141.68</v>
      </c>
      <c r="AO27" s="47">
        <v>157955.42000000001</v>
      </c>
      <c r="AP27" s="63">
        <f t="shared" si="13"/>
        <v>813.74000000002002</v>
      </c>
      <c r="AQ27" s="47">
        <f t="shared" si="29"/>
        <v>29946.2</v>
      </c>
      <c r="AR27" s="47">
        <v>29946.2</v>
      </c>
      <c r="AS27" s="63">
        <f t="shared" si="14"/>
        <v>0</v>
      </c>
      <c r="AT27" s="67">
        <f t="shared" si="15"/>
        <v>7298.0900000003703</v>
      </c>
      <c r="AU27" s="47">
        <f t="shared" si="16"/>
        <v>159.240000000224</v>
      </c>
    </row>
    <row r="28" spans="1:55" s="3" customFormat="1" ht="30" customHeight="1">
      <c r="A28" s="504"/>
      <c r="B28" s="50">
        <v>46012</v>
      </c>
      <c r="C28" s="47">
        <f t="shared" si="30"/>
        <v>4068541.8</v>
      </c>
      <c r="D28" s="47">
        <v>4073492.6</v>
      </c>
      <c r="E28" s="51">
        <f t="shared" si="0"/>
        <v>4950.8000000002803</v>
      </c>
      <c r="F28" s="47">
        <f t="shared" si="17"/>
        <v>1301560.6399999999</v>
      </c>
      <c r="G28" s="47">
        <v>1303467.33</v>
      </c>
      <c r="H28" s="51">
        <f t="shared" si="1"/>
        <v>1906.6900000001799</v>
      </c>
      <c r="I28" s="47">
        <f t="shared" si="18"/>
        <v>150583.37</v>
      </c>
      <c r="J28" s="47">
        <v>150734.9</v>
      </c>
      <c r="K28" s="51">
        <f t="shared" si="2"/>
        <v>151.52999999999901</v>
      </c>
      <c r="L28" s="47">
        <f t="shared" si="19"/>
        <v>87274.74</v>
      </c>
      <c r="M28" s="47">
        <v>87342.66</v>
      </c>
      <c r="N28" s="51">
        <f t="shared" si="3"/>
        <v>67.919999999998296</v>
      </c>
      <c r="O28" s="47">
        <f t="shared" si="20"/>
        <v>808299.92</v>
      </c>
      <c r="P28" s="47">
        <v>808756.72</v>
      </c>
      <c r="Q28" s="51">
        <f t="shared" si="4"/>
        <v>456.79999999992998</v>
      </c>
      <c r="R28" s="47">
        <f t="shared" si="21"/>
        <v>314626.52</v>
      </c>
      <c r="S28" s="47">
        <v>314904.48</v>
      </c>
      <c r="T28" s="51">
        <f t="shared" si="5"/>
        <v>277.95999999996297</v>
      </c>
      <c r="U28" s="47">
        <f t="shared" si="22"/>
        <v>787439.28</v>
      </c>
      <c r="V28" s="47">
        <v>788180.96</v>
      </c>
      <c r="W28" s="51">
        <f t="shared" si="6"/>
        <v>741.67999999993503</v>
      </c>
      <c r="X28" s="47">
        <f t="shared" si="23"/>
        <v>575684.48</v>
      </c>
      <c r="Y28" s="47">
        <v>576211.84</v>
      </c>
      <c r="Z28" s="51">
        <f t="shared" si="7"/>
        <v>527.35999999998603</v>
      </c>
      <c r="AA28" s="47">
        <f t="shared" si="24"/>
        <v>147210.91</v>
      </c>
      <c r="AB28" s="47">
        <v>147346.64000000001</v>
      </c>
      <c r="AC28" s="51">
        <f t="shared" si="8"/>
        <v>135.73000000000999</v>
      </c>
      <c r="AD28" s="47">
        <f t="shared" si="25"/>
        <v>207430</v>
      </c>
      <c r="AE28" s="47">
        <v>207580</v>
      </c>
      <c r="AF28" s="58">
        <f t="shared" si="9"/>
        <v>150</v>
      </c>
      <c r="AG28" s="62">
        <f t="shared" si="10"/>
        <v>9366.4700000002795</v>
      </c>
      <c r="AH28" s="47">
        <f t="shared" si="26"/>
        <v>8266040.7400000002</v>
      </c>
      <c r="AI28" s="47">
        <v>8274456.3899999997</v>
      </c>
      <c r="AJ28" s="63">
        <f t="shared" si="11"/>
        <v>8415.6499999994394</v>
      </c>
      <c r="AK28" s="47">
        <f t="shared" si="27"/>
        <v>8535125.9299999997</v>
      </c>
      <c r="AL28" s="47">
        <v>8543874.9800000004</v>
      </c>
      <c r="AM28" s="63">
        <f t="shared" si="12"/>
        <v>8749.0500000007505</v>
      </c>
      <c r="AN28" s="47">
        <f t="shared" si="28"/>
        <v>157955.42000000001</v>
      </c>
      <c r="AO28" s="47">
        <v>158828.85</v>
      </c>
      <c r="AP28" s="63">
        <f t="shared" si="13"/>
        <v>873.42999999999302</v>
      </c>
      <c r="AQ28" s="47">
        <f t="shared" si="29"/>
        <v>29946.2</v>
      </c>
      <c r="AR28" s="47">
        <v>29946.2</v>
      </c>
      <c r="AS28" s="63">
        <f t="shared" si="14"/>
        <v>0</v>
      </c>
      <c r="AT28" s="67">
        <f t="shared" si="15"/>
        <v>9486.7500000007294</v>
      </c>
      <c r="AU28" s="47">
        <f t="shared" si="16"/>
        <v>333.40000000130402</v>
      </c>
    </row>
    <row r="29" spans="1:55" ht="30" customHeight="1">
      <c r="A29" s="504"/>
      <c r="B29" s="50">
        <v>46013</v>
      </c>
      <c r="C29" s="47">
        <f t="shared" si="30"/>
        <v>4073492.6</v>
      </c>
      <c r="D29" s="47">
        <v>4078340.44</v>
      </c>
      <c r="E29" s="51">
        <f t="shared" si="0"/>
        <v>4847.8399999998501</v>
      </c>
      <c r="F29" s="47">
        <f t="shared" si="17"/>
        <v>1303467.33</v>
      </c>
      <c r="G29" s="47">
        <v>1306191.6399999999</v>
      </c>
      <c r="H29" s="51">
        <f t="shared" si="1"/>
        <v>2724.3099999998199</v>
      </c>
      <c r="I29" s="47">
        <f t="shared" si="18"/>
        <v>150734.9</v>
      </c>
      <c r="J29" s="47">
        <v>150893.28</v>
      </c>
      <c r="K29" s="51">
        <f t="shared" si="2"/>
        <v>158.380000000005</v>
      </c>
      <c r="L29" s="47">
        <f t="shared" si="19"/>
        <v>87342.66</v>
      </c>
      <c r="M29" s="47">
        <v>87413.05</v>
      </c>
      <c r="N29" s="51">
        <f t="shared" si="3"/>
        <v>70.389999999999404</v>
      </c>
      <c r="O29" s="47">
        <f t="shared" si="20"/>
        <v>808756.72</v>
      </c>
      <c r="P29" s="47">
        <v>809207.6</v>
      </c>
      <c r="Q29" s="51">
        <f t="shared" si="4"/>
        <v>450.880000000005</v>
      </c>
      <c r="R29" s="47">
        <f t="shared" si="21"/>
        <v>314904.48</v>
      </c>
      <c r="S29" s="47">
        <v>315194.52</v>
      </c>
      <c r="T29" s="51">
        <f t="shared" si="5"/>
        <v>290.04000000003703</v>
      </c>
      <c r="U29" s="47">
        <f t="shared" si="22"/>
        <v>788180.96</v>
      </c>
      <c r="V29" s="47">
        <v>788932.8</v>
      </c>
      <c r="W29" s="51">
        <f t="shared" si="6"/>
        <v>751.84000000008405</v>
      </c>
      <c r="X29" s="47">
        <f t="shared" si="23"/>
        <v>576211.84</v>
      </c>
      <c r="Y29" s="47">
        <v>576759.6</v>
      </c>
      <c r="Z29" s="51">
        <f t="shared" si="7"/>
        <v>547.76000000000897</v>
      </c>
      <c r="AA29" s="47">
        <f t="shared" si="24"/>
        <v>147346.64000000001</v>
      </c>
      <c r="AB29" s="47">
        <v>147482.64000000001</v>
      </c>
      <c r="AC29" s="51">
        <f t="shared" si="8"/>
        <v>136</v>
      </c>
      <c r="AD29" s="47">
        <f t="shared" si="25"/>
        <v>207580</v>
      </c>
      <c r="AE29" s="47">
        <v>207808</v>
      </c>
      <c r="AF29" s="58">
        <f t="shared" si="9"/>
        <v>228</v>
      </c>
      <c r="AG29" s="62">
        <f t="shared" si="10"/>
        <v>10205.4399999998</v>
      </c>
      <c r="AH29" s="47">
        <f t="shared" si="26"/>
        <v>8274456.3899999997</v>
      </c>
      <c r="AI29" s="47">
        <v>8283582.1100000003</v>
      </c>
      <c r="AJ29" s="63">
        <f t="shared" si="11"/>
        <v>9125.7200000006706</v>
      </c>
      <c r="AK29" s="47">
        <f t="shared" si="27"/>
        <v>8543874.9800000004</v>
      </c>
      <c r="AL29" s="47">
        <v>8553265.6799999997</v>
      </c>
      <c r="AM29" s="63">
        <f t="shared" si="12"/>
        <v>9390.6999999992495</v>
      </c>
      <c r="AN29" s="47">
        <f t="shared" si="28"/>
        <v>158828.85</v>
      </c>
      <c r="AO29" s="47">
        <v>159828.49</v>
      </c>
      <c r="AP29" s="63">
        <f t="shared" si="13"/>
        <v>999.63999999998498</v>
      </c>
      <c r="AQ29" s="47">
        <f t="shared" si="29"/>
        <v>29946.2</v>
      </c>
      <c r="AR29" s="47">
        <v>29946.2</v>
      </c>
      <c r="AS29" s="63">
        <f t="shared" si="14"/>
        <v>0</v>
      </c>
      <c r="AT29" s="67">
        <f t="shared" si="15"/>
        <v>10254.3399999992</v>
      </c>
      <c r="AU29" s="47">
        <f t="shared" si="16"/>
        <v>264.97999999858399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4"/>
      <c r="B30" s="50">
        <v>46014</v>
      </c>
      <c r="C30" s="47">
        <f t="shared" si="30"/>
        <v>4078340.44</v>
      </c>
      <c r="D30" s="47">
        <v>4083193.93</v>
      </c>
      <c r="E30" s="51">
        <f t="shared" si="0"/>
        <v>4853.4900000002199</v>
      </c>
      <c r="F30" s="47">
        <f t="shared" si="17"/>
        <v>1306191.6399999999</v>
      </c>
      <c r="G30" s="47">
        <v>1308150.17</v>
      </c>
      <c r="H30" s="51">
        <f t="shared" si="1"/>
        <v>1958.53000000003</v>
      </c>
      <c r="I30" s="47">
        <f t="shared" si="18"/>
        <v>150893.28</v>
      </c>
      <c r="J30" s="47">
        <v>151058.66</v>
      </c>
      <c r="K30" s="51">
        <f t="shared" si="2"/>
        <v>165.380000000005</v>
      </c>
      <c r="L30" s="47">
        <f t="shared" si="19"/>
        <v>87413.05</v>
      </c>
      <c r="M30" s="47">
        <v>87485.52</v>
      </c>
      <c r="N30" s="51">
        <f t="shared" si="3"/>
        <v>72.470000000001207</v>
      </c>
      <c r="O30" s="47">
        <f t="shared" si="20"/>
        <v>809207.6</v>
      </c>
      <c r="P30" s="47">
        <v>809653.68</v>
      </c>
      <c r="Q30" s="51">
        <f t="shared" si="4"/>
        <v>446.08000000007502</v>
      </c>
      <c r="R30" s="47">
        <f t="shared" si="21"/>
        <v>315194.52</v>
      </c>
      <c r="S30" s="47">
        <v>315456.38</v>
      </c>
      <c r="T30" s="51">
        <f t="shared" si="5"/>
        <v>261.85999999998597</v>
      </c>
      <c r="U30" s="47">
        <f t="shared" si="22"/>
        <v>788932.8</v>
      </c>
      <c r="V30" s="47">
        <v>789643.12</v>
      </c>
      <c r="W30" s="51">
        <f t="shared" si="6"/>
        <v>710.319999999949</v>
      </c>
      <c r="X30" s="47">
        <f t="shared" si="23"/>
        <v>576759.6</v>
      </c>
      <c r="Y30" s="47">
        <v>577239.6</v>
      </c>
      <c r="Z30" s="51">
        <f t="shared" si="7"/>
        <v>480</v>
      </c>
      <c r="AA30" s="47">
        <f t="shared" si="24"/>
        <v>147482.64000000001</v>
      </c>
      <c r="AB30" s="47">
        <v>147615.35999999999</v>
      </c>
      <c r="AC30" s="51">
        <f t="shared" si="8"/>
        <v>132.719999999972</v>
      </c>
      <c r="AD30" s="47">
        <f t="shared" si="25"/>
        <v>207808</v>
      </c>
      <c r="AE30" s="47">
        <v>207996</v>
      </c>
      <c r="AF30" s="58">
        <f t="shared" si="9"/>
        <v>188</v>
      </c>
      <c r="AG30" s="62">
        <f t="shared" si="10"/>
        <v>9268.8500000002405</v>
      </c>
      <c r="AH30" s="47">
        <f t="shared" si="26"/>
        <v>8283582.1100000003</v>
      </c>
      <c r="AI30" s="47">
        <v>8291780.2400000002</v>
      </c>
      <c r="AJ30" s="63">
        <f t="shared" si="11"/>
        <v>8198.1299999998901</v>
      </c>
      <c r="AK30" s="47">
        <f t="shared" si="27"/>
        <v>8553265.6799999997</v>
      </c>
      <c r="AL30" s="47">
        <v>8561768.6500000004</v>
      </c>
      <c r="AM30" s="63">
        <f t="shared" si="12"/>
        <v>8502.9700000006706</v>
      </c>
      <c r="AN30" s="47">
        <f t="shared" si="28"/>
        <v>159828.49</v>
      </c>
      <c r="AO30" s="47">
        <v>160805.79</v>
      </c>
      <c r="AP30" s="63">
        <f t="shared" si="13"/>
        <v>977.30000000001701</v>
      </c>
      <c r="AQ30" s="47">
        <f t="shared" si="29"/>
        <v>29946.2</v>
      </c>
      <c r="AR30" s="47">
        <v>29946.42</v>
      </c>
      <c r="AS30" s="63">
        <f t="shared" si="14"/>
        <v>0.21999999999752601</v>
      </c>
      <c r="AT30" s="67">
        <f t="shared" si="15"/>
        <v>9347.3300000007202</v>
      </c>
      <c r="AU30" s="47">
        <f t="shared" si="16"/>
        <v>304.84000000078203</v>
      </c>
    </row>
    <row r="31" spans="1:55" ht="30" customHeight="1">
      <c r="A31" s="504"/>
      <c r="B31" s="50">
        <v>46015</v>
      </c>
      <c r="C31" s="47">
        <f t="shared" si="30"/>
        <v>4083193.93</v>
      </c>
      <c r="D31" s="47">
        <v>4087917.75</v>
      </c>
      <c r="E31" s="51">
        <f t="shared" si="0"/>
        <v>4723.8199999998296</v>
      </c>
      <c r="F31" s="47">
        <f t="shared" si="17"/>
        <v>1308150.17</v>
      </c>
      <c r="G31" s="47">
        <v>1310318.97</v>
      </c>
      <c r="H31" s="51">
        <f t="shared" si="1"/>
        <v>2168.8000000000502</v>
      </c>
      <c r="I31" s="47">
        <f t="shared" si="18"/>
        <v>151058.66</v>
      </c>
      <c r="J31" s="47">
        <v>151221.87</v>
      </c>
      <c r="K31" s="51">
        <f t="shared" si="2"/>
        <v>163.20999999999199</v>
      </c>
      <c r="L31" s="47">
        <f t="shared" si="19"/>
        <v>87485.52</v>
      </c>
      <c r="M31" s="47">
        <v>87561.24</v>
      </c>
      <c r="N31" s="51">
        <f t="shared" si="3"/>
        <v>75.720000000001207</v>
      </c>
      <c r="O31" s="47">
        <f t="shared" si="20"/>
        <v>809653.68</v>
      </c>
      <c r="P31" s="47">
        <v>810030.24</v>
      </c>
      <c r="Q31" s="51">
        <f t="shared" si="4"/>
        <v>376.55999999993901</v>
      </c>
      <c r="R31" s="47">
        <f t="shared" si="21"/>
        <v>315456.38</v>
      </c>
      <c r="S31" s="47">
        <v>315750.46000000002</v>
      </c>
      <c r="T31" s="51">
        <f t="shared" si="5"/>
        <v>294.08000000001601</v>
      </c>
      <c r="U31" s="47">
        <f t="shared" si="22"/>
        <v>789643.12</v>
      </c>
      <c r="V31" s="47">
        <v>790378.72</v>
      </c>
      <c r="W31" s="51">
        <f t="shared" si="6"/>
        <v>735.59999999997694</v>
      </c>
      <c r="X31" s="47">
        <f t="shared" si="23"/>
        <v>577239.6</v>
      </c>
      <c r="Y31" s="47">
        <v>577766.80000000005</v>
      </c>
      <c r="Z31" s="51">
        <f t="shared" si="7"/>
        <v>527.20000000006996</v>
      </c>
      <c r="AA31" s="47">
        <f t="shared" si="24"/>
        <v>147615.35999999999</v>
      </c>
      <c r="AB31" s="47">
        <v>147735.35999999999</v>
      </c>
      <c r="AC31" s="51">
        <f t="shared" si="8"/>
        <v>120</v>
      </c>
      <c r="AD31" s="47">
        <f t="shared" si="25"/>
        <v>207996</v>
      </c>
      <c r="AE31" s="47">
        <v>208175</v>
      </c>
      <c r="AF31" s="58">
        <f t="shared" si="9"/>
        <v>179</v>
      </c>
      <c r="AG31" s="62">
        <f t="shared" si="10"/>
        <v>9363.9899999998706</v>
      </c>
      <c r="AH31" s="47">
        <f t="shared" si="26"/>
        <v>8291780.2400000002</v>
      </c>
      <c r="AI31" s="47">
        <v>8300042.04</v>
      </c>
      <c r="AJ31" s="63">
        <f t="shared" si="11"/>
        <v>8261.7999999998101</v>
      </c>
      <c r="AK31" s="47">
        <f t="shared" si="27"/>
        <v>8561768.6500000004</v>
      </c>
      <c r="AL31" s="47">
        <v>8570203.3800000008</v>
      </c>
      <c r="AM31" s="63">
        <f t="shared" si="12"/>
        <v>8434.7300000004507</v>
      </c>
      <c r="AN31" s="47">
        <f t="shared" si="28"/>
        <v>160805.79</v>
      </c>
      <c r="AO31" s="47">
        <v>161855.57</v>
      </c>
      <c r="AP31" s="63">
        <f t="shared" si="13"/>
        <v>1049.78</v>
      </c>
      <c r="AQ31" s="47">
        <f t="shared" si="29"/>
        <v>29946.42</v>
      </c>
      <c r="AR31" s="47">
        <v>29946.42</v>
      </c>
      <c r="AS31" s="63">
        <f t="shared" si="14"/>
        <v>0</v>
      </c>
      <c r="AT31" s="67">
        <f t="shared" si="15"/>
        <v>9364.5100000004495</v>
      </c>
      <c r="AU31" s="47">
        <f t="shared" si="16"/>
        <v>172.93000000063299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4"/>
      <c r="B32" s="50">
        <v>46016</v>
      </c>
      <c r="C32" s="47">
        <f t="shared" si="30"/>
        <v>4087917.75</v>
      </c>
      <c r="D32" s="47">
        <v>4088010.66</v>
      </c>
      <c r="E32" s="51">
        <f t="shared" si="0"/>
        <v>92.910000000148997</v>
      </c>
      <c r="F32" s="47">
        <f t="shared" si="17"/>
        <v>1310318.97</v>
      </c>
      <c r="G32" s="47">
        <v>1310348.1299999999</v>
      </c>
      <c r="H32" s="51">
        <f t="shared" si="1"/>
        <v>29.159999999916199</v>
      </c>
      <c r="I32" s="47">
        <f t="shared" si="18"/>
        <v>151221.87</v>
      </c>
      <c r="J32" s="47">
        <v>151250.75</v>
      </c>
      <c r="K32" s="51">
        <f t="shared" si="2"/>
        <v>28.880000000004699</v>
      </c>
      <c r="L32" s="47">
        <f t="shared" si="19"/>
        <v>87561.24</v>
      </c>
      <c r="M32" s="47">
        <v>87593.64</v>
      </c>
      <c r="N32" s="51">
        <f t="shared" si="3"/>
        <v>32.399999999994201</v>
      </c>
      <c r="O32" s="47">
        <f t="shared" si="20"/>
        <v>810030.24</v>
      </c>
      <c r="P32" s="47">
        <v>810033.6</v>
      </c>
      <c r="Q32" s="51">
        <f t="shared" si="4"/>
        <v>3.3599999999860302</v>
      </c>
      <c r="R32" s="47">
        <f t="shared" si="21"/>
        <v>315750.46000000002</v>
      </c>
      <c r="S32" s="47">
        <v>315841.12</v>
      </c>
      <c r="T32" s="51">
        <f t="shared" si="5"/>
        <v>90.659999999974403</v>
      </c>
      <c r="U32" s="47">
        <f t="shared" si="22"/>
        <v>790378.72</v>
      </c>
      <c r="V32" s="47">
        <v>790627.92</v>
      </c>
      <c r="W32" s="51">
        <f t="shared" si="6"/>
        <v>249.20000000006999</v>
      </c>
      <c r="X32" s="47">
        <f t="shared" si="23"/>
        <v>577766.80000000005</v>
      </c>
      <c r="Y32" s="47">
        <v>577796.6</v>
      </c>
      <c r="Z32" s="51">
        <f t="shared" si="7"/>
        <v>29.799999999930201</v>
      </c>
      <c r="AA32" s="47">
        <f t="shared" si="24"/>
        <v>147735.35999999999</v>
      </c>
      <c r="AB32" s="47">
        <v>147768.79999999999</v>
      </c>
      <c r="AC32" s="51">
        <f t="shared" si="8"/>
        <v>33.4400000000023</v>
      </c>
      <c r="AD32" s="47">
        <f t="shared" si="25"/>
        <v>208175</v>
      </c>
      <c r="AE32" s="47">
        <v>208248</v>
      </c>
      <c r="AF32" s="58">
        <f t="shared" si="9"/>
        <v>73</v>
      </c>
      <c r="AG32" s="62">
        <f t="shared" si="10"/>
        <v>662.810000000027</v>
      </c>
      <c r="AH32" s="47">
        <f t="shared" si="26"/>
        <v>8300042.04</v>
      </c>
      <c r="AI32" s="47">
        <v>8300425.71</v>
      </c>
      <c r="AJ32" s="63">
        <f t="shared" si="11"/>
        <v>383.66999999992498</v>
      </c>
      <c r="AK32" s="47">
        <f t="shared" si="27"/>
        <v>8570203.3800000008</v>
      </c>
      <c r="AL32" s="47">
        <v>8570696.9299999997</v>
      </c>
      <c r="AM32" s="63">
        <f t="shared" si="12"/>
        <v>493.54999999888202</v>
      </c>
      <c r="AN32" s="47">
        <f t="shared" si="28"/>
        <v>161855.57</v>
      </c>
      <c r="AO32" s="47">
        <v>162787.26</v>
      </c>
      <c r="AP32" s="63">
        <f t="shared" si="13"/>
        <v>931.69000000000199</v>
      </c>
      <c r="AQ32" s="47">
        <v>29946.42</v>
      </c>
      <c r="AR32" s="47">
        <v>30635.73</v>
      </c>
      <c r="AS32" s="63">
        <f t="shared" si="14"/>
        <v>689.31000000000097</v>
      </c>
      <c r="AT32" s="67">
        <f t="shared" si="15"/>
        <v>702.48999999888099</v>
      </c>
      <c r="AU32" s="47">
        <f t="shared" si="16"/>
        <v>109.879999998957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50">
        <v>46017</v>
      </c>
      <c r="C33" s="47">
        <f t="shared" si="30"/>
        <v>4088010.66</v>
      </c>
      <c r="D33" s="47">
        <v>4093001.79</v>
      </c>
      <c r="E33" s="51">
        <f t="shared" si="0"/>
        <v>4991.1299999998901</v>
      </c>
      <c r="F33" s="47">
        <f t="shared" si="17"/>
        <v>1310348.1299999999</v>
      </c>
      <c r="G33" s="47">
        <v>1311670.24</v>
      </c>
      <c r="H33" s="51">
        <f t="shared" si="1"/>
        <v>1322.1100000000999</v>
      </c>
      <c r="I33" s="47">
        <f t="shared" si="18"/>
        <v>151250.75</v>
      </c>
      <c r="J33" s="47">
        <v>151390.60999999999</v>
      </c>
      <c r="K33" s="51">
        <f t="shared" si="2"/>
        <v>139.859999999986</v>
      </c>
      <c r="L33" s="47">
        <f t="shared" si="19"/>
        <v>87593.64</v>
      </c>
      <c r="M33" s="47">
        <v>87654.34</v>
      </c>
      <c r="N33" s="51">
        <f t="shared" si="3"/>
        <v>60.699999999997097</v>
      </c>
      <c r="O33" s="47">
        <f t="shared" si="20"/>
        <v>810033.6</v>
      </c>
      <c r="P33" s="47">
        <v>810395.04</v>
      </c>
      <c r="Q33" s="51">
        <f t="shared" si="4"/>
        <v>361.44000000006099</v>
      </c>
      <c r="R33" s="64">
        <f t="shared" si="21"/>
        <v>315841.12</v>
      </c>
      <c r="S33" s="81">
        <v>316041.24</v>
      </c>
      <c r="T33" s="51">
        <f t="shared" si="5"/>
        <v>200.119999999995</v>
      </c>
      <c r="U33" s="64">
        <f t="shared" si="22"/>
        <v>790627.92</v>
      </c>
      <c r="V33" s="81">
        <v>791356.24</v>
      </c>
      <c r="W33" s="51">
        <f t="shared" si="6"/>
        <v>728.319999999949</v>
      </c>
      <c r="X33" s="64">
        <f t="shared" si="23"/>
        <v>577796.6</v>
      </c>
      <c r="Y33" s="81">
        <v>578225.19999999995</v>
      </c>
      <c r="Z33" s="51">
        <f t="shared" si="7"/>
        <v>428.599999999977</v>
      </c>
      <c r="AA33" s="64">
        <f t="shared" si="24"/>
        <v>147768.79999999999</v>
      </c>
      <c r="AB33" s="81">
        <v>147896.29</v>
      </c>
      <c r="AC33" s="51">
        <f t="shared" si="8"/>
        <v>127.49000000002</v>
      </c>
      <c r="AD33" s="64">
        <f t="shared" si="25"/>
        <v>208248</v>
      </c>
      <c r="AE33" s="81">
        <v>208493</v>
      </c>
      <c r="AF33" s="58">
        <f t="shared" si="9"/>
        <v>245</v>
      </c>
      <c r="AG33" s="62">
        <f t="shared" si="10"/>
        <v>8604.7699999999695</v>
      </c>
      <c r="AH33" s="64">
        <f t="shared" si="26"/>
        <v>8300425.71</v>
      </c>
      <c r="AI33" s="81">
        <v>8307941.8099999996</v>
      </c>
      <c r="AJ33" s="63">
        <f t="shared" si="11"/>
        <v>7516.0999999996302</v>
      </c>
      <c r="AK33" s="64">
        <f t="shared" si="27"/>
        <v>8570696.9299999997</v>
      </c>
      <c r="AL33" s="81">
        <v>8578360.6699999999</v>
      </c>
      <c r="AM33" s="63">
        <f t="shared" si="12"/>
        <v>7663.7400000002199</v>
      </c>
      <c r="AN33" s="64">
        <f t="shared" si="28"/>
        <v>162787.26</v>
      </c>
      <c r="AO33" s="81">
        <v>163803.75</v>
      </c>
      <c r="AP33" s="63">
        <f t="shared" si="13"/>
        <v>1016.48999999999</v>
      </c>
      <c r="AQ33" s="64">
        <f t="shared" si="29"/>
        <v>30635.73</v>
      </c>
      <c r="AR33" s="81">
        <v>30635.73</v>
      </c>
      <c r="AS33" s="63">
        <f t="shared" si="14"/>
        <v>0</v>
      </c>
      <c r="AT33" s="67">
        <f t="shared" si="15"/>
        <v>8552.7400000001908</v>
      </c>
      <c r="AU33" s="47">
        <f t="shared" si="16"/>
        <v>147.64000000059599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4"/>
      <c r="B34" s="50">
        <v>46018</v>
      </c>
      <c r="C34" s="47">
        <f t="shared" si="30"/>
        <v>4093001.79</v>
      </c>
      <c r="D34" s="47">
        <v>4093095.73</v>
      </c>
      <c r="E34" s="51">
        <f t="shared" si="0"/>
        <v>93.939999999944106</v>
      </c>
      <c r="F34" s="47">
        <f t="shared" si="17"/>
        <v>1311670.24</v>
      </c>
      <c r="G34" s="47">
        <v>1311698.3600000001</v>
      </c>
      <c r="H34" s="51">
        <f t="shared" si="1"/>
        <v>28.120000000111801</v>
      </c>
      <c r="I34" s="47">
        <f t="shared" si="18"/>
        <v>151390.60999999999</v>
      </c>
      <c r="J34" s="47">
        <v>151413.66</v>
      </c>
      <c r="K34" s="51">
        <f t="shared" si="2"/>
        <v>23.050000000017501</v>
      </c>
      <c r="L34" s="47">
        <f t="shared" si="19"/>
        <v>87654.34</v>
      </c>
      <c r="M34" s="47">
        <v>87674.06</v>
      </c>
      <c r="N34" s="51">
        <f t="shared" si="3"/>
        <v>19.7200000000012</v>
      </c>
      <c r="O34" s="47">
        <f t="shared" si="20"/>
        <v>810395.04</v>
      </c>
      <c r="P34" s="47">
        <v>810397.6</v>
      </c>
      <c r="Q34" s="51">
        <f t="shared" si="4"/>
        <v>2.55999999993946</v>
      </c>
      <c r="R34" s="47">
        <f t="shared" si="21"/>
        <v>316041.24</v>
      </c>
      <c r="S34" s="47">
        <v>316065.53999999998</v>
      </c>
      <c r="T34" s="51">
        <f t="shared" si="5"/>
        <v>24.299999999988401</v>
      </c>
      <c r="U34" s="47">
        <f t="shared" si="22"/>
        <v>791356.24</v>
      </c>
      <c r="V34" s="47">
        <v>791410.8</v>
      </c>
      <c r="W34" s="51">
        <f t="shared" si="6"/>
        <v>54.560000000055901</v>
      </c>
      <c r="X34" s="47">
        <f t="shared" si="23"/>
        <v>578225.19999999995</v>
      </c>
      <c r="Y34" s="47">
        <v>578250.23999999999</v>
      </c>
      <c r="Z34" s="51">
        <f t="shared" si="7"/>
        <v>25.040000000037299</v>
      </c>
      <c r="AA34" s="47">
        <f t="shared" si="24"/>
        <v>147896.29</v>
      </c>
      <c r="AB34" s="47">
        <v>147926.64000000001</v>
      </c>
      <c r="AC34" s="51">
        <f t="shared" si="8"/>
        <v>30.350000000005799</v>
      </c>
      <c r="AD34" s="47">
        <f t="shared" si="25"/>
        <v>208493</v>
      </c>
      <c r="AE34" s="47">
        <v>208562</v>
      </c>
      <c r="AF34" s="58">
        <f t="shared" si="9"/>
        <v>69</v>
      </c>
      <c r="AG34" s="62">
        <f t="shared" si="10"/>
        <v>370.640000000101</v>
      </c>
      <c r="AH34" s="47">
        <f t="shared" si="26"/>
        <v>8307941.8099999996</v>
      </c>
      <c r="AI34" s="47">
        <v>8308214.9000000004</v>
      </c>
      <c r="AJ34" s="63">
        <f t="shared" si="11"/>
        <v>273.09000000078203</v>
      </c>
      <c r="AK34" s="47">
        <f t="shared" si="27"/>
        <v>8578360.6699999999</v>
      </c>
      <c r="AL34" s="82">
        <v>8578788.5700000003</v>
      </c>
      <c r="AM34" s="63">
        <f t="shared" si="12"/>
        <v>427.90000000037298</v>
      </c>
      <c r="AN34" s="47">
        <f t="shared" si="28"/>
        <v>163803.75</v>
      </c>
      <c r="AO34" s="47">
        <v>164798.85999999999</v>
      </c>
      <c r="AP34" s="63">
        <f t="shared" si="13"/>
        <v>995.10999999998603</v>
      </c>
      <c r="AQ34" s="47">
        <f t="shared" si="29"/>
        <v>30635.73</v>
      </c>
      <c r="AR34" s="47">
        <v>31550.37</v>
      </c>
      <c r="AS34" s="63">
        <f t="shared" si="14"/>
        <v>914.63999999999896</v>
      </c>
      <c r="AT34" s="67">
        <f t="shared" si="15"/>
        <v>478.02000000035298</v>
      </c>
      <c r="AU34" s="47">
        <f t="shared" si="16"/>
        <v>154.80999999958999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4"/>
      <c r="B35" s="50">
        <v>46019</v>
      </c>
      <c r="C35" s="47">
        <f t="shared" si="30"/>
        <v>4093095.73</v>
      </c>
      <c r="D35" s="47">
        <v>4098234.13</v>
      </c>
      <c r="E35" s="51">
        <f t="shared" si="0"/>
        <v>5138.3999999999096</v>
      </c>
      <c r="F35" s="47">
        <f t="shared" si="17"/>
        <v>1311698.3600000001</v>
      </c>
      <c r="G35" s="47">
        <v>1312265.67</v>
      </c>
      <c r="H35" s="51">
        <f t="shared" si="1"/>
        <v>567.30999999982305</v>
      </c>
      <c r="I35" s="47">
        <f t="shared" si="18"/>
        <v>151413.66</v>
      </c>
      <c r="J35" s="47">
        <v>151531.76</v>
      </c>
      <c r="K35" s="51">
        <f t="shared" si="2"/>
        <v>118.10000000000601</v>
      </c>
      <c r="L35" s="47">
        <f t="shared" si="19"/>
        <v>87674.06</v>
      </c>
      <c r="M35" s="47">
        <v>87735.39</v>
      </c>
      <c r="N35" s="51">
        <f t="shared" si="3"/>
        <v>61.330000000001696</v>
      </c>
      <c r="O35" s="47">
        <f t="shared" si="20"/>
        <v>810397.6</v>
      </c>
      <c r="P35" s="47">
        <v>810768.88</v>
      </c>
      <c r="Q35" s="51">
        <f t="shared" si="4"/>
        <v>371.280000000028</v>
      </c>
      <c r="R35" s="47">
        <f t="shared" si="21"/>
        <v>316065.53999999998</v>
      </c>
      <c r="S35" s="47">
        <v>316223.03999999998</v>
      </c>
      <c r="T35" s="51">
        <f t="shared" si="5"/>
        <v>157.5</v>
      </c>
      <c r="U35" s="47">
        <f t="shared" si="22"/>
        <v>791410.8</v>
      </c>
      <c r="V35" s="47">
        <v>792063.04</v>
      </c>
      <c r="W35" s="51">
        <f t="shared" si="6"/>
        <v>652.23999999999103</v>
      </c>
      <c r="X35" s="47">
        <f t="shared" si="23"/>
        <v>578250.23999999999</v>
      </c>
      <c r="Y35" s="47">
        <v>578648</v>
      </c>
      <c r="Z35" s="51">
        <f t="shared" si="7"/>
        <v>397.76000000000897</v>
      </c>
      <c r="AA35" s="47">
        <f t="shared" si="24"/>
        <v>147926.64000000001</v>
      </c>
      <c r="AB35" s="47">
        <v>148048.73000000001</v>
      </c>
      <c r="AC35" s="51">
        <f t="shared" si="8"/>
        <v>122.089999999997</v>
      </c>
      <c r="AD35" s="47">
        <f t="shared" si="25"/>
        <v>208562</v>
      </c>
      <c r="AE35" s="47">
        <v>208711</v>
      </c>
      <c r="AF35" s="58">
        <f t="shared" si="9"/>
        <v>149</v>
      </c>
      <c r="AG35" s="62">
        <f t="shared" si="10"/>
        <v>7735.0099999997601</v>
      </c>
      <c r="AH35" s="47">
        <f t="shared" si="26"/>
        <v>8308214.9000000004</v>
      </c>
      <c r="AI35" s="47">
        <v>8314956.3700000001</v>
      </c>
      <c r="AJ35" s="63">
        <f t="shared" si="11"/>
        <v>6741.4699999997401</v>
      </c>
      <c r="AK35" s="47">
        <f t="shared" si="27"/>
        <v>8578788.5700000003</v>
      </c>
      <c r="AL35" s="47">
        <v>8585718.9199999999</v>
      </c>
      <c r="AM35" s="63">
        <f t="shared" si="12"/>
        <v>6930.3499999996302</v>
      </c>
      <c r="AN35" s="47">
        <f t="shared" si="28"/>
        <v>164798.85999999999</v>
      </c>
      <c r="AO35" s="47">
        <v>165715.75</v>
      </c>
      <c r="AP35" s="63">
        <f t="shared" si="13"/>
        <v>916.89000000001397</v>
      </c>
      <c r="AQ35" s="47">
        <f t="shared" si="29"/>
        <v>31550.37</v>
      </c>
      <c r="AR35" s="47">
        <v>31550.37</v>
      </c>
      <c r="AS35" s="63">
        <f t="shared" si="14"/>
        <v>0</v>
      </c>
      <c r="AT35" s="67">
        <f t="shared" si="15"/>
        <v>7725.1499999996404</v>
      </c>
      <c r="AU35" s="47">
        <f t="shared" si="16"/>
        <v>188.87999999988801</v>
      </c>
      <c r="AZ35" s="1"/>
    </row>
    <row r="36" spans="1:55" s="3" customFormat="1" ht="30" customHeight="1">
      <c r="A36" s="504"/>
      <c r="B36" s="50">
        <v>46020</v>
      </c>
      <c r="C36" s="47">
        <f t="shared" si="30"/>
        <v>4098234.13</v>
      </c>
      <c r="D36" s="47">
        <v>4103664.34</v>
      </c>
      <c r="E36" s="51">
        <f t="shared" si="0"/>
        <v>5430.20999999996</v>
      </c>
      <c r="F36" s="47">
        <f t="shared" si="17"/>
        <v>1312265.67</v>
      </c>
      <c r="G36" s="47">
        <v>1312311.43</v>
      </c>
      <c r="H36" s="51">
        <f t="shared" si="1"/>
        <v>45.760000000009299</v>
      </c>
      <c r="I36" s="47">
        <f t="shared" si="18"/>
        <v>151531.76</v>
      </c>
      <c r="J36" s="47">
        <v>151647.26</v>
      </c>
      <c r="K36" s="51">
        <f t="shared" si="2"/>
        <v>115.5</v>
      </c>
      <c r="L36" s="47">
        <f t="shared" si="19"/>
        <v>87735.39</v>
      </c>
      <c r="M36" s="47">
        <v>87801.98</v>
      </c>
      <c r="N36" s="51">
        <f t="shared" si="3"/>
        <v>66.589999999996493</v>
      </c>
      <c r="O36" s="47">
        <f t="shared" si="20"/>
        <v>810768.88</v>
      </c>
      <c r="P36" s="47">
        <v>811056.4</v>
      </c>
      <c r="Q36" s="51">
        <f t="shared" si="4"/>
        <v>287.52000000001902</v>
      </c>
      <c r="R36" s="47">
        <f t="shared" si="21"/>
        <v>316223.03999999998</v>
      </c>
      <c r="S36" s="47">
        <v>316390.98</v>
      </c>
      <c r="T36" s="51">
        <f t="shared" si="5"/>
        <v>167.94000000000199</v>
      </c>
      <c r="U36" s="47">
        <f t="shared" si="22"/>
        <v>792063.04</v>
      </c>
      <c r="V36" s="47">
        <v>792715.44</v>
      </c>
      <c r="W36" s="51">
        <f t="shared" si="6"/>
        <v>652.39999999990698</v>
      </c>
      <c r="X36" s="47">
        <f t="shared" si="23"/>
        <v>578648</v>
      </c>
      <c r="Y36" s="47">
        <v>579099.6</v>
      </c>
      <c r="Z36" s="51">
        <f t="shared" si="7"/>
        <v>451.599999999977</v>
      </c>
      <c r="AA36" s="47">
        <f t="shared" si="24"/>
        <v>148048.73000000001</v>
      </c>
      <c r="AB36" s="47">
        <v>148182.96</v>
      </c>
      <c r="AC36" s="51">
        <f t="shared" si="8"/>
        <v>134.229999999981</v>
      </c>
      <c r="AD36" s="47">
        <f t="shared" si="25"/>
        <v>208711</v>
      </c>
      <c r="AE36" s="47">
        <v>208894</v>
      </c>
      <c r="AF36" s="58">
        <f t="shared" si="9"/>
        <v>183</v>
      </c>
      <c r="AG36" s="62">
        <f t="shared" si="10"/>
        <v>7534.7499999998499</v>
      </c>
      <c r="AH36" s="47">
        <f t="shared" si="26"/>
        <v>8314956.3700000001</v>
      </c>
      <c r="AI36" s="47">
        <v>8321435</v>
      </c>
      <c r="AJ36" s="63">
        <f t="shared" si="11"/>
        <v>6478.6299999998901</v>
      </c>
      <c r="AK36" s="47">
        <f t="shared" si="27"/>
        <v>8585718.9199999999</v>
      </c>
      <c r="AL36" s="47">
        <v>8592430.1999999993</v>
      </c>
      <c r="AM36" s="63">
        <f t="shared" si="12"/>
        <v>6711.2799999993304</v>
      </c>
      <c r="AN36" s="47">
        <f t="shared" si="28"/>
        <v>165715.75</v>
      </c>
      <c r="AO36" s="47">
        <v>166670.29999999999</v>
      </c>
      <c r="AP36" s="63">
        <f t="shared" si="13"/>
        <v>954.54999999998802</v>
      </c>
      <c r="AQ36" s="47">
        <f t="shared" si="29"/>
        <v>31550.37</v>
      </c>
      <c r="AR36" s="47">
        <v>31550.37</v>
      </c>
      <c r="AS36" s="63">
        <f t="shared" si="14"/>
        <v>0</v>
      </c>
      <c r="AT36" s="67">
        <f t="shared" si="15"/>
        <v>7531.5999999993401</v>
      </c>
      <c r="AU36" s="47">
        <f t="shared" si="16"/>
        <v>232.64999999944101</v>
      </c>
      <c r="AZ36" s="1"/>
    </row>
    <row r="37" spans="1:55" ht="30" customHeight="1">
      <c r="A37" s="504"/>
      <c r="B37" s="50">
        <v>46021</v>
      </c>
      <c r="C37" s="47">
        <v>4103664.34</v>
      </c>
      <c r="D37" s="47">
        <v>4108992.67</v>
      </c>
      <c r="E37" s="51">
        <f t="shared" si="0"/>
        <v>5328.33000000007</v>
      </c>
      <c r="F37" s="47">
        <f t="shared" si="17"/>
        <v>1312311.43</v>
      </c>
      <c r="G37" s="47">
        <v>1312351.99</v>
      </c>
      <c r="H37" s="51">
        <f t="shared" si="1"/>
        <v>40.560000000055901</v>
      </c>
      <c r="I37" s="47">
        <f t="shared" si="18"/>
        <v>151647.26</v>
      </c>
      <c r="J37" s="47">
        <v>151752.39000000001</v>
      </c>
      <c r="K37" s="51">
        <f t="shared" si="2"/>
        <v>105.130000000005</v>
      </c>
      <c r="L37" s="47">
        <f t="shared" si="19"/>
        <v>87801.98</v>
      </c>
      <c r="M37" s="47">
        <v>87861.25</v>
      </c>
      <c r="N37" s="51">
        <f t="shared" si="3"/>
        <v>59.270000000004103</v>
      </c>
      <c r="O37" s="47">
        <f t="shared" si="20"/>
        <v>811056.4</v>
      </c>
      <c r="P37" s="47">
        <v>811436.48</v>
      </c>
      <c r="Q37" s="51">
        <f t="shared" si="4"/>
        <v>380.07999999995798</v>
      </c>
      <c r="R37" s="47">
        <f t="shared" si="21"/>
        <v>316390.98</v>
      </c>
      <c r="S37" s="47">
        <v>316555.03999999998</v>
      </c>
      <c r="T37" s="51">
        <f t="shared" si="5"/>
        <v>164.05999999999801</v>
      </c>
      <c r="U37" s="47">
        <f t="shared" si="22"/>
        <v>792715.44</v>
      </c>
      <c r="V37" s="47">
        <v>793359.52</v>
      </c>
      <c r="W37" s="51">
        <f t="shared" si="6"/>
        <v>644.08000000007496</v>
      </c>
      <c r="X37" s="47">
        <f t="shared" si="23"/>
        <v>579099.6</v>
      </c>
      <c r="Y37" s="47">
        <v>579574.64</v>
      </c>
      <c r="Z37" s="51">
        <f t="shared" si="7"/>
        <v>475.04000000003703</v>
      </c>
      <c r="AA37" s="47">
        <f t="shared" si="24"/>
        <v>148182.96</v>
      </c>
      <c r="AB37" s="47">
        <v>148300.99</v>
      </c>
      <c r="AC37" s="51">
        <f t="shared" si="8"/>
        <v>118.02999999999901</v>
      </c>
      <c r="AD37" s="47">
        <f t="shared" si="25"/>
        <v>208894</v>
      </c>
      <c r="AE37" s="47">
        <v>209060</v>
      </c>
      <c r="AF37" s="58">
        <f t="shared" si="9"/>
        <v>166</v>
      </c>
      <c r="AG37" s="62">
        <f t="shared" si="10"/>
        <v>7480.58000000021</v>
      </c>
      <c r="AH37" s="47">
        <f t="shared" si="26"/>
        <v>8321435</v>
      </c>
      <c r="AI37" s="47">
        <v>8327994.1299999999</v>
      </c>
      <c r="AJ37" s="63">
        <f t="shared" si="11"/>
        <v>6559.1299999998901</v>
      </c>
      <c r="AK37" s="47">
        <f t="shared" si="27"/>
        <v>8592430.1999999993</v>
      </c>
      <c r="AL37" s="47">
        <v>8599242.8699999992</v>
      </c>
      <c r="AM37" s="63">
        <f t="shared" si="12"/>
        <v>6812.66999999993</v>
      </c>
      <c r="AN37" s="47">
        <f t="shared" si="28"/>
        <v>166670.29999999999</v>
      </c>
      <c r="AO37" s="47">
        <v>167504.82999999999</v>
      </c>
      <c r="AP37" s="63">
        <f t="shared" si="13"/>
        <v>834.52999999999895</v>
      </c>
      <c r="AQ37" s="47">
        <f t="shared" si="29"/>
        <v>31550.37</v>
      </c>
      <c r="AR37" s="47">
        <v>31550.37</v>
      </c>
      <c r="AS37" s="63">
        <f t="shared" si="14"/>
        <v>0</v>
      </c>
      <c r="AT37" s="67">
        <f t="shared" si="15"/>
        <v>7529.16999999993</v>
      </c>
      <c r="AU37" s="47">
        <f t="shared" si="16"/>
        <v>253.540000000037</v>
      </c>
      <c r="AV37" s="1"/>
      <c r="AW37" s="1"/>
      <c r="AX37" s="1"/>
      <c r="AY37" s="1"/>
      <c r="AZ37" s="1"/>
      <c r="BA37" s="1"/>
      <c r="BB37" s="1"/>
      <c r="BC37" s="1"/>
    </row>
    <row r="38" spans="1:55" ht="30" customHeight="1">
      <c r="A38" s="504"/>
      <c r="B38" s="50">
        <v>46022</v>
      </c>
      <c r="C38" s="47">
        <v>4108992.67</v>
      </c>
      <c r="D38" s="47">
        <v>4114318.72</v>
      </c>
      <c r="E38" s="51">
        <f t="shared" si="0"/>
        <v>5326.0500000002803</v>
      </c>
      <c r="F38" s="47">
        <v>1312351.99</v>
      </c>
      <c r="G38" s="47">
        <v>1312402.98</v>
      </c>
      <c r="H38" s="51">
        <f>G38-F38</f>
        <v>50.989999999990701</v>
      </c>
      <c r="I38" s="47">
        <v>151752.39000000001</v>
      </c>
      <c r="J38" s="47">
        <v>151855.39000000001</v>
      </c>
      <c r="K38" s="51">
        <f t="shared" si="2"/>
        <v>103</v>
      </c>
      <c r="L38" s="47">
        <v>87861.25</v>
      </c>
      <c r="M38" s="47">
        <v>87910.23</v>
      </c>
      <c r="N38" s="51">
        <f>M38-L38</f>
        <v>48.979999999995897</v>
      </c>
      <c r="O38" s="47">
        <v>811436.48</v>
      </c>
      <c r="P38" s="47">
        <v>811756.56</v>
      </c>
      <c r="Q38" s="51">
        <f t="shared" si="4"/>
        <v>320.08000000007502</v>
      </c>
      <c r="R38" s="47">
        <v>316555.03999999998</v>
      </c>
      <c r="S38" s="47">
        <v>316734.78000000003</v>
      </c>
      <c r="T38" s="51">
        <f t="shared" si="5"/>
        <v>179.74000000004901</v>
      </c>
      <c r="U38" s="47">
        <v>793359.52</v>
      </c>
      <c r="V38" s="47">
        <v>794017.04</v>
      </c>
      <c r="W38" s="51">
        <f t="shared" si="6"/>
        <v>657.52000000001897</v>
      </c>
      <c r="X38" s="47">
        <v>579574.64</v>
      </c>
      <c r="Y38" s="47">
        <v>580034</v>
      </c>
      <c r="Z38" s="51">
        <f t="shared" si="7"/>
        <v>459.35999999998597</v>
      </c>
      <c r="AA38" s="47">
        <v>148300.99</v>
      </c>
      <c r="AB38" s="47">
        <v>148418.07999999999</v>
      </c>
      <c r="AC38" s="51">
        <f t="shared" si="8"/>
        <v>117.089999999997</v>
      </c>
      <c r="AD38" s="47">
        <v>209060</v>
      </c>
      <c r="AE38" s="47">
        <v>209234</v>
      </c>
      <c r="AF38" s="58">
        <f t="shared" si="9"/>
        <v>174</v>
      </c>
      <c r="AG38" s="62">
        <f t="shared" si="10"/>
        <v>7436.8100000003897</v>
      </c>
      <c r="AH38" s="47">
        <v>8327994.1299999999</v>
      </c>
      <c r="AI38" s="47">
        <v>8334468.0199999996</v>
      </c>
      <c r="AJ38" s="63">
        <f t="shared" si="11"/>
        <v>6473.8899999996602</v>
      </c>
      <c r="AK38" s="47">
        <v>8599242.8699999992</v>
      </c>
      <c r="AL38" s="47">
        <v>8605902.5299999993</v>
      </c>
      <c r="AM38" s="63">
        <f t="shared" si="12"/>
        <v>6659.6600000001499</v>
      </c>
      <c r="AN38" s="47">
        <v>167504.82999999999</v>
      </c>
      <c r="AO38" s="64">
        <v>168392.63</v>
      </c>
      <c r="AP38" s="63">
        <f t="shared" si="13"/>
        <v>887.80000000001701</v>
      </c>
      <c r="AQ38" s="47">
        <v>31550.37</v>
      </c>
      <c r="AR38" s="47">
        <v>31550.374</v>
      </c>
      <c r="AS38" s="63">
        <f t="shared" si="14"/>
        <v>4.0000000008149099E-3</v>
      </c>
      <c r="AT38" s="63">
        <f t="shared" si="15"/>
        <v>7430.3660000001701</v>
      </c>
      <c r="AU38" s="47">
        <f t="shared" si="16"/>
        <v>185.770000000484</v>
      </c>
      <c r="AV38" s="1"/>
      <c r="AW38" s="1"/>
      <c r="AX38" s="1"/>
      <c r="AY38" s="1"/>
      <c r="AZ38" s="1"/>
      <c r="BA38" s="1"/>
      <c r="BB38" s="1"/>
      <c r="BC38" s="1"/>
    </row>
    <row r="39" spans="1:55" s="3" customFormat="1" ht="30" customHeight="1">
      <c r="A39" s="504"/>
      <c r="B39" s="541" t="s">
        <v>39</v>
      </c>
      <c r="C39" s="541"/>
      <c r="D39" s="541"/>
      <c r="E39" s="20">
        <f>SUM(E8:E38)</f>
        <v>148921.38</v>
      </c>
      <c r="F39" s="20"/>
      <c r="G39" s="20"/>
      <c r="H39" s="20">
        <f>SUM(H8:H38)</f>
        <v>22757.770000000099</v>
      </c>
      <c r="I39" s="20"/>
      <c r="J39" s="20"/>
      <c r="K39" s="20">
        <f>SUM(K8:K37)</f>
        <v>3653.8600000000201</v>
      </c>
      <c r="L39" s="20"/>
      <c r="M39" s="20"/>
      <c r="N39" s="20">
        <f>SUM(N8:N38)</f>
        <v>2011.45999999999</v>
      </c>
      <c r="O39" s="20"/>
      <c r="P39" s="20"/>
      <c r="Q39" s="20">
        <f>SUM(Q8:Q38)</f>
        <v>10198.4</v>
      </c>
      <c r="R39" s="20"/>
      <c r="S39" s="20"/>
      <c r="T39" s="20">
        <f>SUM(T8:T38)</f>
        <v>5930.7400000000498</v>
      </c>
      <c r="U39" s="20"/>
      <c r="V39" s="20"/>
      <c r="W39" s="20">
        <f>SUM(W8:W38)</f>
        <v>20398.64</v>
      </c>
      <c r="X39" s="20"/>
      <c r="Y39" s="20"/>
      <c r="Z39" s="20">
        <f>SUM(Z8:Z38)</f>
        <v>13766.64</v>
      </c>
      <c r="AA39" s="27"/>
      <c r="AB39" s="20"/>
      <c r="AC39" s="20">
        <f>SUM(AC8:AC38)</f>
        <v>3733.1999999999798</v>
      </c>
      <c r="AD39" s="20"/>
      <c r="AE39" s="28"/>
      <c r="AF39" s="20">
        <f>SUM(AF8:AF38)</f>
        <v>5452</v>
      </c>
      <c r="AG39" s="20">
        <f>SUM(AG8:AG38)</f>
        <v>236927.09000000099</v>
      </c>
      <c r="AH39" s="27"/>
      <c r="AI39" s="20"/>
      <c r="AJ39" s="20">
        <f>SUM(AJ8:AJ38)</f>
        <v>205415.47</v>
      </c>
      <c r="AK39" s="27">
        <f>+AI38-AK38</f>
        <v>-264774.84999999998</v>
      </c>
      <c r="AL39" s="20"/>
      <c r="AM39" s="20">
        <f>SUM(AM8:AM38)</f>
        <v>212191.72999999899</v>
      </c>
      <c r="AN39" s="27"/>
      <c r="AO39" s="78"/>
      <c r="AP39" s="79">
        <f>+SUM(AP8:AP11,AP16:AP20,AP22:AP27,AP29:AP35,AP37:AP37)</f>
        <v>23181.38</v>
      </c>
      <c r="AQ39" s="36"/>
      <c r="AR39" s="37"/>
      <c r="AS39" s="20">
        <f>SUM(AS8,AS8:AS11,AS16:AS19,AS29:AS30,AS32,AS34:AS35)</f>
        <v>1605.2</v>
      </c>
      <c r="AT39" s="80">
        <f>+SUM(AT8:AT37)</f>
        <v>230224.849999998</v>
      </c>
      <c r="AU39" s="42">
        <f>+SUM(AU8:AU10,AU18:AU37)</f>
        <v>4858.6699999980601</v>
      </c>
    </row>
    <row r="40" spans="1:55" ht="48" customHeight="1">
      <c r="A40" s="504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1"/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2:E4"/>
    <mergeCell ref="C7:AF7"/>
    <mergeCell ref="B39:D39"/>
    <mergeCell ref="A1:A40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H27" zoomScale="70" zoomScaleNormal="70" workbookViewId="0">
      <selection activeCell="AS39" sqref="AS3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50">
        <v>46023</v>
      </c>
      <c r="C8" s="47">
        <v>4114318.72</v>
      </c>
      <c r="D8" s="47">
        <v>4119561.32</v>
      </c>
      <c r="E8" s="51">
        <f>+D8-C8</f>
        <v>5242.5999999996302</v>
      </c>
      <c r="F8" s="47">
        <v>1312402.98</v>
      </c>
      <c r="G8" s="47">
        <v>1313823.28</v>
      </c>
      <c r="H8" s="51">
        <f>G8-F8</f>
        <v>1420.30000000005</v>
      </c>
      <c r="I8" s="47">
        <v>151855.39000000001</v>
      </c>
      <c r="J8" s="47">
        <v>151974.68</v>
      </c>
      <c r="K8" s="51">
        <f>+J8-I8</f>
        <v>119.289999999979</v>
      </c>
      <c r="L8" s="47">
        <v>87910.23</v>
      </c>
      <c r="M8" s="47">
        <v>87991.87</v>
      </c>
      <c r="N8" s="51">
        <f>M8-L8</f>
        <v>81.639999999999404</v>
      </c>
      <c r="O8" s="47">
        <v>811756.56</v>
      </c>
      <c r="P8" s="47">
        <v>812048.48</v>
      </c>
      <c r="Q8" s="51">
        <f>P8-O8</f>
        <v>291.91999999992498</v>
      </c>
      <c r="R8" s="47">
        <v>316734.78000000003</v>
      </c>
      <c r="S8" s="47">
        <v>316963.84000000003</v>
      </c>
      <c r="T8" s="51">
        <f>+S8-R8</f>
        <v>229.05999999999801</v>
      </c>
      <c r="U8" s="47">
        <v>794017.04</v>
      </c>
      <c r="V8" s="47">
        <v>794741.28</v>
      </c>
      <c r="W8" s="51">
        <f>+V8-U8</f>
        <v>724.23999999999103</v>
      </c>
      <c r="X8" s="47">
        <v>580034</v>
      </c>
      <c r="Y8" s="47">
        <v>580540.48</v>
      </c>
      <c r="Z8" s="51">
        <f>+Y8-X8</f>
        <v>506.47999999998098</v>
      </c>
      <c r="AA8" s="47">
        <v>148418.07999999999</v>
      </c>
      <c r="AB8" s="47">
        <v>148549.12</v>
      </c>
      <c r="AC8" s="51">
        <f>+AB8-AA8</f>
        <v>131.04000000000801</v>
      </c>
      <c r="AD8" s="47">
        <v>209234</v>
      </c>
      <c r="AE8" s="47">
        <v>209381</v>
      </c>
      <c r="AF8" s="58">
        <f>+AE8-AD8</f>
        <v>147</v>
      </c>
      <c r="AG8" s="62">
        <f t="shared" ref="AG8" si="0">+AF8+AC8+Z8+W8+T8+Q8+N8+K8+E8+H8</f>
        <v>8893.5699999995595</v>
      </c>
      <c r="AH8" s="47">
        <v>8334468.0199999996</v>
      </c>
      <c r="AI8" s="47">
        <v>8342244.5499999998</v>
      </c>
      <c r="AJ8" s="63">
        <f>+AI8-AH8</f>
        <v>7776.5300000002599</v>
      </c>
      <c r="AK8" s="47">
        <v>8605902.5299999993</v>
      </c>
      <c r="AL8" s="47">
        <v>8613865.4499999993</v>
      </c>
      <c r="AM8" s="63">
        <f>+AL8-AK8</f>
        <v>7962.91999999993</v>
      </c>
      <c r="AN8" s="64">
        <v>168392.63</v>
      </c>
      <c r="AO8" s="64">
        <v>169427.94</v>
      </c>
      <c r="AP8" s="63">
        <f>+AO8-AN8</f>
        <v>1035.31</v>
      </c>
      <c r="AQ8" s="47">
        <v>31550.374</v>
      </c>
      <c r="AR8" s="47">
        <v>31550.37</v>
      </c>
      <c r="AS8" s="63">
        <f>+AR8-AQ8</f>
        <v>-4.0000000008149099E-3</v>
      </c>
      <c r="AT8" s="67">
        <f>+AP8+AM8-AC8-AS8</f>
        <v>8867.1939999999195</v>
      </c>
      <c r="AU8" s="47">
        <f>+AM8-AJ8</f>
        <v>186.38999999966501</v>
      </c>
      <c r="AV8" s="40"/>
    </row>
    <row r="9" spans="1:55" s="3" customFormat="1" ht="30" customHeight="1">
      <c r="A9" s="504"/>
      <c r="B9" s="50">
        <v>46024</v>
      </c>
      <c r="C9" s="47">
        <f>D8</f>
        <v>4119561.32</v>
      </c>
      <c r="D9" s="47">
        <v>4125435.06</v>
      </c>
      <c r="E9" s="51">
        <f t="shared" ref="E9:E38" si="1">+D9-C9</f>
        <v>5873.7400000002199</v>
      </c>
      <c r="F9" s="47">
        <f>+G8</f>
        <v>1313823.28</v>
      </c>
      <c r="G9" s="47">
        <v>1316294.0900000001</v>
      </c>
      <c r="H9" s="51">
        <f t="shared" ref="H9:H37" si="2">+G9-F9</f>
        <v>2470.81000000006</v>
      </c>
      <c r="I9" s="47">
        <f>+J8</f>
        <v>151974.68</v>
      </c>
      <c r="J9" s="47">
        <v>152123.09</v>
      </c>
      <c r="K9" s="51">
        <f>+J9-I9</f>
        <v>148.41000000000301</v>
      </c>
      <c r="L9" s="47">
        <f>+M8</f>
        <v>87991.87</v>
      </c>
      <c r="M9" s="47">
        <v>88062.88</v>
      </c>
      <c r="N9" s="51">
        <f t="shared" ref="N9:N37" si="3">+M9-L9</f>
        <v>71.010000000009299</v>
      </c>
      <c r="O9" s="47">
        <f>+P8</f>
        <v>812048.48</v>
      </c>
      <c r="P9" s="47">
        <v>812497.28</v>
      </c>
      <c r="Q9" s="51">
        <f t="shared" ref="Q9:Q38" si="4">P9-O9</f>
        <v>448.80000000004702</v>
      </c>
      <c r="R9" s="47">
        <f>+S8</f>
        <v>316963.84000000003</v>
      </c>
      <c r="S9" s="47">
        <v>317257.08</v>
      </c>
      <c r="T9" s="51">
        <f t="shared" ref="T9:T38" si="5">+S9-R9</f>
        <v>293.23999999999103</v>
      </c>
      <c r="U9" s="47">
        <f>+V8</f>
        <v>794741.28</v>
      </c>
      <c r="V9" s="47">
        <v>795524.24</v>
      </c>
      <c r="W9" s="51">
        <f t="shared" ref="W9:W38" si="6">+V9-U9</f>
        <v>782.95999999996297</v>
      </c>
      <c r="X9" s="47">
        <f>+Y8</f>
        <v>580540.48</v>
      </c>
      <c r="Y9" s="47">
        <v>581108.72</v>
      </c>
      <c r="Z9" s="51">
        <f t="shared" ref="Z9:Z38" si="7">+Y9-X9</f>
        <v>568.23999999999103</v>
      </c>
      <c r="AA9" s="47">
        <f>+AB8</f>
        <v>148549.12</v>
      </c>
      <c r="AB9" s="47">
        <v>148690.85</v>
      </c>
      <c r="AC9" s="51">
        <f t="shared" ref="AC9:AC38" si="8">+AB9-AA9</f>
        <v>141.73000000000999</v>
      </c>
      <c r="AD9" s="47">
        <f>+AE8</f>
        <v>209381</v>
      </c>
      <c r="AE9" s="47">
        <v>209542</v>
      </c>
      <c r="AF9" s="58">
        <f t="shared" ref="AF9:AF38" si="9">+AE9-AD9</f>
        <v>161</v>
      </c>
      <c r="AG9" s="62">
        <f t="shared" ref="AG9:AG38" si="10">+AF9+AC9+Z9+W9+T9+Q9+N9+K9+E9+H9</f>
        <v>10959.940000000301</v>
      </c>
      <c r="AH9" s="47">
        <f>+AI8</f>
        <v>8342244.5499999998</v>
      </c>
      <c r="AI9" s="47">
        <v>8352054.6200000001</v>
      </c>
      <c r="AJ9" s="63">
        <f t="shared" ref="AJ9:AJ38" si="11">+AI9-AH9</f>
        <v>9810.0700000002998</v>
      </c>
      <c r="AK9" s="47">
        <f>+AL8</f>
        <v>8613865.4499999993</v>
      </c>
      <c r="AL9" s="47">
        <v>8623995.0700000003</v>
      </c>
      <c r="AM9" s="63">
        <f t="shared" ref="AM9:AM38" si="12">+AL9-AK9</f>
        <v>10129.620000000999</v>
      </c>
      <c r="AN9" s="47">
        <f>+AO8</f>
        <v>169427.94</v>
      </c>
      <c r="AO9" s="47">
        <v>170479.98</v>
      </c>
      <c r="AP9" s="63">
        <f t="shared" ref="AP9:AP38" si="13">+AO9-AN9</f>
        <v>1052.04000000001</v>
      </c>
      <c r="AQ9" s="47">
        <f>+AR8</f>
        <v>31550.37</v>
      </c>
      <c r="AR9" s="47">
        <v>31550.37</v>
      </c>
      <c r="AS9" s="63">
        <f t="shared" ref="AS9:AS38" si="14">+AR9-AQ9</f>
        <v>0</v>
      </c>
      <c r="AT9" s="67">
        <f t="shared" ref="AT9:AT38" si="15">+AP9+AM9-AC9-AS9</f>
        <v>11039.930000001001</v>
      </c>
      <c r="AU9" s="47">
        <f t="shared" ref="AU9:AU38" si="16">+AM9-AJ9</f>
        <v>319.550000000745</v>
      </c>
    </row>
    <row r="10" spans="1:55" ht="30" customHeight="1">
      <c r="A10" s="504"/>
      <c r="B10" s="50">
        <v>46025</v>
      </c>
      <c r="C10" s="47">
        <f>D9</f>
        <v>4125435.06</v>
      </c>
      <c r="D10" s="47">
        <v>4131057.55</v>
      </c>
      <c r="E10" s="51">
        <f t="shared" si="1"/>
        <v>5622.4899999997597</v>
      </c>
      <c r="F10" s="47">
        <f t="shared" ref="F10:F38" si="17">+G9</f>
        <v>1316294.0900000001</v>
      </c>
      <c r="G10" s="47">
        <v>1318891.01</v>
      </c>
      <c r="H10" s="51">
        <f t="shared" si="2"/>
        <v>2596.91999999993</v>
      </c>
      <c r="I10" s="47">
        <f t="shared" ref="I10:I38" si="18">+J9</f>
        <v>152123.09</v>
      </c>
      <c r="J10" s="47">
        <v>152281.85</v>
      </c>
      <c r="K10" s="51">
        <f>+J10-I10</f>
        <v>158.760000000009</v>
      </c>
      <c r="L10" s="47">
        <f t="shared" ref="L10:L38" si="19">+M9</f>
        <v>88062.88</v>
      </c>
      <c r="M10" s="47">
        <v>88132.92</v>
      </c>
      <c r="N10" s="51">
        <f t="shared" si="3"/>
        <v>70.039999999993597</v>
      </c>
      <c r="O10" s="47">
        <f t="shared" ref="O10:O38" si="20">+P9</f>
        <v>812497.28</v>
      </c>
      <c r="P10" s="47">
        <v>812925.68</v>
      </c>
      <c r="Q10" s="51">
        <f t="shared" si="4"/>
        <v>428.400000000023</v>
      </c>
      <c r="R10" s="47">
        <f t="shared" ref="R10:R38" si="21">+S9</f>
        <v>317257.08</v>
      </c>
      <c r="S10" s="47">
        <v>317523.24</v>
      </c>
      <c r="T10" s="51">
        <f t="shared" si="5"/>
        <v>266.15999999997399</v>
      </c>
      <c r="U10" s="47">
        <f t="shared" ref="U10:U38" si="22">+V9</f>
        <v>795524.24</v>
      </c>
      <c r="V10" s="47">
        <v>796287.84</v>
      </c>
      <c r="W10" s="51">
        <f t="shared" si="6"/>
        <v>763.59999999997694</v>
      </c>
      <c r="X10" s="47">
        <f t="shared" ref="X10:X38" si="23">+Y9</f>
        <v>581108.72</v>
      </c>
      <c r="Y10" s="47">
        <v>581668.16</v>
      </c>
      <c r="Z10" s="51">
        <f t="shared" si="7"/>
        <v>559.44000000006099</v>
      </c>
      <c r="AA10" s="47">
        <f t="shared" ref="AA10:AA38" si="24">+AB9</f>
        <v>148690.85</v>
      </c>
      <c r="AB10" s="47">
        <v>148821.92000000001</v>
      </c>
      <c r="AC10" s="51">
        <f t="shared" si="8"/>
        <v>131.07000000000701</v>
      </c>
      <c r="AD10" s="47">
        <f t="shared" ref="AD10:AD38" si="25">+AE9</f>
        <v>209542</v>
      </c>
      <c r="AE10" s="47">
        <v>209684</v>
      </c>
      <c r="AF10" s="58">
        <f t="shared" si="9"/>
        <v>142</v>
      </c>
      <c r="AG10" s="62">
        <f t="shared" si="10"/>
        <v>10738.879999999701</v>
      </c>
      <c r="AH10" s="47">
        <f t="shared" ref="AH10:AH38" si="26">+AI9</f>
        <v>8352054.6200000001</v>
      </c>
      <c r="AI10" s="47">
        <v>8361729.8200000003</v>
      </c>
      <c r="AJ10" s="63">
        <f t="shared" si="11"/>
        <v>9675.2000000001899</v>
      </c>
      <c r="AK10" s="47">
        <f>+AL9</f>
        <v>8623995.0700000003</v>
      </c>
      <c r="AL10" s="47">
        <v>8634020.9900000002</v>
      </c>
      <c r="AM10" s="63">
        <f t="shared" si="12"/>
        <v>10025.9199999999</v>
      </c>
      <c r="AN10" s="47">
        <f t="shared" ref="AN10:AN38" si="27">+AO9</f>
        <v>170479.98</v>
      </c>
      <c r="AO10" s="47">
        <v>171452.88</v>
      </c>
      <c r="AP10" s="63">
        <f t="shared" si="13"/>
        <v>972.89999999999395</v>
      </c>
      <c r="AQ10" s="47">
        <f t="shared" ref="AQ10:AQ38" si="28">+AR9</f>
        <v>31550.37</v>
      </c>
      <c r="AR10" s="47">
        <v>31550.37</v>
      </c>
      <c r="AS10" s="63">
        <f t="shared" si="14"/>
        <v>0</v>
      </c>
      <c r="AT10" s="67">
        <f t="shared" si="15"/>
        <v>10867.7499999999</v>
      </c>
      <c r="AU10" s="47">
        <f t="shared" si="16"/>
        <v>350.719999999739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50">
        <v>46026</v>
      </c>
      <c r="C11" s="47">
        <f t="shared" ref="C11:C38" si="29">D10</f>
        <v>4131057.55</v>
      </c>
      <c r="D11" s="47">
        <v>4136951.67</v>
      </c>
      <c r="E11" s="51">
        <f t="shared" si="1"/>
        <v>5894.1200000001099</v>
      </c>
      <c r="F11" s="47">
        <f t="shared" si="17"/>
        <v>1318891.01</v>
      </c>
      <c r="G11" s="47">
        <v>1321366.93</v>
      </c>
      <c r="H11" s="51">
        <f t="shared" si="2"/>
        <v>2475.91999999993</v>
      </c>
      <c r="I11" s="47">
        <f t="shared" si="18"/>
        <v>152281.85</v>
      </c>
      <c r="J11" s="47">
        <v>152428.85</v>
      </c>
      <c r="K11" s="51">
        <f t="shared" ref="K11:K38" si="30">+J11-I11</f>
        <v>147</v>
      </c>
      <c r="L11" s="47">
        <f t="shared" si="19"/>
        <v>88132.92</v>
      </c>
      <c r="M11" s="47">
        <v>88206.13</v>
      </c>
      <c r="N11" s="51">
        <f t="shared" si="3"/>
        <v>73.210000000006403</v>
      </c>
      <c r="O11" s="47">
        <f t="shared" si="20"/>
        <v>812925.68</v>
      </c>
      <c r="P11" s="47">
        <v>813364.08</v>
      </c>
      <c r="Q11" s="51">
        <f t="shared" si="4"/>
        <v>438.39999999990698</v>
      </c>
      <c r="R11" s="47">
        <f t="shared" si="21"/>
        <v>317523.24</v>
      </c>
      <c r="S11" s="47">
        <v>317791.32</v>
      </c>
      <c r="T11" s="51">
        <f t="shared" si="5"/>
        <v>268.08000000001601</v>
      </c>
      <c r="U11" s="47">
        <f t="shared" si="22"/>
        <v>796287.84</v>
      </c>
      <c r="V11" s="47">
        <v>797037.28</v>
      </c>
      <c r="W11" s="51">
        <f t="shared" si="6"/>
        <v>749.44000000006099</v>
      </c>
      <c r="X11" s="47">
        <f t="shared" si="23"/>
        <v>581668.16</v>
      </c>
      <c r="Y11" s="47">
        <v>582191.35999999999</v>
      </c>
      <c r="Z11" s="51">
        <f t="shared" si="7"/>
        <v>523.19999999995298</v>
      </c>
      <c r="AA11" s="47">
        <f t="shared" si="24"/>
        <v>148821.92000000001</v>
      </c>
      <c r="AB11" s="47">
        <v>148956.45000000001</v>
      </c>
      <c r="AC11" s="51">
        <f t="shared" si="8"/>
        <v>134.52999999999901</v>
      </c>
      <c r="AD11" s="47">
        <f t="shared" si="25"/>
        <v>209684</v>
      </c>
      <c r="AE11" s="47">
        <v>209811</v>
      </c>
      <c r="AF11" s="58">
        <f t="shared" si="9"/>
        <v>127</v>
      </c>
      <c r="AG11" s="62">
        <f t="shared" si="10"/>
        <v>10830.9</v>
      </c>
      <c r="AH11" s="47">
        <v>8361729.8200000003</v>
      </c>
      <c r="AI11" s="47">
        <v>8371481.1200000001</v>
      </c>
      <c r="AJ11" s="63">
        <f t="shared" si="11"/>
        <v>9751.2999999998101</v>
      </c>
      <c r="AK11" s="47">
        <f>+AL10</f>
        <v>8634020.9900000002</v>
      </c>
      <c r="AL11" s="47">
        <v>8644063.6699999999</v>
      </c>
      <c r="AM11" s="63">
        <f t="shared" si="12"/>
        <v>10042.6799999997</v>
      </c>
      <c r="AN11" s="47">
        <f t="shared" si="27"/>
        <v>171452.88</v>
      </c>
      <c r="AO11" s="47">
        <v>172438.9</v>
      </c>
      <c r="AP11" s="63">
        <f t="shared" si="13"/>
        <v>986.01999999998998</v>
      </c>
      <c r="AQ11" s="47">
        <f t="shared" si="28"/>
        <v>31550.37</v>
      </c>
      <c r="AR11" s="47">
        <v>31550.37</v>
      </c>
      <c r="AS11" s="63">
        <f t="shared" si="14"/>
        <v>0</v>
      </c>
      <c r="AT11" s="67">
        <f t="shared" si="15"/>
        <v>10894.1699999997</v>
      </c>
      <c r="AU11" s="47">
        <f t="shared" si="16"/>
        <v>291.37999999988801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50">
        <v>46027</v>
      </c>
      <c r="C12" s="47">
        <f t="shared" si="29"/>
        <v>4136951.67</v>
      </c>
      <c r="D12" s="52">
        <v>4141018.81</v>
      </c>
      <c r="E12" s="53">
        <f t="shared" si="1"/>
        <v>4067.1400000001299</v>
      </c>
      <c r="F12" s="47">
        <f t="shared" si="17"/>
        <v>1321366.93</v>
      </c>
      <c r="G12" s="52">
        <v>1325209.52</v>
      </c>
      <c r="H12" s="53">
        <f t="shared" si="2"/>
        <v>3842.5900000000802</v>
      </c>
      <c r="I12" s="47">
        <f t="shared" si="18"/>
        <v>152428.85</v>
      </c>
      <c r="J12" s="47">
        <v>152588.9</v>
      </c>
      <c r="K12" s="51">
        <f t="shared" si="30"/>
        <v>160.04999999998799</v>
      </c>
      <c r="L12" s="47">
        <f t="shared" si="19"/>
        <v>88206.13</v>
      </c>
      <c r="M12" s="47">
        <v>88293.25</v>
      </c>
      <c r="N12" s="51">
        <f t="shared" si="3"/>
        <v>87.119999999995301</v>
      </c>
      <c r="O12" s="47">
        <f t="shared" si="20"/>
        <v>813364.08</v>
      </c>
      <c r="P12" s="47">
        <v>813728.08</v>
      </c>
      <c r="Q12" s="51">
        <f t="shared" si="4"/>
        <v>364</v>
      </c>
      <c r="R12" s="47">
        <f t="shared" si="21"/>
        <v>317791.32</v>
      </c>
      <c r="S12" s="47">
        <v>318111.62</v>
      </c>
      <c r="T12" s="51">
        <f t="shared" si="5"/>
        <v>320.29999999998802</v>
      </c>
      <c r="U12" s="47">
        <f t="shared" si="22"/>
        <v>797037.28</v>
      </c>
      <c r="V12" s="47">
        <v>797816.88</v>
      </c>
      <c r="W12" s="51">
        <f t="shared" si="6"/>
        <v>779.59999999997694</v>
      </c>
      <c r="X12" s="47">
        <f t="shared" si="23"/>
        <v>582191.35999999999</v>
      </c>
      <c r="Y12" s="47">
        <v>582725.76</v>
      </c>
      <c r="Z12" s="51">
        <f t="shared" si="7"/>
        <v>534.40000000002306</v>
      </c>
      <c r="AA12" s="47">
        <f t="shared" si="24"/>
        <v>148956.45000000001</v>
      </c>
      <c r="AB12" s="47">
        <v>149092.88</v>
      </c>
      <c r="AC12" s="51">
        <f t="shared" si="8"/>
        <v>136.42999999999299</v>
      </c>
      <c r="AD12" s="47">
        <f t="shared" si="25"/>
        <v>209811</v>
      </c>
      <c r="AE12" s="47">
        <v>209992</v>
      </c>
      <c r="AF12" s="58">
        <f t="shared" si="9"/>
        <v>181</v>
      </c>
      <c r="AG12" s="62">
        <f t="shared" si="10"/>
        <v>10472.630000000199</v>
      </c>
      <c r="AH12" s="47">
        <f t="shared" si="26"/>
        <v>8371481.1200000001</v>
      </c>
      <c r="AI12" s="47">
        <v>8380922.3700000001</v>
      </c>
      <c r="AJ12" s="63">
        <f t="shared" si="11"/>
        <v>9441.25</v>
      </c>
      <c r="AK12" s="47">
        <f>+AL11</f>
        <v>8644063.6699999999</v>
      </c>
      <c r="AL12" s="47">
        <v>8653800.0399999991</v>
      </c>
      <c r="AM12" s="63">
        <f t="shared" si="12"/>
        <v>9736.3699999991804</v>
      </c>
      <c r="AN12" s="47">
        <f t="shared" si="27"/>
        <v>172438.9</v>
      </c>
      <c r="AO12" s="47">
        <v>173378.32</v>
      </c>
      <c r="AP12" s="63">
        <f t="shared" si="13"/>
        <v>939.42000000001303</v>
      </c>
      <c r="AQ12" s="47">
        <f t="shared" si="28"/>
        <v>31550.37</v>
      </c>
      <c r="AR12" s="47">
        <v>31550.37</v>
      </c>
      <c r="AS12" s="63">
        <f t="shared" si="14"/>
        <v>0</v>
      </c>
      <c r="AT12" s="67">
        <f t="shared" si="15"/>
        <v>10539.3599999992</v>
      </c>
      <c r="AU12" s="47">
        <f t="shared" si="16"/>
        <v>295.11999999917998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50">
        <v>46028</v>
      </c>
      <c r="C13" s="47">
        <f t="shared" si="29"/>
        <v>4141018.81</v>
      </c>
      <c r="D13" s="47">
        <v>4146213.96</v>
      </c>
      <c r="E13" s="51">
        <f t="shared" si="1"/>
        <v>5195.1499999999096</v>
      </c>
      <c r="F13" s="47">
        <f t="shared" si="17"/>
        <v>1325209.52</v>
      </c>
      <c r="G13" s="47">
        <v>1327933.3600000001</v>
      </c>
      <c r="H13" s="51">
        <f t="shared" si="2"/>
        <v>2723.8400000000802</v>
      </c>
      <c r="I13" s="47">
        <f t="shared" si="18"/>
        <v>152588.9</v>
      </c>
      <c r="J13" s="47">
        <v>152741.57</v>
      </c>
      <c r="K13" s="51">
        <f t="shared" si="30"/>
        <v>152.670000000013</v>
      </c>
      <c r="L13" s="47">
        <f t="shared" si="19"/>
        <v>88293.25</v>
      </c>
      <c r="M13" s="47">
        <v>88372</v>
      </c>
      <c r="N13" s="51">
        <f t="shared" si="3"/>
        <v>78.75</v>
      </c>
      <c r="O13" s="47">
        <f t="shared" si="20"/>
        <v>813728.08</v>
      </c>
      <c r="P13" s="47">
        <v>814171.04</v>
      </c>
      <c r="Q13" s="51">
        <f t="shared" si="4"/>
        <v>442.96000000007899</v>
      </c>
      <c r="R13" s="47">
        <f t="shared" si="21"/>
        <v>318111.62</v>
      </c>
      <c r="S13" s="47">
        <v>318407.3</v>
      </c>
      <c r="T13" s="51">
        <f t="shared" si="5"/>
        <v>295.67999999999302</v>
      </c>
      <c r="U13" s="47">
        <f t="shared" si="22"/>
        <v>797816.88</v>
      </c>
      <c r="V13" s="47">
        <v>798577.92</v>
      </c>
      <c r="W13" s="51">
        <f t="shared" si="6"/>
        <v>761.04000000003703</v>
      </c>
      <c r="X13" s="47">
        <f t="shared" si="23"/>
        <v>582725.76</v>
      </c>
      <c r="Y13" s="47">
        <v>583299.72</v>
      </c>
      <c r="Z13" s="51">
        <f t="shared" si="7"/>
        <v>573.95999999996297</v>
      </c>
      <c r="AA13" s="47">
        <f t="shared" si="24"/>
        <v>149092.88</v>
      </c>
      <c r="AB13" s="47">
        <v>149226.21</v>
      </c>
      <c r="AC13" s="51">
        <f t="shared" si="8"/>
        <v>133.329999999987</v>
      </c>
      <c r="AD13" s="47">
        <f t="shared" si="25"/>
        <v>209992</v>
      </c>
      <c r="AE13" s="47">
        <v>210154</v>
      </c>
      <c r="AF13" s="58">
        <f t="shared" si="9"/>
        <v>162</v>
      </c>
      <c r="AG13" s="62">
        <f t="shared" si="10"/>
        <v>10519.380000000099</v>
      </c>
      <c r="AH13" s="47">
        <f t="shared" si="26"/>
        <v>8380922.3700000001</v>
      </c>
      <c r="AI13" s="47">
        <v>8390370.9800000004</v>
      </c>
      <c r="AJ13" s="63">
        <f t="shared" si="11"/>
        <v>9448.6100000003407</v>
      </c>
      <c r="AK13" s="47">
        <f t="shared" ref="AK13:AK38" si="31">+AL12</f>
        <v>8653800.0399999991</v>
      </c>
      <c r="AL13" s="47">
        <v>8663562</v>
      </c>
      <c r="AM13" s="63">
        <f t="shared" si="12"/>
        <v>9761.9600000008904</v>
      </c>
      <c r="AN13" s="47">
        <f t="shared" si="27"/>
        <v>173378.32</v>
      </c>
      <c r="AO13" s="47">
        <v>174364.97</v>
      </c>
      <c r="AP13" s="63">
        <f t="shared" si="13"/>
        <v>986.64999999999395</v>
      </c>
      <c r="AQ13" s="47">
        <f t="shared" si="28"/>
        <v>31550.37</v>
      </c>
      <c r="AR13" s="47">
        <v>31550.37</v>
      </c>
      <c r="AS13" s="63">
        <f t="shared" si="14"/>
        <v>0</v>
      </c>
      <c r="AT13" s="67">
        <f t="shared" si="15"/>
        <v>10615.280000000899</v>
      </c>
      <c r="AU13" s="47">
        <f t="shared" si="16"/>
        <v>313.35000000055902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50">
        <v>46029</v>
      </c>
      <c r="C14" s="47">
        <f t="shared" si="29"/>
        <v>4146213.96</v>
      </c>
      <c r="D14" s="47">
        <v>4152041.28</v>
      </c>
      <c r="E14" s="51">
        <f t="shared" si="1"/>
        <v>5827.3199999998296</v>
      </c>
      <c r="F14" s="47">
        <f t="shared" si="17"/>
        <v>1327933.3600000001</v>
      </c>
      <c r="G14" s="47">
        <v>1329974.3</v>
      </c>
      <c r="H14" s="51">
        <f t="shared" si="2"/>
        <v>2040.93999999994</v>
      </c>
      <c r="I14" s="47">
        <f t="shared" si="18"/>
        <v>152741.57</v>
      </c>
      <c r="J14" s="47">
        <v>152900.65</v>
      </c>
      <c r="K14" s="51">
        <f t="shared" si="30"/>
        <v>159.079999999987</v>
      </c>
      <c r="L14" s="47">
        <f t="shared" si="19"/>
        <v>88372</v>
      </c>
      <c r="M14" s="47">
        <v>88452.7</v>
      </c>
      <c r="N14" s="51">
        <f t="shared" si="3"/>
        <v>80.699999999997104</v>
      </c>
      <c r="O14" s="47">
        <f t="shared" si="20"/>
        <v>814171.04</v>
      </c>
      <c r="P14" s="47">
        <v>814503.2</v>
      </c>
      <c r="Q14" s="51">
        <f t="shared" si="4"/>
        <v>332.15999999991601</v>
      </c>
      <c r="R14" s="47">
        <f t="shared" si="21"/>
        <v>318407.3</v>
      </c>
      <c r="S14" s="47">
        <v>318668.92</v>
      </c>
      <c r="T14" s="51">
        <f t="shared" si="5"/>
        <v>261.619999999995</v>
      </c>
      <c r="U14" s="47">
        <f t="shared" si="22"/>
        <v>798577.92</v>
      </c>
      <c r="V14" s="47">
        <v>799343.68</v>
      </c>
      <c r="W14" s="51">
        <f t="shared" si="6"/>
        <v>765.76000000000897</v>
      </c>
      <c r="X14" s="47">
        <f t="shared" si="23"/>
        <v>583299.72</v>
      </c>
      <c r="Y14" s="47">
        <v>583829</v>
      </c>
      <c r="Z14" s="51">
        <f t="shared" si="7"/>
        <v>529.28000000002805</v>
      </c>
      <c r="AA14" s="47">
        <f t="shared" si="24"/>
        <v>149226.21</v>
      </c>
      <c r="AB14" s="47">
        <v>149360.79999999999</v>
      </c>
      <c r="AC14" s="51">
        <f t="shared" si="8"/>
        <v>134.58999999999699</v>
      </c>
      <c r="AD14" s="47">
        <f t="shared" si="25"/>
        <v>210154</v>
      </c>
      <c r="AE14" s="47">
        <v>210303</v>
      </c>
      <c r="AF14" s="58">
        <f t="shared" si="9"/>
        <v>149</v>
      </c>
      <c r="AG14" s="62">
        <f t="shared" si="10"/>
        <v>10280.449999999701</v>
      </c>
      <c r="AH14" s="47">
        <f t="shared" si="26"/>
        <v>8390370.9800000004</v>
      </c>
      <c r="AI14" s="47">
        <v>8399540.0600000005</v>
      </c>
      <c r="AJ14" s="63">
        <f t="shared" si="11"/>
        <v>9169.0800000000709</v>
      </c>
      <c r="AK14" s="47">
        <f t="shared" si="31"/>
        <v>8663562</v>
      </c>
      <c r="AL14" s="47">
        <v>8672953</v>
      </c>
      <c r="AM14" s="63">
        <f t="shared" si="12"/>
        <v>9391</v>
      </c>
      <c r="AN14" s="47">
        <f t="shared" si="27"/>
        <v>174364.97</v>
      </c>
      <c r="AO14" s="47">
        <v>175391.91</v>
      </c>
      <c r="AP14" s="63">
        <f t="shared" si="13"/>
        <v>1026.94</v>
      </c>
      <c r="AQ14" s="47">
        <f t="shared" si="28"/>
        <v>31550.37</v>
      </c>
      <c r="AR14" s="47">
        <v>31550.37</v>
      </c>
      <c r="AS14" s="63">
        <f t="shared" si="14"/>
        <v>0</v>
      </c>
      <c r="AT14" s="67">
        <f t="shared" si="15"/>
        <v>10283.35</v>
      </c>
      <c r="AU14" s="47">
        <f t="shared" si="16"/>
        <v>221.91999999992501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50">
        <v>46030</v>
      </c>
      <c r="C15" s="47">
        <f t="shared" si="29"/>
        <v>4152041.28</v>
      </c>
      <c r="D15" s="47">
        <v>4156960.72</v>
      </c>
      <c r="E15" s="51">
        <f t="shared" si="1"/>
        <v>4919.4400000004098</v>
      </c>
      <c r="F15" s="47">
        <f t="shared" si="17"/>
        <v>1329974.3</v>
      </c>
      <c r="G15" s="47">
        <v>1333295.8899999999</v>
      </c>
      <c r="H15" s="51">
        <f t="shared" si="2"/>
        <v>3321.5899999998501</v>
      </c>
      <c r="I15" s="47">
        <f t="shared" si="18"/>
        <v>152900.65</v>
      </c>
      <c r="J15" s="47">
        <v>153070.64000000001</v>
      </c>
      <c r="K15" s="51">
        <f t="shared" si="30"/>
        <v>169.99000000001999</v>
      </c>
      <c r="L15" s="47">
        <f t="shared" si="19"/>
        <v>88452.7</v>
      </c>
      <c r="M15" s="47">
        <v>88511.32</v>
      </c>
      <c r="N15" s="51">
        <f t="shared" si="3"/>
        <v>58.620000000009902</v>
      </c>
      <c r="O15" s="47">
        <f t="shared" si="20"/>
        <v>814503.2</v>
      </c>
      <c r="P15" s="47">
        <v>814859.04</v>
      </c>
      <c r="Q15" s="51">
        <f t="shared" si="4"/>
        <v>355.84000000008399</v>
      </c>
      <c r="R15" s="47">
        <f t="shared" si="21"/>
        <v>318668.92</v>
      </c>
      <c r="S15" s="47">
        <v>318981.8</v>
      </c>
      <c r="T15" s="51">
        <f t="shared" si="5"/>
        <v>312.880000000005</v>
      </c>
      <c r="U15" s="47">
        <f t="shared" si="22"/>
        <v>799343.68</v>
      </c>
      <c r="V15" s="47">
        <v>800111.84</v>
      </c>
      <c r="W15" s="51">
        <f t="shared" si="6"/>
        <v>768.15999999991595</v>
      </c>
      <c r="X15" s="47">
        <f t="shared" si="23"/>
        <v>583829</v>
      </c>
      <c r="Y15" s="47">
        <v>584461.43999999994</v>
      </c>
      <c r="Z15" s="51">
        <f t="shared" si="7"/>
        <v>632.43999999994401</v>
      </c>
      <c r="AA15" s="47">
        <f t="shared" si="24"/>
        <v>149360.79999999999</v>
      </c>
      <c r="AB15" s="47">
        <v>149492.51</v>
      </c>
      <c r="AC15" s="51">
        <f t="shared" si="8"/>
        <v>131.71000000002101</v>
      </c>
      <c r="AD15" s="47">
        <f t="shared" si="25"/>
        <v>210303</v>
      </c>
      <c r="AE15" s="47">
        <v>210481</v>
      </c>
      <c r="AF15" s="58">
        <f t="shared" si="9"/>
        <v>178</v>
      </c>
      <c r="AG15" s="62">
        <f t="shared" si="10"/>
        <v>10848.6700000003</v>
      </c>
      <c r="AH15" s="47">
        <f t="shared" si="26"/>
        <v>8399540.0600000005</v>
      </c>
      <c r="AI15" s="47">
        <v>8409155.4299999997</v>
      </c>
      <c r="AJ15" s="63">
        <f t="shared" si="11"/>
        <v>9615.3699999991804</v>
      </c>
      <c r="AK15" s="47">
        <f t="shared" si="31"/>
        <v>8672953</v>
      </c>
      <c r="AL15" s="47">
        <v>8682857.1999999993</v>
      </c>
      <c r="AM15" s="63">
        <f t="shared" si="12"/>
        <v>9904.1999999992495</v>
      </c>
      <c r="AN15" s="47">
        <f t="shared" si="27"/>
        <v>175391.91</v>
      </c>
      <c r="AO15" s="47">
        <v>176539.5</v>
      </c>
      <c r="AP15" s="63">
        <f t="shared" si="13"/>
        <v>1147.5899999999999</v>
      </c>
      <c r="AQ15" s="47">
        <f t="shared" si="28"/>
        <v>31550.37</v>
      </c>
      <c r="AR15" s="47">
        <v>31550.37</v>
      </c>
      <c r="AS15" s="63">
        <f t="shared" si="14"/>
        <v>0</v>
      </c>
      <c r="AT15" s="67">
        <f t="shared" si="15"/>
        <v>10920.0799999992</v>
      </c>
      <c r="AU15" s="47">
        <f t="shared" si="16"/>
        <v>288.83000000007502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50">
        <v>46031</v>
      </c>
      <c r="C16" s="47">
        <f t="shared" si="29"/>
        <v>4156960.72</v>
      </c>
      <c r="D16" s="47">
        <v>4162168.36</v>
      </c>
      <c r="E16" s="51">
        <f t="shared" si="1"/>
        <v>5207.6399999996602</v>
      </c>
      <c r="F16" s="47">
        <f t="shared" si="17"/>
        <v>1333295.8899999999</v>
      </c>
      <c r="G16" s="47">
        <v>1335856.6000000001</v>
      </c>
      <c r="H16" s="51">
        <f t="shared" si="2"/>
        <v>2560.7100000002001</v>
      </c>
      <c r="I16" s="47">
        <f t="shared" si="18"/>
        <v>153070.64000000001</v>
      </c>
      <c r="J16" s="47">
        <v>153216.95999999999</v>
      </c>
      <c r="K16" s="51">
        <f t="shared" si="30"/>
        <v>146.31999999997799</v>
      </c>
      <c r="L16" s="47">
        <f t="shared" si="19"/>
        <v>88511.32</v>
      </c>
      <c r="M16" s="47">
        <v>88585.85</v>
      </c>
      <c r="N16" s="51">
        <f t="shared" si="3"/>
        <v>74.529999999998793</v>
      </c>
      <c r="O16" s="47">
        <f t="shared" si="20"/>
        <v>814859.04</v>
      </c>
      <c r="P16" s="47">
        <v>815234.72</v>
      </c>
      <c r="Q16" s="51">
        <f t="shared" si="4"/>
        <v>375.67999999993498</v>
      </c>
      <c r="R16" s="47">
        <f t="shared" si="21"/>
        <v>318981.8</v>
      </c>
      <c r="S16" s="47">
        <v>319246.44</v>
      </c>
      <c r="T16" s="51">
        <f t="shared" si="5"/>
        <v>264.64000000001403</v>
      </c>
      <c r="U16" s="47">
        <f t="shared" si="22"/>
        <v>800111.84</v>
      </c>
      <c r="V16" s="47">
        <v>800851.28</v>
      </c>
      <c r="W16" s="51">
        <f t="shared" si="6"/>
        <v>739.44000000006099</v>
      </c>
      <c r="X16" s="47">
        <f t="shared" si="23"/>
        <v>584461.43999999994</v>
      </c>
      <c r="Y16" s="47">
        <v>585054.30000000005</v>
      </c>
      <c r="Z16" s="51">
        <f t="shared" si="7"/>
        <v>592.86000000010199</v>
      </c>
      <c r="AA16" s="47">
        <f t="shared" si="24"/>
        <v>149492.51</v>
      </c>
      <c r="AB16" s="47">
        <v>149618.88</v>
      </c>
      <c r="AC16" s="51">
        <f t="shared" si="8"/>
        <v>126.369999999995</v>
      </c>
      <c r="AD16" s="47">
        <f t="shared" si="25"/>
        <v>210481</v>
      </c>
      <c r="AE16" s="47">
        <v>210619</v>
      </c>
      <c r="AF16" s="58">
        <f t="shared" si="9"/>
        <v>138</v>
      </c>
      <c r="AG16" s="62">
        <f t="shared" si="10"/>
        <v>10226.1899999999</v>
      </c>
      <c r="AH16" s="47">
        <f t="shared" si="26"/>
        <v>8409155.4299999997</v>
      </c>
      <c r="AI16" s="47">
        <v>8418193.8900000006</v>
      </c>
      <c r="AJ16" s="63">
        <f t="shared" si="11"/>
        <v>9038.4600000008904</v>
      </c>
      <c r="AK16" s="47">
        <f t="shared" si="31"/>
        <v>8682857.1999999993</v>
      </c>
      <c r="AL16" s="47">
        <v>8692204.7200000007</v>
      </c>
      <c r="AM16" s="63">
        <f t="shared" si="12"/>
        <v>9347.5200000014192</v>
      </c>
      <c r="AN16" s="47">
        <f t="shared" si="27"/>
        <v>176539.5</v>
      </c>
      <c r="AO16" s="47">
        <v>177655.65</v>
      </c>
      <c r="AP16" s="63">
        <f t="shared" si="13"/>
        <v>1116.1499999999901</v>
      </c>
      <c r="AQ16" s="47">
        <f t="shared" si="28"/>
        <v>31550.37</v>
      </c>
      <c r="AR16" s="47">
        <v>31550.37</v>
      </c>
      <c r="AS16" s="63">
        <f t="shared" si="14"/>
        <v>0</v>
      </c>
      <c r="AT16" s="67">
        <f t="shared" si="15"/>
        <v>10337.3000000014</v>
      </c>
      <c r="AU16" s="47">
        <f t="shared" si="16"/>
        <v>309.060000000522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4"/>
      <c r="B17" s="50">
        <v>46032</v>
      </c>
      <c r="C17" s="47">
        <f t="shared" si="29"/>
        <v>4162168.36</v>
      </c>
      <c r="D17" s="47">
        <v>4167871.55</v>
      </c>
      <c r="E17" s="51">
        <f t="shared" si="1"/>
        <v>5703.1899999999396</v>
      </c>
      <c r="F17" s="47">
        <f t="shared" si="17"/>
        <v>1335856.6000000001</v>
      </c>
      <c r="G17" s="47">
        <v>1338134.9099999999</v>
      </c>
      <c r="H17" s="51">
        <f t="shared" si="2"/>
        <v>2278.3099999998199</v>
      </c>
      <c r="I17" s="47">
        <f t="shared" si="18"/>
        <v>153216.95999999999</v>
      </c>
      <c r="J17" s="47">
        <v>153366.03</v>
      </c>
      <c r="K17" s="51">
        <f t="shared" si="30"/>
        <v>149.07000000000701</v>
      </c>
      <c r="L17" s="47">
        <f t="shared" si="19"/>
        <v>88585.85</v>
      </c>
      <c r="M17" s="47">
        <v>88681.98</v>
      </c>
      <c r="N17" s="51">
        <f t="shared" si="3"/>
        <v>96.129999999990105</v>
      </c>
      <c r="O17" s="47">
        <f t="shared" si="20"/>
        <v>815234.72</v>
      </c>
      <c r="P17" s="47">
        <v>815593.76</v>
      </c>
      <c r="Q17" s="51">
        <f t="shared" si="4"/>
        <v>359.04000000003703</v>
      </c>
      <c r="R17" s="47">
        <f t="shared" si="21"/>
        <v>319246.44</v>
      </c>
      <c r="S17" s="47">
        <v>319502.52</v>
      </c>
      <c r="T17" s="51">
        <f t="shared" si="5"/>
        <v>256.08000000001601</v>
      </c>
      <c r="U17" s="47">
        <f t="shared" si="22"/>
        <v>800851.28</v>
      </c>
      <c r="V17" s="47">
        <v>801608.32</v>
      </c>
      <c r="W17" s="51">
        <f t="shared" si="6"/>
        <v>757.03999999992095</v>
      </c>
      <c r="X17" s="47">
        <f t="shared" si="23"/>
        <v>585054.30000000005</v>
      </c>
      <c r="Y17" s="47">
        <v>585550.48</v>
      </c>
      <c r="Z17" s="51">
        <f t="shared" si="7"/>
        <v>496.17999999993498</v>
      </c>
      <c r="AA17" s="47">
        <f t="shared" si="24"/>
        <v>149618.88</v>
      </c>
      <c r="AB17" s="47">
        <v>149751.23000000001</v>
      </c>
      <c r="AC17" s="51">
        <f t="shared" si="8"/>
        <v>132.35000000000599</v>
      </c>
      <c r="AD17" s="47">
        <f t="shared" si="25"/>
        <v>210619</v>
      </c>
      <c r="AE17" s="47">
        <v>210773</v>
      </c>
      <c r="AF17" s="58">
        <f t="shared" si="9"/>
        <v>154</v>
      </c>
      <c r="AG17" s="62">
        <f t="shared" si="10"/>
        <v>10381.389999999699</v>
      </c>
      <c r="AH17" s="47">
        <f t="shared" si="26"/>
        <v>8418193.8900000006</v>
      </c>
      <c r="AI17" s="47">
        <v>8427407.1400000006</v>
      </c>
      <c r="AJ17" s="63">
        <f t="shared" si="11"/>
        <v>9213.25</v>
      </c>
      <c r="AK17" s="47">
        <f t="shared" si="31"/>
        <v>8692204.7200000007</v>
      </c>
      <c r="AL17" s="47">
        <v>8701532.4299999997</v>
      </c>
      <c r="AM17" s="63">
        <f t="shared" si="12"/>
        <v>9327.7099999990296</v>
      </c>
      <c r="AN17" s="47">
        <f t="shared" si="27"/>
        <v>177655.65</v>
      </c>
      <c r="AO17" s="47">
        <v>178780.82</v>
      </c>
      <c r="AP17" s="63">
        <f t="shared" si="13"/>
        <v>1125.1700000000101</v>
      </c>
      <c r="AQ17" s="47">
        <f t="shared" si="28"/>
        <v>31550.37</v>
      </c>
      <c r="AR17" s="47">
        <v>31550.37</v>
      </c>
      <c r="AS17" s="63">
        <f t="shared" si="14"/>
        <v>0</v>
      </c>
      <c r="AT17" s="67">
        <f t="shared" si="15"/>
        <v>10320.529999999</v>
      </c>
      <c r="AU17" s="47">
        <f t="shared" si="16"/>
        <v>114.459999999031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4"/>
      <c r="B18" s="50">
        <v>46033</v>
      </c>
      <c r="C18" s="47">
        <f t="shared" si="29"/>
        <v>4167871.55</v>
      </c>
      <c r="D18" s="47">
        <v>4173610.9</v>
      </c>
      <c r="E18" s="51">
        <f t="shared" si="1"/>
        <v>5739.3500000000904</v>
      </c>
      <c r="F18" s="47">
        <f t="shared" si="17"/>
        <v>1338134.9099999999</v>
      </c>
      <c r="G18" s="47">
        <v>1340599.8</v>
      </c>
      <c r="H18" s="51">
        <f t="shared" si="2"/>
        <v>2464.8900000001299</v>
      </c>
      <c r="I18" s="47">
        <f t="shared" si="18"/>
        <v>153366.03</v>
      </c>
      <c r="J18" s="47">
        <v>153514.4</v>
      </c>
      <c r="K18" s="51">
        <f t="shared" si="30"/>
        <v>148.369999999995</v>
      </c>
      <c r="L18" s="47">
        <f t="shared" si="19"/>
        <v>88681.98</v>
      </c>
      <c r="M18" s="47">
        <v>88769.97</v>
      </c>
      <c r="N18" s="51">
        <f t="shared" si="3"/>
        <v>87.990000000005196</v>
      </c>
      <c r="O18" s="47">
        <f t="shared" si="20"/>
        <v>815593.76</v>
      </c>
      <c r="P18" s="47">
        <v>815929.04</v>
      </c>
      <c r="Q18" s="51">
        <f t="shared" si="4"/>
        <v>335.280000000028</v>
      </c>
      <c r="R18" s="47">
        <f t="shared" si="21"/>
        <v>319502.52</v>
      </c>
      <c r="S18" s="47">
        <v>319792.96000000002</v>
      </c>
      <c r="T18" s="51">
        <f t="shared" si="5"/>
        <v>290.44000000000199</v>
      </c>
      <c r="U18" s="47">
        <f t="shared" si="22"/>
        <v>801608.32</v>
      </c>
      <c r="V18" s="47">
        <v>802348.7</v>
      </c>
      <c r="W18" s="51">
        <f t="shared" si="6"/>
        <v>740.380000000005</v>
      </c>
      <c r="X18" s="47">
        <f t="shared" si="23"/>
        <v>585550.48</v>
      </c>
      <c r="Y18" s="47">
        <v>586046.48</v>
      </c>
      <c r="Z18" s="51">
        <f t="shared" si="7"/>
        <v>496</v>
      </c>
      <c r="AA18" s="47">
        <f t="shared" si="24"/>
        <v>149751.23000000001</v>
      </c>
      <c r="AB18" s="47">
        <v>149888.20000000001</v>
      </c>
      <c r="AC18" s="51">
        <f t="shared" si="8"/>
        <v>136.97000000000099</v>
      </c>
      <c r="AD18" s="47">
        <f t="shared" si="25"/>
        <v>210773</v>
      </c>
      <c r="AE18" s="47">
        <v>210908</v>
      </c>
      <c r="AF18" s="58">
        <f t="shared" si="9"/>
        <v>135</v>
      </c>
      <c r="AG18" s="62">
        <f t="shared" si="10"/>
        <v>10574.6700000003</v>
      </c>
      <c r="AH18" s="47">
        <f t="shared" si="26"/>
        <v>8427407.1400000006</v>
      </c>
      <c r="AI18" s="47">
        <v>8436728.1999999993</v>
      </c>
      <c r="AJ18" s="63">
        <f t="shared" si="11"/>
        <v>9321.0599999986607</v>
      </c>
      <c r="AK18" s="47">
        <f t="shared" si="31"/>
        <v>8701532.4299999997</v>
      </c>
      <c r="AL18" s="47">
        <v>8711117.5999999996</v>
      </c>
      <c r="AM18" s="63">
        <f t="shared" si="12"/>
        <v>9585.1699999999291</v>
      </c>
      <c r="AN18" s="47">
        <f t="shared" si="27"/>
        <v>178780.82</v>
      </c>
      <c r="AO18" s="47">
        <v>179951.42</v>
      </c>
      <c r="AP18" s="63">
        <f t="shared" si="13"/>
        <v>1170.6000000000099</v>
      </c>
      <c r="AQ18" s="47">
        <f t="shared" si="28"/>
        <v>31550.37</v>
      </c>
      <c r="AR18" s="47">
        <v>31550.37</v>
      </c>
      <c r="AS18" s="63">
        <f t="shared" si="14"/>
        <v>0</v>
      </c>
      <c r="AT18" s="67">
        <f t="shared" si="15"/>
        <v>10618.799999999899</v>
      </c>
      <c r="AU18" s="47">
        <f t="shared" si="16"/>
        <v>264.110000001267</v>
      </c>
      <c r="AV18" s="39"/>
      <c r="AZ18" s="1"/>
    </row>
    <row r="19" spans="1:55" ht="30" customHeight="1">
      <c r="A19" s="504"/>
      <c r="B19" s="50">
        <v>46034</v>
      </c>
      <c r="C19" s="47">
        <f t="shared" si="29"/>
        <v>4173610.9</v>
      </c>
      <c r="D19" s="47">
        <v>4179002.6</v>
      </c>
      <c r="E19" s="51">
        <f t="shared" si="1"/>
        <v>5391.7000000001899</v>
      </c>
      <c r="F19" s="47">
        <f t="shared" si="17"/>
        <v>1340599.8</v>
      </c>
      <c r="G19" s="47">
        <v>1342362.2</v>
      </c>
      <c r="H19" s="51">
        <f t="shared" si="2"/>
        <v>1762.3999999999101</v>
      </c>
      <c r="I19" s="47">
        <f t="shared" si="18"/>
        <v>153514.4</v>
      </c>
      <c r="J19" s="47">
        <v>153645.79999999999</v>
      </c>
      <c r="K19" s="51">
        <f t="shared" si="30"/>
        <v>131.39999999999401</v>
      </c>
      <c r="L19" s="47">
        <f t="shared" si="19"/>
        <v>88769.97</v>
      </c>
      <c r="M19" s="47">
        <v>88841.5</v>
      </c>
      <c r="N19" s="51">
        <f t="shared" si="3"/>
        <v>71.529999999998793</v>
      </c>
      <c r="O19" s="47">
        <f t="shared" si="20"/>
        <v>815929.04</v>
      </c>
      <c r="P19" s="47">
        <v>816243.44</v>
      </c>
      <c r="Q19" s="51">
        <f t="shared" si="4"/>
        <v>314.39999999990698</v>
      </c>
      <c r="R19" s="47">
        <f t="shared" si="21"/>
        <v>319792.96000000002</v>
      </c>
      <c r="S19" s="47">
        <v>320052.84000000003</v>
      </c>
      <c r="T19" s="51">
        <f t="shared" si="5"/>
        <v>259.880000000005</v>
      </c>
      <c r="U19" s="47">
        <f t="shared" si="22"/>
        <v>802348.7</v>
      </c>
      <c r="V19" s="47">
        <v>803075.6</v>
      </c>
      <c r="W19" s="51">
        <f t="shared" si="6"/>
        <v>726.90000000002306</v>
      </c>
      <c r="X19" s="47">
        <f t="shared" si="23"/>
        <v>586046.48</v>
      </c>
      <c r="Y19" s="47">
        <v>586555.19999999995</v>
      </c>
      <c r="Z19" s="51">
        <f t="shared" si="7"/>
        <v>508.719999999972</v>
      </c>
      <c r="AA19" s="47">
        <f t="shared" si="24"/>
        <v>149888.20000000001</v>
      </c>
      <c r="AB19" s="47">
        <v>150016.60999999999</v>
      </c>
      <c r="AC19" s="51">
        <f t="shared" si="8"/>
        <v>128.40999999997399</v>
      </c>
      <c r="AD19" s="47">
        <f t="shared" si="25"/>
        <v>210908</v>
      </c>
      <c r="AE19" s="47">
        <v>211024</v>
      </c>
      <c r="AF19" s="58">
        <f t="shared" si="9"/>
        <v>116</v>
      </c>
      <c r="AG19" s="62">
        <f t="shared" si="10"/>
        <v>9411.3399999999692</v>
      </c>
      <c r="AH19" s="47">
        <f t="shared" si="26"/>
        <v>8436728.1999999993</v>
      </c>
      <c r="AI19" s="47">
        <v>8445031.0999999996</v>
      </c>
      <c r="AJ19" s="63">
        <f t="shared" si="11"/>
        <v>8302.9000000003707</v>
      </c>
      <c r="AK19" s="47">
        <f t="shared" si="31"/>
        <v>8711117.5999999996</v>
      </c>
      <c r="AL19" s="47">
        <v>8719963.1999999993</v>
      </c>
      <c r="AM19" s="63">
        <f t="shared" si="12"/>
        <v>8845.5999999996293</v>
      </c>
      <c r="AN19" s="47">
        <f t="shared" si="27"/>
        <v>179951.42</v>
      </c>
      <c r="AO19" s="47">
        <v>180989.38</v>
      </c>
      <c r="AP19" s="63">
        <f t="shared" si="13"/>
        <v>1037.95999999999</v>
      </c>
      <c r="AQ19" s="47">
        <f t="shared" si="28"/>
        <v>31550.37</v>
      </c>
      <c r="AR19" s="47">
        <v>31562.19</v>
      </c>
      <c r="AS19" s="63">
        <f t="shared" si="14"/>
        <v>11.8199999999997</v>
      </c>
      <c r="AT19" s="67">
        <f t="shared" si="15"/>
        <v>9743.3299999996507</v>
      </c>
      <c r="AU19" s="47">
        <f t="shared" si="16"/>
        <v>542.69999999925506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4"/>
      <c r="B20" s="50">
        <v>46035</v>
      </c>
      <c r="C20" s="47">
        <f t="shared" si="29"/>
        <v>4179002.6</v>
      </c>
      <c r="D20" s="47">
        <v>4181916.21</v>
      </c>
      <c r="E20" s="51">
        <f t="shared" si="1"/>
        <v>2913.6099999998701</v>
      </c>
      <c r="F20" s="47">
        <f t="shared" si="17"/>
        <v>1342362.2</v>
      </c>
      <c r="G20" s="47">
        <v>1343153.32</v>
      </c>
      <c r="H20" s="51">
        <f t="shared" si="2"/>
        <v>791.12000000011199</v>
      </c>
      <c r="I20" s="47">
        <f t="shared" si="18"/>
        <v>153645.79999999999</v>
      </c>
      <c r="J20" s="47">
        <v>153725.49</v>
      </c>
      <c r="K20" s="51">
        <f t="shared" si="30"/>
        <v>79.6900000000023</v>
      </c>
      <c r="L20" s="47">
        <f t="shared" si="19"/>
        <v>88841.5</v>
      </c>
      <c r="M20" s="47">
        <v>88891.57</v>
      </c>
      <c r="N20" s="51">
        <f t="shared" si="3"/>
        <v>50.070000000006999</v>
      </c>
      <c r="O20" s="47">
        <f t="shared" si="20"/>
        <v>816243.44</v>
      </c>
      <c r="P20" s="47">
        <v>816444.24</v>
      </c>
      <c r="Q20" s="51">
        <f t="shared" si="4"/>
        <v>200.80000000004699</v>
      </c>
      <c r="R20" s="47">
        <f t="shared" si="21"/>
        <v>320052.84000000003</v>
      </c>
      <c r="S20" s="47">
        <v>320151.84000000003</v>
      </c>
      <c r="T20" s="51">
        <f t="shared" si="5"/>
        <v>99</v>
      </c>
      <c r="U20" s="47">
        <f t="shared" si="22"/>
        <v>803075.6</v>
      </c>
      <c r="V20" s="47">
        <v>803489.12</v>
      </c>
      <c r="W20" s="51">
        <f t="shared" si="6"/>
        <v>413.52000000001902</v>
      </c>
      <c r="X20" s="47">
        <f t="shared" si="23"/>
        <v>586555.19999999995</v>
      </c>
      <c r="Y20" s="47">
        <v>586794.76</v>
      </c>
      <c r="Z20" s="51">
        <f t="shared" si="7"/>
        <v>239.56000000005599</v>
      </c>
      <c r="AA20" s="47">
        <f t="shared" si="24"/>
        <v>150016.60999999999</v>
      </c>
      <c r="AB20" s="47">
        <v>150097.84</v>
      </c>
      <c r="AC20" s="51">
        <f t="shared" si="8"/>
        <v>81.230000000010506</v>
      </c>
      <c r="AD20" s="47">
        <f t="shared" si="25"/>
        <v>211024</v>
      </c>
      <c r="AE20" s="47">
        <v>211132</v>
      </c>
      <c r="AF20" s="58">
        <f t="shared" si="9"/>
        <v>108</v>
      </c>
      <c r="AG20" s="62">
        <f t="shared" si="10"/>
        <v>4976.6000000001204</v>
      </c>
      <c r="AH20" s="47">
        <f t="shared" si="26"/>
        <v>8445031.0999999996</v>
      </c>
      <c r="AI20" s="47">
        <v>8448902.0899999999</v>
      </c>
      <c r="AJ20" s="63">
        <f t="shared" si="11"/>
        <v>3870.9900000002199</v>
      </c>
      <c r="AK20" s="47">
        <f t="shared" si="31"/>
        <v>8719963.1999999993</v>
      </c>
      <c r="AL20" s="47">
        <v>8723793.3100000005</v>
      </c>
      <c r="AM20" s="63">
        <f t="shared" si="12"/>
        <v>3830.1100000012698</v>
      </c>
      <c r="AN20" s="47">
        <f t="shared" si="27"/>
        <v>180989.38</v>
      </c>
      <c r="AO20" s="47">
        <v>182057.94</v>
      </c>
      <c r="AP20" s="63">
        <f t="shared" si="13"/>
        <v>1068.56</v>
      </c>
      <c r="AQ20" s="47">
        <f t="shared" si="28"/>
        <v>31562.19</v>
      </c>
      <c r="AR20" s="47">
        <v>31562.2</v>
      </c>
      <c r="AS20" s="63">
        <f t="shared" si="14"/>
        <v>1.0000000002037299E-2</v>
      </c>
      <c r="AT20" s="67">
        <f t="shared" si="15"/>
        <v>4817.4300000012499</v>
      </c>
      <c r="AU20" s="47">
        <f t="shared" si="16"/>
        <v>-40.879999998956897</v>
      </c>
      <c r="AV20" s="40"/>
    </row>
    <row r="21" spans="1:55" s="3" customFormat="1" ht="30" customHeight="1">
      <c r="A21" s="504"/>
      <c r="B21" s="50">
        <v>46036</v>
      </c>
      <c r="C21" s="47">
        <f t="shared" si="29"/>
        <v>4181916.21</v>
      </c>
      <c r="D21" s="47">
        <v>4182057.9</v>
      </c>
      <c r="E21" s="51">
        <f t="shared" si="1"/>
        <v>141.68999999994401</v>
      </c>
      <c r="F21" s="47">
        <f t="shared" si="17"/>
        <v>1343153.32</v>
      </c>
      <c r="G21" s="47">
        <v>1343200</v>
      </c>
      <c r="H21" s="51">
        <f t="shared" si="2"/>
        <v>46.6799999999348</v>
      </c>
      <c r="I21" s="47">
        <f t="shared" si="18"/>
        <v>153725.49</v>
      </c>
      <c r="J21" s="47">
        <v>153794</v>
      </c>
      <c r="K21" s="51">
        <f t="shared" si="30"/>
        <v>68.510000000009299</v>
      </c>
      <c r="L21" s="47">
        <f t="shared" si="19"/>
        <v>88891.57</v>
      </c>
      <c r="M21" s="47">
        <v>88941</v>
      </c>
      <c r="N21" s="51">
        <f t="shared" si="3"/>
        <v>49.429999999993001</v>
      </c>
      <c r="O21" s="47">
        <f t="shared" si="20"/>
        <v>816444.24</v>
      </c>
      <c r="P21" s="47">
        <v>816453.4</v>
      </c>
      <c r="Q21" s="51">
        <f t="shared" si="4"/>
        <v>9.1600000000325998</v>
      </c>
      <c r="R21" s="47">
        <f t="shared" si="21"/>
        <v>320151.84000000003</v>
      </c>
      <c r="S21" s="47">
        <v>320187.5</v>
      </c>
      <c r="T21" s="51">
        <f t="shared" si="5"/>
        <v>35.659999999974403</v>
      </c>
      <c r="U21" s="47">
        <f t="shared" si="22"/>
        <v>803489.12</v>
      </c>
      <c r="V21" s="47">
        <v>803762.3</v>
      </c>
      <c r="W21" s="51">
        <f t="shared" si="6"/>
        <v>273.180000000051</v>
      </c>
      <c r="X21" s="47">
        <f t="shared" si="23"/>
        <v>586794.76</v>
      </c>
      <c r="Y21" s="47">
        <v>587002.5</v>
      </c>
      <c r="Z21" s="51">
        <f t="shared" si="7"/>
        <v>207.739999999991</v>
      </c>
      <c r="AA21" s="47">
        <f t="shared" si="24"/>
        <v>150097.84</v>
      </c>
      <c r="AB21" s="47">
        <v>150125.70000000001</v>
      </c>
      <c r="AC21" s="51">
        <f t="shared" si="8"/>
        <v>27.860000000015098</v>
      </c>
      <c r="AD21" s="47">
        <f t="shared" si="25"/>
        <v>211132</v>
      </c>
      <c r="AE21" s="47">
        <v>211275</v>
      </c>
      <c r="AF21" s="58">
        <f t="shared" si="9"/>
        <v>143</v>
      </c>
      <c r="AG21" s="62">
        <f t="shared" si="10"/>
        <v>1002.9099999999499</v>
      </c>
      <c r="AH21" s="47">
        <f t="shared" si="26"/>
        <v>8448902.0899999999</v>
      </c>
      <c r="AI21" s="47">
        <v>8449407.9000000004</v>
      </c>
      <c r="AJ21" s="63">
        <f t="shared" si="11"/>
        <v>505.810000000522</v>
      </c>
      <c r="AK21" s="47">
        <f t="shared" si="31"/>
        <v>8723793.3100000005</v>
      </c>
      <c r="AL21" s="47">
        <v>8724376</v>
      </c>
      <c r="AM21" s="63">
        <f t="shared" si="12"/>
        <v>582.689999999478</v>
      </c>
      <c r="AN21" s="47">
        <f t="shared" si="27"/>
        <v>182057.94</v>
      </c>
      <c r="AO21" s="47">
        <v>183085</v>
      </c>
      <c r="AP21" s="63">
        <f t="shared" si="13"/>
        <v>1027.06</v>
      </c>
      <c r="AQ21" s="47">
        <f t="shared" si="28"/>
        <v>31562.2</v>
      </c>
      <c r="AR21" s="47">
        <v>32093.68</v>
      </c>
      <c r="AS21" s="63">
        <f t="shared" si="14"/>
        <v>531.48</v>
      </c>
      <c r="AT21" s="67">
        <f t="shared" si="15"/>
        <v>1050.4099999994601</v>
      </c>
      <c r="AU21" s="47">
        <f t="shared" si="16"/>
        <v>76.879999998956905</v>
      </c>
      <c r="AV21" s="40"/>
    </row>
    <row r="22" spans="1:55" ht="30" customHeight="1">
      <c r="A22" s="504"/>
      <c r="B22" s="50">
        <v>46037</v>
      </c>
      <c r="C22" s="47">
        <f t="shared" si="29"/>
        <v>4182057.9</v>
      </c>
      <c r="D22" s="47">
        <v>4185330.08</v>
      </c>
      <c r="E22" s="51">
        <f t="shared" si="1"/>
        <v>3272.1800000001699</v>
      </c>
      <c r="F22" s="47">
        <f t="shared" si="17"/>
        <v>1343200</v>
      </c>
      <c r="G22" s="47">
        <v>1344091.92</v>
      </c>
      <c r="H22" s="51">
        <f t="shared" si="2"/>
        <v>891.91999999992504</v>
      </c>
      <c r="I22" s="47">
        <f t="shared" si="18"/>
        <v>153794</v>
      </c>
      <c r="J22" s="47">
        <v>153894.1</v>
      </c>
      <c r="K22" s="51">
        <f t="shared" si="30"/>
        <v>100.10000000000601</v>
      </c>
      <c r="L22" s="47">
        <f t="shared" si="19"/>
        <v>88941</v>
      </c>
      <c r="M22" s="47">
        <v>89011.24</v>
      </c>
      <c r="N22" s="51">
        <f t="shared" si="3"/>
        <v>70.240000000005196</v>
      </c>
      <c r="O22" s="47">
        <f t="shared" si="20"/>
        <v>816453.4</v>
      </c>
      <c r="P22" s="47">
        <v>816583.92</v>
      </c>
      <c r="Q22" s="51">
        <f t="shared" si="4"/>
        <v>130.520000000019</v>
      </c>
      <c r="R22" s="47">
        <f t="shared" si="21"/>
        <v>320187.5</v>
      </c>
      <c r="S22" s="47">
        <v>320372.09999999998</v>
      </c>
      <c r="T22" s="51">
        <f t="shared" si="5"/>
        <v>184.599999999977</v>
      </c>
      <c r="U22" s="47">
        <f t="shared" si="22"/>
        <v>803762.3</v>
      </c>
      <c r="V22" s="47">
        <v>804197.84</v>
      </c>
      <c r="W22" s="51">
        <f t="shared" si="6"/>
        <v>435.53999999992101</v>
      </c>
      <c r="X22" s="47">
        <f t="shared" si="23"/>
        <v>587002.5</v>
      </c>
      <c r="Y22" s="47">
        <v>587430.93999999994</v>
      </c>
      <c r="Z22" s="51">
        <f t="shared" si="7"/>
        <v>428.43999999994401</v>
      </c>
      <c r="AA22" s="47">
        <f t="shared" si="24"/>
        <v>150125.70000000001</v>
      </c>
      <c r="AB22" s="47">
        <v>150214.72</v>
      </c>
      <c r="AC22" s="51">
        <f t="shared" si="8"/>
        <v>89.019999999989494</v>
      </c>
      <c r="AD22" s="47">
        <f t="shared" si="25"/>
        <v>211275</v>
      </c>
      <c r="AE22" s="47">
        <v>211396</v>
      </c>
      <c r="AF22" s="58">
        <f t="shared" si="9"/>
        <v>121</v>
      </c>
      <c r="AG22" s="62">
        <f t="shared" si="10"/>
        <v>5723.5599999999504</v>
      </c>
      <c r="AH22" s="47">
        <f t="shared" si="26"/>
        <v>8449407.9000000004</v>
      </c>
      <c r="AI22" s="47">
        <v>8454835.0299999993</v>
      </c>
      <c r="AJ22" s="63">
        <f t="shared" si="11"/>
        <v>5427.1299999989596</v>
      </c>
      <c r="AK22" s="47">
        <f t="shared" si="31"/>
        <v>8724376</v>
      </c>
      <c r="AL22" s="47">
        <v>8730037.2300000004</v>
      </c>
      <c r="AM22" s="63">
        <f t="shared" si="12"/>
        <v>5661.2300000004498</v>
      </c>
      <c r="AN22" s="47">
        <f t="shared" si="27"/>
        <v>183085</v>
      </c>
      <c r="AO22" s="47">
        <v>184071.74</v>
      </c>
      <c r="AP22" s="63">
        <f t="shared" si="13"/>
        <v>986.73999999999103</v>
      </c>
      <c r="AQ22" s="47">
        <f t="shared" si="28"/>
        <v>32093.68</v>
      </c>
      <c r="AR22" s="47">
        <v>32840.71</v>
      </c>
      <c r="AS22" s="63">
        <f t="shared" si="14"/>
        <v>747.02999999999895</v>
      </c>
      <c r="AT22" s="67">
        <f t="shared" si="15"/>
        <v>5811.9200000004503</v>
      </c>
      <c r="AU22" s="47">
        <f t="shared" si="16"/>
        <v>234.10000000149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4"/>
      <c r="B23" s="50">
        <v>46038</v>
      </c>
      <c r="C23" s="47">
        <f t="shared" si="29"/>
        <v>4185330.08</v>
      </c>
      <c r="D23" s="47">
        <v>4190545.32</v>
      </c>
      <c r="E23" s="51">
        <f t="shared" si="1"/>
        <v>5215.2399999997597</v>
      </c>
      <c r="F23" s="47">
        <f t="shared" si="17"/>
        <v>1344091.92</v>
      </c>
      <c r="G23" s="47">
        <v>1346158.44</v>
      </c>
      <c r="H23" s="51">
        <f t="shared" si="2"/>
        <v>2066.52000000002</v>
      </c>
      <c r="I23" s="47">
        <f t="shared" si="18"/>
        <v>153894.1</v>
      </c>
      <c r="J23" s="47">
        <v>154067.96</v>
      </c>
      <c r="K23" s="51">
        <f t="shared" si="30"/>
        <v>173.859999999986</v>
      </c>
      <c r="L23" s="47">
        <f t="shared" si="19"/>
        <v>89011.24</v>
      </c>
      <c r="M23" s="47">
        <v>89075.28</v>
      </c>
      <c r="N23" s="51">
        <f t="shared" si="3"/>
        <v>64.039999999993597</v>
      </c>
      <c r="O23" s="47">
        <f t="shared" si="20"/>
        <v>816583.92</v>
      </c>
      <c r="P23" s="47">
        <v>816961.84</v>
      </c>
      <c r="Q23" s="51">
        <f t="shared" si="4"/>
        <v>377.91999999992498</v>
      </c>
      <c r="R23" s="47">
        <f t="shared" si="21"/>
        <v>320372.09999999998</v>
      </c>
      <c r="S23" s="47">
        <v>320606.2</v>
      </c>
      <c r="T23" s="51">
        <f t="shared" si="5"/>
        <v>234.10000000003501</v>
      </c>
      <c r="U23" s="47">
        <f t="shared" si="22"/>
        <v>804197.84</v>
      </c>
      <c r="V23" s="47">
        <v>804917.2</v>
      </c>
      <c r="W23" s="51">
        <f t="shared" si="6"/>
        <v>719.35999999998603</v>
      </c>
      <c r="X23" s="47">
        <f t="shared" si="23"/>
        <v>587430.93999999994</v>
      </c>
      <c r="Y23" s="47">
        <v>587959.43999999994</v>
      </c>
      <c r="Z23" s="51">
        <f t="shared" si="7"/>
        <v>528.5</v>
      </c>
      <c r="AA23" s="47">
        <f t="shared" si="24"/>
        <v>150214.72</v>
      </c>
      <c r="AB23" s="47">
        <v>150348.51</v>
      </c>
      <c r="AC23" s="51">
        <f t="shared" si="8"/>
        <v>133.79000000000801</v>
      </c>
      <c r="AD23" s="47">
        <f t="shared" si="25"/>
        <v>211396</v>
      </c>
      <c r="AE23" s="47">
        <v>211571</v>
      </c>
      <c r="AF23" s="58">
        <f t="shared" si="9"/>
        <v>175</v>
      </c>
      <c r="AG23" s="62">
        <f t="shared" si="10"/>
        <v>9688.3299999997107</v>
      </c>
      <c r="AH23" s="47">
        <f t="shared" si="26"/>
        <v>8454835.0299999993</v>
      </c>
      <c r="AI23" s="47">
        <v>8463742.9299999997</v>
      </c>
      <c r="AJ23" s="63">
        <f t="shared" si="11"/>
        <v>8907.9000000003707</v>
      </c>
      <c r="AK23" s="47">
        <f t="shared" si="31"/>
        <v>8730037.2300000004</v>
      </c>
      <c r="AL23" s="47">
        <v>8739151.9299999997</v>
      </c>
      <c r="AM23" s="63">
        <f t="shared" si="12"/>
        <v>9114.6999999992495</v>
      </c>
      <c r="AN23" s="47">
        <f t="shared" si="27"/>
        <v>184071.74</v>
      </c>
      <c r="AO23" s="47">
        <v>184765.59</v>
      </c>
      <c r="AP23" s="63">
        <f t="shared" si="13"/>
        <v>693.85000000000605</v>
      </c>
      <c r="AQ23" s="47">
        <f t="shared" si="28"/>
        <v>32840.71</v>
      </c>
      <c r="AR23" s="47">
        <v>32840.71</v>
      </c>
      <c r="AS23" s="63">
        <f t="shared" si="14"/>
        <v>0</v>
      </c>
      <c r="AT23" s="67">
        <f t="shared" si="15"/>
        <v>9674.7599999992508</v>
      </c>
      <c r="AU23" s="47">
        <f t="shared" si="16"/>
        <v>206.79999999888199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4"/>
      <c r="B24" s="50">
        <v>46039</v>
      </c>
      <c r="C24" s="47">
        <f t="shared" si="29"/>
        <v>4190545.32</v>
      </c>
      <c r="D24" s="47">
        <v>4195820.96</v>
      </c>
      <c r="E24" s="51">
        <f t="shared" si="1"/>
        <v>5275.6400000001304</v>
      </c>
      <c r="F24" s="47">
        <f t="shared" si="17"/>
        <v>1346158.44</v>
      </c>
      <c r="G24" s="47">
        <v>1348470.17</v>
      </c>
      <c r="H24" s="51">
        <f t="shared" si="2"/>
        <v>2311.72999999998</v>
      </c>
      <c r="I24" s="47">
        <f t="shared" si="18"/>
        <v>154067.96</v>
      </c>
      <c r="J24" s="47">
        <v>154242.57999999999</v>
      </c>
      <c r="K24" s="51">
        <f t="shared" si="30"/>
        <v>174.619999999995</v>
      </c>
      <c r="L24" s="47">
        <f t="shared" si="19"/>
        <v>89075.28</v>
      </c>
      <c r="M24" s="47">
        <v>89152.51</v>
      </c>
      <c r="N24" s="51">
        <f t="shared" si="3"/>
        <v>77.229999999995897</v>
      </c>
      <c r="O24" s="47">
        <f t="shared" si="20"/>
        <v>816961.84</v>
      </c>
      <c r="P24" s="47">
        <v>817362</v>
      </c>
      <c r="Q24" s="51">
        <f t="shared" si="4"/>
        <v>400.16000000003299</v>
      </c>
      <c r="R24" s="47">
        <f t="shared" si="21"/>
        <v>320606.2</v>
      </c>
      <c r="S24" s="47">
        <v>320851.40000000002</v>
      </c>
      <c r="T24" s="51">
        <f t="shared" si="5"/>
        <v>245.20000000001201</v>
      </c>
      <c r="U24" s="47">
        <f t="shared" si="22"/>
        <v>804917.2</v>
      </c>
      <c r="V24" s="47">
        <v>805677.2</v>
      </c>
      <c r="W24" s="51">
        <f t="shared" si="6"/>
        <v>760</v>
      </c>
      <c r="X24" s="47">
        <f t="shared" si="23"/>
        <v>587959.43999999994</v>
      </c>
      <c r="Y24" s="47">
        <v>588549.68000000005</v>
      </c>
      <c r="Z24" s="51">
        <f t="shared" si="7"/>
        <v>590.24000000010699</v>
      </c>
      <c r="AA24" s="47">
        <f t="shared" si="24"/>
        <v>150348.51</v>
      </c>
      <c r="AB24" s="47">
        <v>150482.10999999999</v>
      </c>
      <c r="AC24" s="51">
        <f t="shared" si="8"/>
        <v>133.599999999977</v>
      </c>
      <c r="AD24" s="47">
        <f t="shared" si="25"/>
        <v>211571</v>
      </c>
      <c r="AE24" s="47">
        <v>211788</v>
      </c>
      <c r="AF24" s="58">
        <f t="shared" si="9"/>
        <v>217</v>
      </c>
      <c r="AG24" s="62">
        <f t="shared" si="10"/>
        <v>10185.4200000002</v>
      </c>
      <c r="AH24" s="47">
        <f t="shared" si="26"/>
        <v>8463742.9299999997</v>
      </c>
      <c r="AI24" s="47">
        <v>8473052.0999999996</v>
      </c>
      <c r="AJ24" s="63">
        <f t="shared" si="11"/>
        <v>9309.1699999999291</v>
      </c>
      <c r="AK24" s="47">
        <f t="shared" si="31"/>
        <v>8739151.9299999997</v>
      </c>
      <c r="AL24" s="47">
        <v>8748779.4499999993</v>
      </c>
      <c r="AM24" s="63">
        <f t="shared" si="12"/>
        <v>9627.5199999995493</v>
      </c>
      <c r="AN24" s="47">
        <f t="shared" si="27"/>
        <v>184765.59</v>
      </c>
      <c r="AO24" s="47">
        <v>185546.93</v>
      </c>
      <c r="AP24" s="63">
        <f t="shared" si="13"/>
        <v>781.33999999999696</v>
      </c>
      <c r="AQ24" s="47">
        <f t="shared" si="28"/>
        <v>32840.71</v>
      </c>
      <c r="AR24" s="47">
        <v>32840.71</v>
      </c>
      <c r="AS24" s="63">
        <f t="shared" si="14"/>
        <v>0</v>
      </c>
      <c r="AT24" s="67">
        <f t="shared" si="15"/>
        <v>10275.2599999996</v>
      </c>
      <c r="AU24" s="47">
        <f t="shared" si="16"/>
        <v>318.34999999962702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4"/>
      <c r="B25" s="50">
        <v>46040</v>
      </c>
      <c r="C25" s="47">
        <f t="shared" si="29"/>
        <v>4195820.96</v>
      </c>
      <c r="D25" s="47">
        <v>4201493.4000000004</v>
      </c>
      <c r="E25" s="51">
        <f t="shared" si="1"/>
        <v>5672.4400000004098</v>
      </c>
      <c r="F25" s="47">
        <f t="shared" si="17"/>
        <v>1348470.17</v>
      </c>
      <c r="G25" s="47">
        <v>1350979.25</v>
      </c>
      <c r="H25" s="51">
        <f t="shared" si="2"/>
        <v>2509.08000000007</v>
      </c>
      <c r="I25" s="47">
        <f t="shared" si="18"/>
        <v>154242.57999999999</v>
      </c>
      <c r="J25" s="47">
        <v>154408.60999999999</v>
      </c>
      <c r="K25" s="51">
        <f t="shared" si="30"/>
        <v>166.02999999999901</v>
      </c>
      <c r="L25" s="47">
        <f t="shared" si="19"/>
        <v>89152.51</v>
      </c>
      <c r="M25" s="47">
        <v>89216.960000000006</v>
      </c>
      <c r="N25" s="51">
        <f t="shared" si="3"/>
        <v>64.450000000011599</v>
      </c>
      <c r="O25" s="47">
        <f t="shared" si="20"/>
        <v>817362</v>
      </c>
      <c r="P25" s="47">
        <v>817791.44</v>
      </c>
      <c r="Q25" s="51">
        <f t="shared" si="4"/>
        <v>429.43999999994401</v>
      </c>
      <c r="R25" s="47">
        <f t="shared" si="21"/>
        <v>320851.40000000002</v>
      </c>
      <c r="S25" s="47">
        <v>321158.36</v>
      </c>
      <c r="T25" s="51">
        <f t="shared" si="5"/>
        <v>306.95999999996297</v>
      </c>
      <c r="U25" s="47">
        <f t="shared" si="22"/>
        <v>805677.2</v>
      </c>
      <c r="V25" s="47">
        <v>806438.72</v>
      </c>
      <c r="W25" s="51">
        <f t="shared" si="6"/>
        <v>761.52000000001897</v>
      </c>
      <c r="X25" s="47">
        <f t="shared" si="23"/>
        <v>588549.68000000005</v>
      </c>
      <c r="Y25" s="47">
        <v>589209.59999999998</v>
      </c>
      <c r="Z25" s="51">
        <f t="shared" si="7"/>
        <v>659.91999999992504</v>
      </c>
      <c r="AA25" s="47">
        <f t="shared" si="24"/>
        <v>150482.10999999999</v>
      </c>
      <c r="AB25" s="47">
        <v>150616.45000000001</v>
      </c>
      <c r="AC25" s="51">
        <f t="shared" si="8"/>
        <v>134.34000000002601</v>
      </c>
      <c r="AD25" s="47">
        <f t="shared" si="25"/>
        <v>211788</v>
      </c>
      <c r="AE25" s="47">
        <v>211939</v>
      </c>
      <c r="AF25" s="58">
        <f t="shared" si="9"/>
        <v>151</v>
      </c>
      <c r="AG25" s="62">
        <f t="shared" si="10"/>
        <v>10855.1800000004</v>
      </c>
      <c r="AH25" s="47">
        <f t="shared" si="26"/>
        <v>8473052.0999999996</v>
      </c>
      <c r="AI25" s="47">
        <v>8482934.5199999996</v>
      </c>
      <c r="AJ25" s="63">
        <f t="shared" si="11"/>
        <v>9882.4199999999291</v>
      </c>
      <c r="AK25" s="47">
        <f t="shared" si="31"/>
        <v>8748779.4499999993</v>
      </c>
      <c r="AL25" s="47">
        <v>8758966.6400000006</v>
      </c>
      <c r="AM25" s="63">
        <f t="shared" si="12"/>
        <v>10187.190000001299</v>
      </c>
      <c r="AN25" s="47">
        <f t="shared" si="27"/>
        <v>185546.93</v>
      </c>
      <c r="AO25" s="47">
        <v>186424.83</v>
      </c>
      <c r="AP25" s="63">
        <f t="shared" si="13"/>
        <v>877.89999999999395</v>
      </c>
      <c r="AQ25" s="47">
        <f t="shared" si="28"/>
        <v>32840.71</v>
      </c>
      <c r="AR25" s="47">
        <v>32840.71</v>
      </c>
      <c r="AS25" s="63">
        <f t="shared" si="14"/>
        <v>0</v>
      </c>
      <c r="AT25" s="67">
        <f t="shared" si="15"/>
        <v>10930.750000001301</v>
      </c>
      <c r="AU25" s="47">
        <f t="shared" si="16"/>
        <v>304.77000000141601</v>
      </c>
      <c r="AV25" s="41"/>
      <c r="AZ25" s="1"/>
    </row>
    <row r="26" spans="1:55" ht="30" customHeight="1">
      <c r="A26" s="504"/>
      <c r="B26" s="50">
        <v>46041</v>
      </c>
      <c r="C26" s="47">
        <f t="shared" si="29"/>
        <v>4201493.4000000004</v>
      </c>
      <c r="D26" s="47">
        <v>4206916.01</v>
      </c>
      <c r="E26" s="51">
        <f t="shared" si="1"/>
        <v>5422.6099999994003</v>
      </c>
      <c r="F26" s="47">
        <v>1350979.25</v>
      </c>
      <c r="G26" s="47">
        <v>1353296.64</v>
      </c>
      <c r="H26" s="51">
        <f t="shared" si="2"/>
        <v>2317.3899999998998</v>
      </c>
      <c r="I26" s="47">
        <f t="shared" si="18"/>
        <v>154408.60999999999</v>
      </c>
      <c r="J26" s="47">
        <v>154584.49</v>
      </c>
      <c r="K26" s="51">
        <f t="shared" si="30"/>
        <v>175.880000000005</v>
      </c>
      <c r="L26" s="47">
        <f t="shared" si="19"/>
        <v>89216.960000000006</v>
      </c>
      <c r="M26" s="47">
        <v>89281.08</v>
      </c>
      <c r="N26" s="51">
        <f t="shared" si="3"/>
        <v>64.119999999995301</v>
      </c>
      <c r="O26" s="47">
        <f t="shared" si="20"/>
        <v>817791.44</v>
      </c>
      <c r="P26" s="47">
        <v>818246.48</v>
      </c>
      <c r="Q26" s="51">
        <f t="shared" si="4"/>
        <v>455.04000000003703</v>
      </c>
      <c r="R26" s="47">
        <f t="shared" si="21"/>
        <v>321158.36</v>
      </c>
      <c r="S26" s="47">
        <v>321412.86</v>
      </c>
      <c r="T26" s="51">
        <f t="shared" si="5"/>
        <v>254.5</v>
      </c>
      <c r="U26" s="47">
        <f t="shared" si="22"/>
        <v>806438.72</v>
      </c>
      <c r="V26" s="47">
        <v>807194.56</v>
      </c>
      <c r="W26" s="51">
        <f t="shared" si="6"/>
        <v>755.84000000008405</v>
      </c>
      <c r="X26" s="47">
        <f t="shared" si="23"/>
        <v>589209.59999999998</v>
      </c>
      <c r="Y26" s="47">
        <v>589801.68000000005</v>
      </c>
      <c r="Z26" s="51">
        <f t="shared" si="7"/>
        <v>592.08000000007496</v>
      </c>
      <c r="AA26" s="47">
        <f t="shared" si="24"/>
        <v>150616.45000000001</v>
      </c>
      <c r="AB26" s="47">
        <v>150752.03</v>
      </c>
      <c r="AC26" s="51">
        <f t="shared" si="8"/>
        <v>135.579999999987</v>
      </c>
      <c r="AD26" s="47">
        <f t="shared" si="25"/>
        <v>211939</v>
      </c>
      <c r="AE26" s="47">
        <v>212153</v>
      </c>
      <c r="AF26" s="58">
        <f t="shared" si="9"/>
        <v>214</v>
      </c>
      <c r="AG26" s="62">
        <f t="shared" si="10"/>
        <v>10387.039999999501</v>
      </c>
      <c r="AH26" s="47">
        <f t="shared" si="26"/>
        <v>8482934.5199999996</v>
      </c>
      <c r="AI26" s="47">
        <v>8492307.1199999992</v>
      </c>
      <c r="AJ26" s="63">
        <f t="shared" si="11"/>
        <v>9372.5999999996293</v>
      </c>
      <c r="AK26" s="47">
        <f t="shared" si="31"/>
        <v>8758966.6400000006</v>
      </c>
      <c r="AL26" s="47">
        <v>8768606.6300000008</v>
      </c>
      <c r="AM26" s="63">
        <f t="shared" si="12"/>
        <v>9639.9900000002199</v>
      </c>
      <c r="AN26" s="47">
        <f t="shared" si="27"/>
        <v>186424.83</v>
      </c>
      <c r="AO26" s="47">
        <v>187352.5</v>
      </c>
      <c r="AP26" s="63">
        <f t="shared" si="13"/>
        <v>927.67000000001303</v>
      </c>
      <c r="AQ26" s="47">
        <f t="shared" si="28"/>
        <v>32840.71</v>
      </c>
      <c r="AR26" s="47">
        <v>32840.71</v>
      </c>
      <c r="AS26" s="63">
        <f t="shared" si="14"/>
        <v>0</v>
      </c>
      <c r="AT26" s="67">
        <f t="shared" si="15"/>
        <v>10432.0800000002</v>
      </c>
      <c r="AU26" s="47">
        <f t="shared" si="16"/>
        <v>267.39000000059599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4"/>
      <c r="B27" s="50">
        <v>46042</v>
      </c>
      <c r="C27" s="47">
        <f t="shared" si="29"/>
        <v>4206916.01</v>
      </c>
      <c r="D27" s="47">
        <v>4212039.16</v>
      </c>
      <c r="E27" s="51">
        <f t="shared" si="1"/>
        <v>5123.1500000003698</v>
      </c>
      <c r="F27" s="47">
        <f t="shared" si="17"/>
        <v>1353296.64</v>
      </c>
      <c r="G27" s="47">
        <v>1356598.61</v>
      </c>
      <c r="H27" s="51">
        <f t="shared" si="2"/>
        <v>3301.9700000001999</v>
      </c>
      <c r="I27" s="47">
        <f t="shared" si="18"/>
        <v>154584.49</v>
      </c>
      <c r="J27" s="47">
        <v>154756.31</v>
      </c>
      <c r="K27" s="51">
        <f t="shared" si="30"/>
        <v>171.82000000000701</v>
      </c>
      <c r="L27" s="47">
        <f t="shared" si="19"/>
        <v>89281.08</v>
      </c>
      <c r="M27" s="47">
        <v>89355.65</v>
      </c>
      <c r="N27" s="51">
        <f t="shared" si="3"/>
        <v>74.569999999992405</v>
      </c>
      <c r="O27" s="47">
        <f t="shared" si="20"/>
        <v>818246.48</v>
      </c>
      <c r="P27" s="47">
        <v>818661.76</v>
      </c>
      <c r="Q27" s="51">
        <f t="shared" si="4"/>
        <v>415.280000000028</v>
      </c>
      <c r="R27" s="47">
        <f t="shared" si="21"/>
        <v>321412.86</v>
      </c>
      <c r="S27" s="47">
        <v>321726.78000000003</v>
      </c>
      <c r="T27" s="51">
        <f t="shared" si="5"/>
        <v>313.92000000004202</v>
      </c>
      <c r="U27" s="47">
        <f t="shared" si="22"/>
        <v>807194.56</v>
      </c>
      <c r="V27" s="47">
        <v>807930.32</v>
      </c>
      <c r="W27" s="51">
        <f t="shared" si="6"/>
        <v>735.75999999989301</v>
      </c>
      <c r="X27" s="47">
        <f t="shared" si="23"/>
        <v>589801.68000000005</v>
      </c>
      <c r="Y27" s="47">
        <v>590471.43999999994</v>
      </c>
      <c r="Z27" s="51">
        <f t="shared" si="7"/>
        <v>669.75999999989301</v>
      </c>
      <c r="AA27" s="47">
        <f t="shared" si="24"/>
        <v>150752.03</v>
      </c>
      <c r="AB27" s="47">
        <v>150883.17000000001</v>
      </c>
      <c r="AC27" s="51">
        <f t="shared" si="8"/>
        <v>131.140000000014</v>
      </c>
      <c r="AD27" s="47">
        <f t="shared" si="25"/>
        <v>212153</v>
      </c>
      <c r="AE27" s="47">
        <v>212365</v>
      </c>
      <c r="AF27" s="58">
        <f t="shared" si="9"/>
        <v>212</v>
      </c>
      <c r="AG27" s="62">
        <f t="shared" si="10"/>
        <v>11149.370000000399</v>
      </c>
      <c r="AH27" s="47">
        <f t="shared" si="26"/>
        <v>8492307.1199999992</v>
      </c>
      <c r="AI27" s="47">
        <v>8502422.5899999999</v>
      </c>
      <c r="AJ27" s="63">
        <f t="shared" si="11"/>
        <v>10115.4700000007</v>
      </c>
      <c r="AK27" s="47">
        <f t="shared" si="31"/>
        <v>8768606.6300000008</v>
      </c>
      <c r="AL27" s="47">
        <v>8778972.5899999999</v>
      </c>
      <c r="AM27" s="63">
        <f t="shared" si="12"/>
        <v>10365.959999999001</v>
      </c>
      <c r="AN27" s="47">
        <f t="shared" si="27"/>
        <v>187352.5</v>
      </c>
      <c r="AO27" s="47">
        <v>188312.45</v>
      </c>
      <c r="AP27" s="63">
        <f t="shared" si="13"/>
        <v>959.95000000001198</v>
      </c>
      <c r="AQ27" s="47">
        <f t="shared" si="28"/>
        <v>32840.71</v>
      </c>
      <c r="AR27" s="47">
        <v>32840.71</v>
      </c>
      <c r="AS27" s="63">
        <f t="shared" si="14"/>
        <v>0</v>
      </c>
      <c r="AT27" s="67">
        <f t="shared" si="15"/>
        <v>11194.769999999</v>
      </c>
      <c r="AU27" s="47">
        <f t="shared" si="16"/>
        <v>250.48999999836099</v>
      </c>
    </row>
    <row r="28" spans="1:55" s="3" customFormat="1" ht="30" customHeight="1">
      <c r="A28" s="504"/>
      <c r="B28" s="50">
        <v>46043</v>
      </c>
      <c r="C28" s="47">
        <f t="shared" si="29"/>
        <v>4212039.16</v>
      </c>
      <c r="D28" s="47">
        <v>4217375.21</v>
      </c>
      <c r="E28" s="51">
        <f t="shared" si="1"/>
        <v>5336.0499999998101</v>
      </c>
      <c r="F28" s="47">
        <f t="shared" si="17"/>
        <v>1356598.61</v>
      </c>
      <c r="G28" s="47">
        <v>1359124.41</v>
      </c>
      <c r="H28" s="51">
        <f t="shared" si="2"/>
        <v>2525.7999999998101</v>
      </c>
      <c r="I28" s="47">
        <f t="shared" si="18"/>
        <v>154756.31</v>
      </c>
      <c r="J28" s="47">
        <v>154936.06</v>
      </c>
      <c r="K28" s="51">
        <f t="shared" si="30"/>
        <v>179.75</v>
      </c>
      <c r="L28" s="47">
        <f t="shared" si="19"/>
        <v>89355.65</v>
      </c>
      <c r="M28" s="47">
        <v>89435.32</v>
      </c>
      <c r="N28" s="51">
        <f t="shared" si="3"/>
        <v>79.670000000012806</v>
      </c>
      <c r="O28" s="47">
        <f t="shared" si="20"/>
        <v>818661.76</v>
      </c>
      <c r="P28" s="47">
        <v>819135.2</v>
      </c>
      <c r="Q28" s="51">
        <f t="shared" si="4"/>
        <v>473.43999999994401</v>
      </c>
      <c r="R28" s="47">
        <f t="shared" si="21"/>
        <v>321726.78000000003</v>
      </c>
      <c r="S28" s="47">
        <v>322025.28000000003</v>
      </c>
      <c r="T28" s="51">
        <f t="shared" si="5"/>
        <v>298.5</v>
      </c>
      <c r="U28" s="47">
        <f t="shared" si="22"/>
        <v>807930.32</v>
      </c>
      <c r="V28" s="47">
        <v>808723.52</v>
      </c>
      <c r="W28" s="51">
        <f t="shared" si="6"/>
        <v>793.20000000006996</v>
      </c>
      <c r="X28" s="47">
        <f t="shared" si="23"/>
        <v>590471.43999999994</v>
      </c>
      <c r="Y28" s="47">
        <v>591094.52</v>
      </c>
      <c r="Z28" s="51">
        <f t="shared" si="7"/>
        <v>623.08000000007496</v>
      </c>
      <c r="AA28" s="47">
        <f t="shared" si="24"/>
        <v>150883.17000000001</v>
      </c>
      <c r="AB28" s="47">
        <v>151017.60000000001</v>
      </c>
      <c r="AC28" s="51">
        <f t="shared" si="8"/>
        <v>134.42999999999299</v>
      </c>
      <c r="AD28" s="47">
        <f t="shared" si="25"/>
        <v>212365</v>
      </c>
      <c r="AE28" s="47">
        <v>212566</v>
      </c>
      <c r="AF28" s="58">
        <f t="shared" si="9"/>
        <v>201</v>
      </c>
      <c r="AG28" s="62">
        <f t="shared" si="10"/>
        <v>10644.9199999997</v>
      </c>
      <c r="AH28" s="47">
        <f t="shared" si="26"/>
        <v>8502422.5899999999</v>
      </c>
      <c r="AI28" s="47">
        <v>8512066.6500000004</v>
      </c>
      <c r="AJ28" s="63">
        <f t="shared" si="11"/>
        <v>9644.0600000005197</v>
      </c>
      <c r="AK28" s="47">
        <f t="shared" si="31"/>
        <v>8778972.5899999999</v>
      </c>
      <c r="AL28" s="47">
        <v>8788914</v>
      </c>
      <c r="AM28" s="63">
        <f t="shared" si="12"/>
        <v>9941.4100000001508</v>
      </c>
      <c r="AN28" s="47">
        <f t="shared" si="27"/>
        <v>188312.45</v>
      </c>
      <c r="AO28" s="47">
        <v>189222.84</v>
      </c>
      <c r="AP28" s="63">
        <f t="shared" si="13"/>
        <v>910.38999999998498</v>
      </c>
      <c r="AQ28" s="47">
        <f t="shared" si="28"/>
        <v>32840.71</v>
      </c>
      <c r="AR28" s="47">
        <v>32840.71</v>
      </c>
      <c r="AS28" s="63">
        <f t="shared" si="14"/>
        <v>0</v>
      </c>
      <c r="AT28" s="67">
        <f t="shared" si="15"/>
        <v>10717.370000000101</v>
      </c>
      <c r="AU28" s="47">
        <f t="shared" si="16"/>
        <v>297.34999999962702</v>
      </c>
    </row>
    <row r="29" spans="1:55" ht="30" customHeight="1">
      <c r="A29" s="504"/>
      <c r="B29" s="50">
        <v>46044</v>
      </c>
      <c r="C29" s="47">
        <f t="shared" si="29"/>
        <v>4217375.21</v>
      </c>
      <c r="D29" s="47">
        <v>4220295.4000000004</v>
      </c>
      <c r="E29" s="51">
        <f t="shared" si="1"/>
        <v>2920.1900000004098</v>
      </c>
      <c r="F29" s="47">
        <f t="shared" si="17"/>
        <v>1359124.41</v>
      </c>
      <c r="G29" s="47">
        <v>1362460.73</v>
      </c>
      <c r="H29" s="51">
        <f t="shared" si="2"/>
        <v>3336.3200000000702</v>
      </c>
      <c r="I29" s="47">
        <f t="shared" si="18"/>
        <v>154936.06</v>
      </c>
      <c r="J29" s="47">
        <v>155121.32</v>
      </c>
      <c r="K29" s="51">
        <f t="shared" si="30"/>
        <v>185.260000000009</v>
      </c>
      <c r="L29" s="47">
        <f t="shared" si="19"/>
        <v>89435.32</v>
      </c>
      <c r="M29" s="47">
        <v>89527.45</v>
      </c>
      <c r="N29" s="51">
        <f t="shared" si="3"/>
        <v>92.129999999990105</v>
      </c>
      <c r="O29" s="47">
        <f t="shared" si="20"/>
        <v>819135.2</v>
      </c>
      <c r="P29" s="47">
        <v>819522.56000000006</v>
      </c>
      <c r="Q29" s="51">
        <f t="shared" si="4"/>
        <v>387.36000000010199</v>
      </c>
      <c r="R29" s="47">
        <f t="shared" si="21"/>
        <v>322025.28000000003</v>
      </c>
      <c r="S29" s="47">
        <v>322263.71999999997</v>
      </c>
      <c r="T29" s="51">
        <f t="shared" si="5"/>
        <v>238.43999999994401</v>
      </c>
      <c r="U29" s="47">
        <f t="shared" si="22"/>
        <v>808723.52</v>
      </c>
      <c r="V29" s="47">
        <v>809411.76</v>
      </c>
      <c r="W29" s="51">
        <f t="shared" si="6"/>
        <v>688.23999999999103</v>
      </c>
      <c r="X29" s="47">
        <f t="shared" si="23"/>
        <v>591094.52</v>
      </c>
      <c r="Y29" s="47">
        <v>591583.04</v>
      </c>
      <c r="Z29" s="51">
        <f t="shared" si="7"/>
        <v>488.52000000001902</v>
      </c>
      <c r="AA29" s="47">
        <f t="shared" si="24"/>
        <v>151017.60000000001</v>
      </c>
      <c r="AB29" s="47">
        <v>151142.43</v>
      </c>
      <c r="AC29" s="51">
        <f t="shared" si="8"/>
        <v>124.829999999987</v>
      </c>
      <c r="AD29" s="47">
        <f t="shared" si="25"/>
        <v>212566</v>
      </c>
      <c r="AE29" s="47">
        <v>212751</v>
      </c>
      <c r="AF29" s="58">
        <f t="shared" si="9"/>
        <v>185</v>
      </c>
      <c r="AG29" s="62">
        <f t="shared" si="10"/>
        <v>8646.2900000005193</v>
      </c>
      <c r="AH29" s="47">
        <f t="shared" si="26"/>
        <v>8512066.6500000004</v>
      </c>
      <c r="AI29" s="47">
        <v>8520238.1600000001</v>
      </c>
      <c r="AJ29" s="63">
        <f t="shared" si="11"/>
        <v>8171.5099999997801</v>
      </c>
      <c r="AK29" s="47">
        <f t="shared" si="31"/>
        <v>8788914</v>
      </c>
      <c r="AL29" s="47">
        <v>8797292.5700000003</v>
      </c>
      <c r="AM29" s="63">
        <f t="shared" si="12"/>
        <v>8378.5700000002998</v>
      </c>
      <c r="AN29" s="47">
        <f t="shared" si="27"/>
        <v>189222.84</v>
      </c>
      <c r="AO29" s="47">
        <v>189799.52</v>
      </c>
      <c r="AP29" s="63">
        <f t="shared" si="13"/>
        <v>576.67999999999302</v>
      </c>
      <c r="AQ29" s="47">
        <f t="shared" si="28"/>
        <v>32840.71</v>
      </c>
      <c r="AR29" s="47">
        <v>32840.71</v>
      </c>
      <c r="AS29" s="63">
        <f t="shared" si="14"/>
        <v>0</v>
      </c>
      <c r="AT29" s="67">
        <f t="shared" si="15"/>
        <v>8830.4200000003002</v>
      </c>
      <c r="AU29" s="47">
        <f t="shared" si="16"/>
        <v>207.060000000522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4"/>
      <c r="B30" s="50">
        <v>46045</v>
      </c>
      <c r="C30" s="47">
        <f t="shared" si="29"/>
        <v>4220295.4000000004</v>
      </c>
      <c r="D30" s="47">
        <v>4221131.8899999997</v>
      </c>
      <c r="E30" s="51">
        <f t="shared" si="1"/>
        <v>836.48999999929197</v>
      </c>
      <c r="F30" s="47">
        <f t="shared" si="17"/>
        <v>1362460.73</v>
      </c>
      <c r="G30" s="47">
        <v>1366584.36</v>
      </c>
      <c r="H30" s="51">
        <f t="shared" si="2"/>
        <v>4123.6300000001202</v>
      </c>
      <c r="I30" s="47">
        <f t="shared" si="18"/>
        <v>155121.32</v>
      </c>
      <c r="J30" s="47">
        <v>155299.48000000001</v>
      </c>
      <c r="K30" s="51">
        <f t="shared" si="30"/>
        <v>178.16000000000301</v>
      </c>
      <c r="L30" s="47">
        <f t="shared" si="19"/>
        <v>89527.45</v>
      </c>
      <c r="M30" s="47">
        <v>89612.45</v>
      </c>
      <c r="N30" s="51">
        <f t="shared" si="3"/>
        <v>85</v>
      </c>
      <c r="O30" s="47">
        <f t="shared" si="20"/>
        <v>819522.56000000006</v>
      </c>
      <c r="P30" s="47">
        <v>819791.44</v>
      </c>
      <c r="Q30" s="51">
        <f t="shared" si="4"/>
        <v>268.87999999988801</v>
      </c>
      <c r="R30" s="47">
        <f t="shared" si="21"/>
        <v>322263.71999999997</v>
      </c>
      <c r="S30" s="47">
        <v>322489.02</v>
      </c>
      <c r="T30" s="51">
        <f t="shared" si="5"/>
        <v>225.30000000004699</v>
      </c>
      <c r="U30" s="47">
        <f t="shared" si="22"/>
        <v>809411.76</v>
      </c>
      <c r="V30" s="47">
        <v>810110.56</v>
      </c>
      <c r="W30" s="51">
        <f t="shared" si="6"/>
        <v>698.80000000004702</v>
      </c>
      <c r="X30" s="47">
        <f t="shared" si="23"/>
        <v>591583.04</v>
      </c>
      <c r="Y30" s="47">
        <v>592033.72</v>
      </c>
      <c r="Z30" s="51">
        <f t="shared" si="7"/>
        <v>450.67999999993498</v>
      </c>
      <c r="AA30" s="47">
        <f t="shared" si="24"/>
        <v>151142.43</v>
      </c>
      <c r="AB30" s="47">
        <v>151261.41</v>
      </c>
      <c r="AC30" s="51">
        <f t="shared" si="8"/>
        <v>118.98000000000999</v>
      </c>
      <c r="AD30" s="47">
        <f t="shared" si="25"/>
        <v>212751</v>
      </c>
      <c r="AE30" s="47">
        <v>212894</v>
      </c>
      <c r="AF30" s="58">
        <f t="shared" si="9"/>
        <v>143</v>
      </c>
      <c r="AG30" s="62">
        <f t="shared" si="10"/>
        <v>7128.9199999993398</v>
      </c>
      <c r="AH30" s="47">
        <f t="shared" si="26"/>
        <v>8520238.1600000001</v>
      </c>
      <c r="AI30" s="47">
        <v>8525875.1799999997</v>
      </c>
      <c r="AJ30" s="63">
        <f t="shared" si="11"/>
        <v>5637.0199999995502</v>
      </c>
      <c r="AK30" s="47">
        <f t="shared" si="31"/>
        <v>8797292.5700000003</v>
      </c>
      <c r="AL30" s="47">
        <v>8803073.75</v>
      </c>
      <c r="AM30" s="63">
        <f t="shared" si="12"/>
        <v>5781.1799999997002</v>
      </c>
      <c r="AN30" s="47">
        <f t="shared" si="27"/>
        <v>189799.52</v>
      </c>
      <c r="AO30" s="47">
        <v>191055.71</v>
      </c>
      <c r="AP30" s="63">
        <f t="shared" si="13"/>
        <v>1256.19</v>
      </c>
      <c r="AQ30" s="47">
        <f t="shared" si="28"/>
        <v>32840.71</v>
      </c>
      <c r="AR30" s="47">
        <v>32840.71</v>
      </c>
      <c r="AS30" s="63">
        <f t="shared" si="14"/>
        <v>0</v>
      </c>
      <c r="AT30" s="67">
        <f t="shared" si="15"/>
        <v>6918.3899999996902</v>
      </c>
      <c r="AU30" s="47">
        <f t="shared" si="16"/>
        <v>144.16000000014901</v>
      </c>
    </row>
    <row r="31" spans="1:55" ht="30" customHeight="1">
      <c r="A31" s="504"/>
      <c r="B31" s="50">
        <v>46046</v>
      </c>
      <c r="C31" s="47">
        <f t="shared" si="29"/>
        <v>4221131.8899999997</v>
      </c>
      <c r="D31" s="47">
        <v>4222497.43</v>
      </c>
      <c r="E31" s="51">
        <f t="shared" si="1"/>
        <v>1365.54000000004</v>
      </c>
      <c r="F31" s="47">
        <f t="shared" si="17"/>
        <v>1366584.36</v>
      </c>
      <c r="G31" s="47">
        <v>1370380.15</v>
      </c>
      <c r="H31" s="51">
        <f t="shared" si="2"/>
        <v>3795.7899999997999</v>
      </c>
      <c r="I31" s="47">
        <f t="shared" si="18"/>
        <v>155299.48000000001</v>
      </c>
      <c r="J31" s="47">
        <v>155473.04999999999</v>
      </c>
      <c r="K31" s="51">
        <f t="shared" si="30"/>
        <v>173.56999999997799</v>
      </c>
      <c r="L31" s="47">
        <f t="shared" si="19"/>
        <v>89612.45</v>
      </c>
      <c r="M31" s="47">
        <v>89685.85</v>
      </c>
      <c r="N31" s="51">
        <f t="shared" si="3"/>
        <v>73.400000000008703</v>
      </c>
      <c r="O31" s="47">
        <f t="shared" si="20"/>
        <v>819791.44</v>
      </c>
      <c r="P31" s="47">
        <v>820025.44</v>
      </c>
      <c r="Q31" s="51">
        <f t="shared" si="4"/>
        <v>234</v>
      </c>
      <c r="R31" s="47">
        <f t="shared" si="21"/>
        <v>322489.02</v>
      </c>
      <c r="S31" s="47">
        <v>322714.36</v>
      </c>
      <c r="T31" s="51">
        <f t="shared" si="5"/>
        <v>225.33999999996701</v>
      </c>
      <c r="U31" s="47">
        <f t="shared" si="22"/>
        <v>810110.56</v>
      </c>
      <c r="V31" s="47">
        <v>810798.96</v>
      </c>
      <c r="W31" s="51">
        <f t="shared" si="6"/>
        <v>688.39999999990698</v>
      </c>
      <c r="X31" s="47">
        <f t="shared" si="23"/>
        <v>592033.72</v>
      </c>
      <c r="Y31" s="47">
        <v>592552.64</v>
      </c>
      <c r="Z31" s="51">
        <f t="shared" si="7"/>
        <v>518.92000000004202</v>
      </c>
      <c r="AA31" s="47">
        <f t="shared" si="24"/>
        <v>151261.41</v>
      </c>
      <c r="AB31" s="47">
        <v>151389.63</v>
      </c>
      <c r="AC31" s="51">
        <f t="shared" si="8"/>
        <v>128.22000000000099</v>
      </c>
      <c r="AD31" s="47">
        <f t="shared" si="25"/>
        <v>212894</v>
      </c>
      <c r="AE31" s="47">
        <v>213079</v>
      </c>
      <c r="AF31" s="58">
        <f t="shared" si="9"/>
        <v>185</v>
      </c>
      <c r="AG31" s="62">
        <f t="shared" si="10"/>
        <v>7388.1799999997502</v>
      </c>
      <c r="AH31" s="47">
        <f t="shared" si="26"/>
        <v>8525875.1799999997</v>
      </c>
      <c r="AI31" s="47">
        <v>8531945.1500000004</v>
      </c>
      <c r="AJ31" s="63">
        <f t="shared" si="11"/>
        <v>6069.9700000006696</v>
      </c>
      <c r="AK31" s="47">
        <f t="shared" si="31"/>
        <v>8803073.75</v>
      </c>
      <c r="AL31" s="47">
        <v>8809356.8800000008</v>
      </c>
      <c r="AM31" s="63">
        <f t="shared" si="12"/>
        <v>6283.1300000008196</v>
      </c>
      <c r="AN31" s="47">
        <f t="shared" si="27"/>
        <v>191055.71</v>
      </c>
      <c r="AO31" s="47">
        <v>192303.85</v>
      </c>
      <c r="AP31" s="63">
        <f t="shared" si="13"/>
        <v>1248.1400000000101</v>
      </c>
      <c r="AQ31" s="47">
        <f t="shared" si="28"/>
        <v>32840.71</v>
      </c>
      <c r="AR31" s="47">
        <v>32840.71</v>
      </c>
      <c r="AS31" s="63">
        <f t="shared" si="14"/>
        <v>0</v>
      </c>
      <c r="AT31" s="67">
        <f t="shared" si="15"/>
        <v>7403.0500000008296</v>
      </c>
      <c r="AU31" s="47">
        <f t="shared" si="16"/>
        <v>213.16000000014901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4"/>
      <c r="B32" s="50">
        <v>46047</v>
      </c>
      <c r="C32" s="47">
        <f t="shared" si="29"/>
        <v>4222497.43</v>
      </c>
      <c r="D32" s="47">
        <v>4227607.8899999997</v>
      </c>
      <c r="E32" s="51">
        <f t="shared" si="1"/>
        <v>5110.45999999996</v>
      </c>
      <c r="F32" s="47">
        <f t="shared" si="17"/>
        <v>1370380.15</v>
      </c>
      <c r="G32" s="47">
        <v>1371242.98</v>
      </c>
      <c r="H32" s="51">
        <f t="shared" si="2"/>
        <v>862.83000000007496</v>
      </c>
      <c r="I32" s="47">
        <f t="shared" si="18"/>
        <v>155473.04999999999</v>
      </c>
      <c r="J32" s="47">
        <v>155607.35</v>
      </c>
      <c r="K32" s="51">
        <f t="shared" si="30"/>
        <v>134.30000000001701</v>
      </c>
      <c r="L32" s="47">
        <f t="shared" si="19"/>
        <v>89685.85</v>
      </c>
      <c r="M32" s="47">
        <v>89765.54</v>
      </c>
      <c r="N32" s="51">
        <f t="shared" si="3"/>
        <v>79.689999999987805</v>
      </c>
      <c r="O32" s="47">
        <f t="shared" si="20"/>
        <v>820025.44</v>
      </c>
      <c r="P32" s="47">
        <v>820309.67</v>
      </c>
      <c r="Q32" s="51">
        <f t="shared" si="4"/>
        <v>284.23000000009802</v>
      </c>
      <c r="R32" s="47">
        <f t="shared" si="21"/>
        <v>322714.36</v>
      </c>
      <c r="S32" s="47">
        <v>322916.28000000003</v>
      </c>
      <c r="T32" s="51">
        <f t="shared" si="5"/>
        <v>201.92000000004199</v>
      </c>
      <c r="U32" s="47">
        <f t="shared" si="22"/>
        <v>810798.96</v>
      </c>
      <c r="V32" s="47">
        <v>811470.4</v>
      </c>
      <c r="W32" s="51">
        <f t="shared" si="6"/>
        <v>671.44000000006099</v>
      </c>
      <c r="X32" s="47">
        <f t="shared" si="23"/>
        <v>592552.64</v>
      </c>
      <c r="Y32" s="47">
        <v>593105.92000000004</v>
      </c>
      <c r="Z32" s="51">
        <f t="shared" si="7"/>
        <v>553.28000000002805</v>
      </c>
      <c r="AA32" s="47">
        <f t="shared" si="24"/>
        <v>151389.63</v>
      </c>
      <c r="AB32" s="47">
        <v>151517.73000000001</v>
      </c>
      <c r="AC32" s="51">
        <f t="shared" si="8"/>
        <v>128.10000000000599</v>
      </c>
      <c r="AD32" s="47">
        <f t="shared" si="25"/>
        <v>213079</v>
      </c>
      <c r="AE32" s="47">
        <v>213189</v>
      </c>
      <c r="AF32" s="58">
        <f t="shared" si="9"/>
        <v>110</v>
      </c>
      <c r="AG32" s="62">
        <f t="shared" si="10"/>
        <v>8136.2500000002801</v>
      </c>
      <c r="AH32" s="47">
        <f t="shared" si="26"/>
        <v>8531945.1500000004</v>
      </c>
      <c r="AI32" s="47">
        <v>8539055.3100000005</v>
      </c>
      <c r="AJ32" s="63">
        <f t="shared" si="11"/>
        <v>7110.1600000001499</v>
      </c>
      <c r="AK32" s="47">
        <f t="shared" si="31"/>
        <v>8809356.8800000008</v>
      </c>
      <c r="AL32" s="47">
        <v>8816729.4700000007</v>
      </c>
      <c r="AM32" s="63">
        <f t="shared" si="12"/>
        <v>7372.5899999998501</v>
      </c>
      <c r="AN32" s="47">
        <f t="shared" si="27"/>
        <v>192303.85</v>
      </c>
      <c r="AO32" s="47">
        <v>193646.91</v>
      </c>
      <c r="AP32" s="63">
        <f t="shared" si="13"/>
        <v>1343.06</v>
      </c>
      <c r="AQ32" s="47">
        <f t="shared" si="28"/>
        <v>32840.71</v>
      </c>
      <c r="AR32" s="47">
        <v>32840.71</v>
      </c>
      <c r="AS32" s="63">
        <f t="shared" si="14"/>
        <v>0</v>
      </c>
      <c r="AT32" s="67">
        <f t="shared" si="15"/>
        <v>8587.5499999998392</v>
      </c>
      <c r="AU32" s="47">
        <f t="shared" si="16"/>
        <v>262.42999999970198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50">
        <v>46048</v>
      </c>
      <c r="C33" s="47">
        <f t="shared" si="29"/>
        <v>4227607.8899999997</v>
      </c>
      <c r="D33" s="47">
        <v>4232957.63</v>
      </c>
      <c r="E33" s="51">
        <f t="shared" si="1"/>
        <v>5349.7400000002199</v>
      </c>
      <c r="F33" s="47">
        <f t="shared" si="17"/>
        <v>1371242.98</v>
      </c>
      <c r="G33" s="47">
        <v>1371312.11</v>
      </c>
      <c r="H33" s="51">
        <f t="shared" si="2"/>
        <v>69.1300000001211</v>
      </c>
      <c r="I33" s="47">
        <f t="shared" si="18"/>
        <v>155607.35</v>
      </c>
      <c r="J33" s="47">
        <v>155756.95000000001</v>
      </c>
      <c r="K33" s="51">
        <f t="shared" si="30"/>
        <v>149.60000000000599</v>
      </c>
      <c r="L33" s="47">
        <f t="shared" si="19"/>
        <v>89765.54</v>
      </c>
      <c r="M33" s="47">
        <v>89840.87</v>
      </c>
      <c r="N33" s="51">
        <f t="shared" si="3"/>
        <v>75.330000000001704</v>
      </c>
      <c r="O33" s="47">
        <f t="shared" si="20"/>
        <v>820309.67</v>
      </c>
      <c r="P33" s="47">
        <v>820591.36</v>
      </c>
      <c r="Q33" s="51">
        <f t="shared" si="4"/>
        <v>281.68999999994401</v>
      </c>
      <c r="R33" s="64">
        <f t="shared" si="21"/>
        <v>322916.28000000003</v>
      </c>
      <c r="S33" s="81">
        <v>323104.26</v>
      </c>
      <c r="T33" s="51">
        <f t="shared" si="5"/>
        <v>187.979999999981</v>
      </c>
      <c r="U33" s="64">
        <f t="shared" si="22"/>
        <v>811470.4</v>
      </c>
      <c r="V33" s="81">
        <v>812118.72</v>
      </c>
      <c r="W33" s="51">
        <f t="shared" si="6"/>
        <v>648.319999999949</v>
      </c>
      <c r="X33" s="64">
        <f t="shared" si="23"/>
        <v>593105.92000000004</v>
      </c>
      <c r="Y33" s="81">
        <v>593621.12</v>
      </c>
      <c r="Z33" s="51">
        <f t="shared" si="7"/>
        <v>515.19999999995298</v>
      </c>
      <c r="AA33" s="64">
        <f t="shared" si="24"/>
        <v>151517.73000000001</v>
      </c>
      <c r="AB33" s="81">
        <v>151640.45000000001</v>
      </c>
      <c r="AC33" s="51">
        <f t="shared" si="8"/>
        <v>122.72000000000099</v>
      </c>
      <c r="AD33" s="64">
        <v>213189</v>
      </c>
      <c r="AE33" s="81">
        <v>213309</v>
      </c>
      <c r="AF33" s="58">
        <f t="shared" si="9"/>
        <v>120</v>
      </c>
      <c r="AG33" s="62">
        <f t="shared" si="10"/>
        <v>7519.7100000001801</v>
      </c>
      <c r="AH33" s="64">
        <f t="shared" si="26"/>
        <v>8539055.3100000005</v>
      </c>
      <c r="AI33" s="81">
        <v>8545420.1699999999</v>
      </c>
      <c r="AJ33" s="63">
        <f t="shared" si="11"/>
        <v>6364.8599999994003</v>
      </c>
      <c r="AK33" s="64">
        <f t="shared" si="31"/>
        <v>8816729.4700000007</v>
      </c>
      <c r="AL33" s="81">
        <v>8823407.1600000001</v>
      </c>
      <c r="AM33" s="63">
        <f t="shared" si="12"/>
        <v>6677.6899999994803</v>
      </c>
      <c r="AN33" s="64">
        <f t="shared" si="27"/>
        <v>193646.91</v>
      </c>
      <c r="AO33" s="81">
        <v>194306.14</v>
      </c>
      <c r="AP33" s="63">
        <f t="shared" si="13"/>
        <v>659.23000000001002</v>
      </c>
      <c r="AQ33" s="64">
        <f t="shared" si="28"/>
        <v>32840.71</v>
      </c>
      <c r="AR33" s="81">
        <v>32871.089999999997</v>
      </c>
      <c r="AS33" s="63">
        <f t="shared" si="14"/>
        <v>30.379999999997398</v>
      </c>
      <c r="AT33" s="67">
        <f t="shared" si="15"/>
        <v>7183.8199999994904</v>
      </c>
      <c r="AU33" s="47">
        <f t="shared" si="16"/>
        <v>312.83000000007502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4"/>
      <c r="B34" s="50">
        <v>46049</v>
      </c>
      <c r="C34" s="47">
        <f t="shared" si="29"/>
        <v>4232957.63</v>
      </c>
      <c r="D34" s="47">
        <v>4238467.76</v>
      </c>
      <c r="E34" s="51">
        <f t="shared" si="1"/>
        <v>5510.1299999998901</v>
      </c>
      <c r="F34" s="47">
        <f t="shared" si="17"/>
        <v>1371312.11</v>
      </c>
      <c r="G34" s="47">
        <v>1371465.18</v>
      </c>
      <c r="H34" s="51">
        <f t="shared" si="2"/>
        <v>153.06999999983199</v>
      </c>
      <c r="I34" s="47">
        <f t="shared" si="18"/>
        <v>155756.95000000001</v>
      </c>
      <c r="J34" s="47">
        <v>155886.46</v>
      </c>
      <c r="K34" s="51">
        <f t="shared" si="30"/>
        <v>129.50999999998001</v>
      </c>
      <c r="L34" s="47">
        <f t="shared" si="19"/>
        <v>89840.87</v>
      </c>
      <c r="M34" s="47">
        <v>89911.47</v>
      </c>
      <c r="N34" s="51">
        <f t="shared" si="3"/>
        <v>70.600000000005807</v>
      </c>
      <c r="O34" s="47">
        <f t="shared" si="20"/>
        <v>820591.36</v>
      </c>
      <c r="P34" s="47">
        <v>820902.32</v>
      </c>
      <c r="Q34" s="51">
        <f t="shared" si="4"/>
        <v>310.95999999996297</v>
      </c>
      <c r="R34" s="47">
        <f t="shared" si="21"/>
        <v>323104.26</v>
      </c>
      <c r="S34" s="47">
        <v>323297.88</v>
      </c>
      <c r="T34" s="51">
        <f t="shared" si="5"/>
        <v>193.619999999995</v>
      </c>
      <c r="U34" s="47">
        <f t="shared" si="22"/>
        <v>812118.72</v>
      </c>
      <c r="V34" s="47">
        <v>812781.76</v>
      </c>
      <c r="W34" s="51">
        <f t="shared" si="6"/>
        <v>663.04000000003703</v>
      </c>
      <c r="X34" s="47">
        <f t="shared" si="23"/>
        <v>593621.12</v>
      </c>
      <c r="Y34" s="47">
        <v>594160.31999999995</v>
      </c>
      <c r="Z34" s="51">
        <f t="shared" si="7"/>
        <v>539.19999999995298</v>
      </c>
      <c r="AA34" s="47">
        <f t="shared" si="24"/>
        <v>151640.45000000001</v>
      </c>
      <c r="AB34" s="47">
        <v>151767.01</v>
      </c>
      <c r="AC34" s="51">
        <f t="shared" si="8"/>
        <v>126.559999999998</v>
      </c>
      <c r="AD34" s="47">
        <f t="shared" si="25"/>
        <v>213309</v>
      </c>
      <c r="AE34" s="47">
        <v>213424</v>
      </c>
      <c r="AF34" s="58">
        <f t="shared" si="9"/>
        <v>115</v>
      </c>
      <c r="AG34" s="62">
        <f t="shared" si="10"/>
        <v>7811.6899999996504</v>
      </c>
      <c r="AH34" s="47">
        <f t="shared" si="26"/>
        <v>8545420.1699999999</v>
      </c>
      <c r="AI34" s="47">
        <v>8551922.8399999999</v>
      </c>
      <c r="AJ34" s="63">
        <f t="shared" si="11"/>
        <v>6502.66999999993</v>
      </c>
      <c r="AK34" s="47">
        <f t="shared" si="31"/>
        <v>8823407.1600000001</v>
      </c>
      <c r="AL34" s="82">
        <v>8830022.5199999996</v>
      </c>
      <c r="AM34" s="63">
        <f t="shared" si="12"/>
        <v>6615.3599999994003</v>
      </c>
      <c r="AN34" s="47">
        <f t="shared" si="27"/>
        <v>194306.14</v>
      </c>
      <c r="AO34" s="47">
        <v>195545.77</v>
      </c>
      <c r="AP34" s="63">
        <f t="shared" si="13"/>
        <v>1239.6299999999801</v>
      </c>
      <c r="AQ34" s="47">
        <f t="shared" si="28"/>
        <v>32871.089999999997</v>
      </c>
      <c r="AR34" s="47">
        <v>32871.129999999997</v>
      </c>
      <c r="AS34" s="63">
        <f t="shared" si="14"/>
        <v>4.0000000000873101E-2</v>
      </c>
      <c r="AT34" s="67">
        <f t="shared" si="15"/>
        <v>7728.3899999993801</v>
      </c>
      <c r="AU34" s="47">
        <f t="shared" si="16"/>
        <v>112.689999999478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4"/>
      <c r="B35" s="50">
        <v>46050</v>
      </c>
      <c r="C35" s="47">
        <f t="shared" si="29"/>
        <v>4238467.76</v>
      </c>
      <c r="D35" s="47">
        <v>4243679.8</v>
      </c>
      <c r="E35" s="51">
        <f t="shared" si="1"/>
        <v>5212.04000000004</v>
      </c>
      <c r="F35" s="47">
        <f t="shared" si="17"/>
        <v>1371465.18</v>
      </c>
      <c r="G35" s="47">
        <v>1371559.29</v>
      </c>
      <c r="H35" s="51">
        <f t="shared" si="2"/>
        <v>94.110000000102403</v>
      </c>
      <c r="I35" s="47">
        <f t="shared" si="18"/>
        <v>155886.46</v>
      </c>
      <c r="J35" s="47">
        <v>156018.54</v>
      </c>
      <c r="K35" s="51">
        <f t="shared" si="30"/>
        <v>132.08000000001601</v>
      </c>
      <c r="L35" s="47">
        <f t="shared" si="19"/>
        <v>89911.47</v>
      </c>
      <c r="M35" s="47">
        <v>89987.76</v>
      </c>
      <c r="N35" s="51">
        <f t="shared" si="3"/>
        <v>76.289999999993597</v>
      </c>
      <c r="O35" s="47">
        <f t="shared" si="20"/>
        <v>820902.32</v>
      </c>
      <c r="P35" s="47">
        <v>821216.24</v>
      </c>
      <c r="Q35" s="51">
        <f t="shared" si="4"/>
        <v>313.92000000004202</v>
      </c>
      <c r="R35" s="47">
        <f t="shared" si="21"/>
        <v>323297.88</v>
      </c>
      <c r="S35" s="47">
        <v>323477.48</v>
      </c>
      <c r="T35" s="51">
        <f t="shared" si="5"/>
        <v>179.599999999977</v>
      </c>
      <c r="U35" s="47">
        <f t="shared" si="22"/>
        <v>812781.76</v>
      </c>
      <c r="V35" s="47">
        <v>813415.04</v>
      </c>
      <c r="W35" s="51">
        <f t="shared" si="6"/>
        <v>633.28000000002805</v>
      </c>
      <c r="X35" s="47">
        <f t="shared" si="23"/>
        <v>594160.31999999995</v>
      </c>
      <c r="Y35" s="47">
        <v>594688.16</v>
      </c>
      <c r="Z35" s="51">
        <f t="shared" si="7"/>
        <v>527.84000000008405</v>
      </c>
      <c r="AA35" s="47">
        <f t="shared" si="24"/>
        <v>151767.01</v>
      </c>
      <c r="AB35" s="47">
        <v>151888.48000000001</v>
      </c>
      <c r="AC35" s="51">
        <f t="shared" si="8"/>
        <v>121.47000000000099</v>
      </c>
      <c r="AD35" s="47">
        <f t="shared" si="25"/>
        <v>213424</v>
      </c>
      <c r="AE35" s="47">
        <v>213570</v>
      </c>
      <c r="AF35" s="58">
        <f t="shared" si="9"/>
        <v>146</v>
      </c>
      <c r="AG35" s="62">
        <f t="shared" si="10"/>
        <v>7436.6300000002802</v>
      </c>
      <c r="AH35" s="47">
        <f t="shared" si="26"/>
        <v>8551922.8399999999</v>
      </c>
      <c r="AI35" s="47">
        <v>8558000.4199999999</v>
      </c>
      <c r="AJ35" s="63">
        <f t="shared" si="11"/>
        <v>6077.58000000007</v>
      </c>
      <c r="AK35" s="47">
        <f t="shared" si="31"/>
        <v>8830022.5199999996</v>
      </c>
      <c r="AL35" s="47">
        <v>8836444.6099999994</v>
      </c>
      <c r="AM35" s="63">
        <f t="shared" si="12"/>
        <v>6422.0899999998501</v>
      </c>
      <c r="AN35" s="47">
        <f t="shared" si="27"/>
        <v>195545.77</v>
      </c>
      <c r="AO35" s="47">
        <v>196787.84</v>
      </c>
      <c r="AP35" s="63">
        <f t="shared" si="13"/>
        <v>1242.0700000000099</v>
      </c>
      <c r="AQ35" s="47">
        <f t="shared" si="28"/>
        <v>32871.129999999997</v>
      </c>
      <c r="AR35" s="47">
        <v>32871.26</v>
      </c>
      <c r="AS35" s="63">
        <f t="shared" si="14"/>
        <v>0.130000000004657</v>
      </c>
      <c r="AT35" s="67">
        <f t="shared" si="15"/>
        <v>7542.5599999998503</v>
      </c>
      <c r="AU35" s="47">
        <f t="shared" si="16"/>
        <v>344.50999999977603</v>
      </c>
      <c r="AZ35" s="1"/>
    </row>
    <row r="36" spans="1:55" s="3" customFormat="1" ht="30" customHeight="1">
      <c r="A36" s="504"/>
      <c r="B36" s="50">
        <v>46051</v>
      </c>
      <c r="C36" s="47">
        <f t="shared" si="29"/>
        <v>4243679.8</v>
      </c>
      <c r="D36" s="47">
        <v>4249244.8</v>
      </c>
      <c r="E36" s="51">
        <f t="shared" si="1"/>
        <v>5565</v>
      </c>
      <c r="F36" s="47">
        <f t="shared" si="17"/>
        <v>1371559.29</v>
      </c>
      <c r="G36" s="47">
        <v>1371737.78</v>
      </c>
      <c r="H36" s="51">
        <f t="shared" si="2"/>
        <v>178.489999999991</v>
      </c>
      <c r="I36" s="47">
        <f t="shared" si="18"/>
        <v>156018.54</v>
      </c>
      <c r="J36" s="47">
        <v>156164.35</v>
      </c>
      <c r="K36" s="51">
        <f t="shared" si="30"/>
        <v>145.80999999999801</v>
      </c>
      <c r="L36" s="47">
        <f t="shared" si="19"/>
        <v>89987.76</v>
      </c>
      <c r="M36" s="47">
        <v>90077.25</v>
      </c>
      <c r="N36" s="51">
        <f t="shared" si="3"/>
        <v>89.490000000005196</v>
      </c>
      <c r="O36" s="47">
        <f t="shared" si="20"/>
        <v>821216.24</v>
      </c>
      <c r="P36" s="47">
        <v>821555.84</v>
      </c>
      <c r="Q36" s="51">
        <f t="shared" si="4"/>
        <v>339.599999999977</v>
      </c>
      <c r="R36" s="47">
        <f t="shared" si="21"/>
        <v>323477.48</v>
      </c>
      <c r="S36" s="47">
        <v>323678.08000000002</v>
      </c>
      <c r="T36" s="51">
        <f t="shared" si="5"/>
        <v>200.60000000003501</v>
      </c>
      <c r="U36" s="47">
        <f t="shared" si="22"/>
        <v>813415.04</v>
      </c>
      <c r="V36" s="47">
        <v>814094.72</v>
      </c>
      <c r="W36" s="51">
        <f t="shared" si="6"/>
        <v>679.67999999993503</v>
      </c>
      <c r="X36" s="47">
        <f t="shared" si="23"/>
        <v>594688.16</v>
      </c>
      <c r="Y36" s="47">
        <v>595224.64</v>
      </c>
      <c r="Z36" s="51">
        <f t="shared" si="7"/>
        <v>536.47999999998103</v>
      </c>
      <c r="AA36" s="47">
        <f t="shared" si="24"/>
        <v>151888.48000000001</v>
      </c>
      <c r="AB36" s="47">
        <v>152012.32</v>
      </c>
      <c r="AC36" s="51">
        <f t="shared" si="8"/>
        <v>123.839999999997</v>
      </c>
      <c r="AD36" s="47">
        <f t="shared" si="25"/>
        <v>213570</v>
      </c>
      <c r="AE36" s="47">
        <v>213721</v>
      </c>
      <c r="AF36" s="58">
        <f t="shared" si="9"/>
        <v>151</v>
      </c>
      <c r="AG36" s="62">
        <f t="shared" si="10"/>
        <v>8009.9899999999197</v>
      </c>
      <c r="AH36" s="47">
        <f t="shared" si="26"/>
        <v>8558000.4199999999</v>
      </c>
      <c r="AI36" s="47">
        <v>8564866.4900000002</v>
      </c>
      <c r="AJ36" s="63">
        <f t="shared" si="11"/>
        <v>6866.0700000002998</v>
      </c>
      <c r="AK36" s="47">
        <f t="shared" si="31"/>
        <v>8836444.6099999994</v>
      </c>
      <c r="AL36" s="47">
        <v>8843464.5700000003</v>
      </c>
      <c r="AM36" s="63">
        <f t="shared" si="12"/>
        <v>7019.9600000008904</v>
      </c>
      <c r="AN36" s="47">
        <f t="shared" si="27"/>
        <v>196787.84</v>
      </c>
      <c r="AO36" s="47">
        <v>197883.47</v>
      </c>
      <c r="AP36" s="63">
        <f t="shared" si="13"/>
        <v>1095.6300000000001</v>
      </c>
      <c r="AQ36" s="47">
        <f t="shared" si="28"/>
        <v>32871.26</v>
      </c>
      <c r="AR36" s="47">
        <v>32871.26</v>
      </c>
      <c r="AS36" s="63">
        <f t="shared" si="14"/>
        <v>0</v>
      </c>
      <c r="AT36" s="67">
        <f t="shared" si="15"/>
        <v>7991.7500000009004</v>
      </c>
      <c r="AU36" s="47">
        <f t="shared" si="16"/>
        <v>153.89000000059599</v>
      </c>
      <c r="AZ36" s="1"/>
    </row>
    <row r="37" spans="1:55" ht="30" customHeight="1">
      <c r="A37" s="504"/>
      <c r="B37" s="50">
        <v>46052</v>
      </c>
      <c r="C37" s="47">
        <f t="shared" si="29"/>
        <v>4249244.8</v>
      </c>
      <c r="D37" s="47">
        <v>4253878.8</v>
      </c>
      <c r="E37" s="51">
        <f t="shared" si="1"/>
        <v>4634</v>
      </c>
      <c r="F37" s="47">
        <f t="shared" si="17"/>
        <v>1371737.78</v>
      </c>
      <c r="G37" s="47">
        <v>1371772.25</v>
      </c>
      <c r="H37" s="51">
        <f t="shared" si="2"/>
        <v>34.469999999972103</v>
      </c>
      <c r="I37" s="47">
        <f t="shared" si="18"/>
        <v>156164.35</v>
      </c>
      <c r="J37" s="47">
        <v>156288.20000000001</v>
      </c>
      <c r="K37" s="51">
        <f t="shared" si="30"/>
        <v>123.85000000000601</v>
      </c>
      <c r="L37" s="47">
        <f t="shared" si="19"/>
        <v>90077.25</v>
      </c>
      <c r="M37" s="47">
        <v>90177.42</v>
      </c>
      <c r="N37" s="51">
        <f t="shared" si="3"/>
        <v>100.169999999998</v>
      </c>
      <c r="O37" s="47">
        <f t="shared" si="20"/>
        <v>821555.84</v>
      </c>
      <c r="P37" s="47">
        <v>821839.28</v>
      </c>
      <c r="Q37" s="51">
        <f t="shared" si="4"/>
        <v>283.44000000006099</v>
      </c>
      <c r="R37" s="47">
        <f t="shared" si="21"/>
        <v>323678.08000000002</v>
      </c>
      <c r="S37" s="47">
        <v>323841.91999999998</v>
      </c>
      <c r="T37" s="51">
        <f t="shared" si="5"/>
        <v>163.83999999996701</v>
      </c>
      <c r="U37" s="47">
        <f t="shared" si="22"/>
        <v>814094.72</v>
      </c>
      <c r="V37" s="47">
        <v>814747.2</v>
      </c>
      <c r="W37" s="51">
        <f t="shared" si="6"/>
        <v>652.47999999998103</v>
      </c>
      <c r="X37" s="47">
        <f t="shared" si="23"/>
        <v>595224.64</v>
      </c>
      <c r="Y37" s="47">
        <v>595708.92000000004</v>
      </c>
      <c r="Z37" s="51">
        <f t="shared" si="7"/>
        <v>484.280000000028</v>
      </c>
      <c r="AA37" s="47">
        <f t="shared" si="24"/>
        <v>152012.32</v>
      </c>
      <c r="AB37" s="47">
        <v>152128.56</v>
      </c>
      <c r="AC37" s="51">
        <f t="shared" si="8"/>
        <v>116.239999999991</v>
      </c>
      <c r="AD37" s="47">
        <f t="shared" si="25"/>
        <v>213721</v>
      </c>
      <c r="AE37" s="47">
        <v>213869</v>
      </c>
      <c r="AF37" s="58">
        <f t="shared" si="9"/>
        <v>148</v>
      </c>
      <c r="AG37" s="62">
        <f t="shared" si="10"/>
        <v>6740.77</v>
      </c>
      <c r="AH37" s="47">
        <f t="shared" si="26"/>
        <v>8564866.4900000002</v>
      </c>
      <c r="AI37" s="47">
        <v>8570291.9800000004</v>
      </c>
      <c r="AJ37" s="63">
        <f t="shared" si="11"/>
        <v>5425.4900000002199</v>
      </c>
      <c r="AK37" s="47">
        <f t="shared" si="31"/>
        <v>8843464.5700000003</v>
      </c>
      <c r="AL37" s="47">
        <v>8849076.8200000003</v>
      </c>
      <c r="AM37" s="63">
        <f t="shared" si="12"/>
        <v>5612.25</v>
      </c>
      <c r="AN37" s="47">
        <f t="shared" si="27"/>
        <v>197883.47</v>
      </c>
      <c r="AO37" s="47">
        <v>199130.44</v>
      </c>
      <c r="AP37" s="63">
        <f t="shared" si="13"/>
        <v>1246.97</v>
      </c>
      <c r="AQ37" s="47">
        <f t="shared" si="28"/>
        <v>32871.26</v>
      </c>
      <c r="AR37" s="47">
        <v>32874.86</v>
      </c>
      <c r="AS37" s="63">
        <f t="shared" si="14"/>
        <v>3.5999999999985399</v>
      </c>
      <c r="AT37" s="67">
        <f t="shared" si="15"/>
        <v>6739.3800000000101</v>
      </c>
      <c r="AU37" s="47">
        <f t="shared" si="16"/>
        <v>186.759999999776</v>
      </c>
      <c r="AV37" s="1"/>
      <c r="AW37" s="1"/>
      <c r="AX37" s="1"/>
      <c r="AY37" s="1"/>
      <c r="AZ37" s="1"/>
      <c r="BA37" s="1"/>
      <c r="BB37" s="1"/>
      <c r="BC37" s="1"/>
    </row>
    <row r="38" spans="1:55" ht="30" customHeight="1">
      <c r="A38" s="504"/>
      <c r="B38" s="50">
        <v>46053</v>
      </c>
      <c r="C38" s="47">
        <f t="shared" si="29"/>
        <v>4253878.8</v>
      </c>
      <c r="D38" s="47">
        <v>4258570.6399999997</v>
      </c>
      <c r="E38" s="51">
        <f t="shared" si="1"/>
        <v>4691.8399999998501</v>
      </c>
      <c r="F38" s="47">
        <f t="shared" si="17"/>
        <v>1371772.25</v>
      </c>
      <c r="G38" s="47">
        <v>1371801.88</v>
      </c>
      <c r="H38" s="51">
        <f>G38-F38</f>
        <v>29.629999999888199</v>
      </c>
      <c r="I38" s="47">
        <f t="shared" si="18"/>
        <v>156288.20000000001</v>
      </c>
      <c r="J38" s="47">
        <v>156400.03</v>
      </c>
      <c r="K38" s="51">
        <f t="shared" si="30"/>
        <v>111.829999999987</v>
      </c>
      <c r="L38" s="47">
        <f t="shared" si="19"/>
        <v>90177.42</v>
      </c>
      <c r="M38" s="47">
        <v>90250.44</v>
      </c>
      <c r="N38" s="51">
        <f>M38-L38</f>
        <v>73.020000000004103</v>
      </c>
      <c r="O38" s="47">
        <f t="shared" si="20"/>
        <v>821839.28</v>
      </c>
      <c r="P38" s="47">
        <v>822114.8</v>
      </c>
      <c r="Q38" s="51">
        <f t="shared" si="4"/>
        <v>275.52000000001902</v>
      </c>
      <c r="R38" s="47">
        <f t="shared" si="21"/>
        <v>323841.91999999998</v>
      </c>
      <c r="S38" s="47">
        <v>324007.93</v>
      </c>
      <c r="T38" s="51">
        <f t="shared" si="5"/>
        <v>166.010000000009</v>
      </c>
      <c r="U38" s="47">
        <f t="shared" si="22"/>
        <v>814747.2</v>
      </c>
      <c r="V38" s="47">
        <v>815368.24</v>
      </c>
      <c r="W38" s="51">
        <f t="shared" si="6"/>
        <v>621.04000000003703</v>
      </c>
      <c r="X38" s="47">
        <f t="shared" si="23"/>
        <v>595708.92000000004</v>
      </c>
      <c r="Y38" s="47">
        <v>596178.64</v>
      </c>
      <c r="Z38" s="51">
        <f t="shared" si="7"/>
        <v>469.719999999972</v>
      </c>
      <c r="AA38" s="47">
        <f t="shared" si="24"/>
        <v>152128.56</v>
      </c>
      <c r="AB38" s="47">
        <v>152244.07999999999</v>
      </c>
      <c r="AC38" s="51">
        <f t="shared" si="8"/>
        <v>115.51999999999001</v>
      </c>
      <c r="AD38" s="47">
        <f t="shared" si="25"/>
        <v>213869</v>
      </c>
      <c r="AE38" s="47">
        <v>214028</v>
      </c>
      <c r="AF38" s="58">
        <f t="shared" si="9"/>
        <v>159</v>
      </c>
      <c r="AG38" s="62">
        <f t="shared" si="10"/>
        <v>6713.12999999976</v>
      </c>
      <c r="AH38" s="47">
        <f t="shared" si="26"/>
        <v>8570291.9800000004</v>
      </c>
      <c r="AI38" s="47">
        <v>8575928.1199999992</v>
      </c>
      <c r="AJ38" s="63">
        <f t="shared" si="11"/>
        <v>5636.1399999987298</v>
      </c>
      <c r="AK38" s="47">
        <f t="shared" si="31"/>
        <v>8849076.8200000003</v>
      </c>
      <c r="AL38" s="47">
        <v>8854924.25</v>
      </c>
      <c r="AM38" s="63">
        <f t="shared" si="12"/>
        <v>5847.4299999997002</v>
      </c>
      <c r="AN38" s="47">
        <f t="shared" si="27"/>
        <v>199130.44</v>
      </c>
      <c r="AO38" s="64">
        <v>200127.53</v>
      </c>
      <c r="AP38" s="63">
        <f t="shared" si="13"/>
        <v>997.08999999999696</v>
      </c>
      <c r="AQ38" s="47">
        <f t="shared" si="28"/>
        <v>32874.86</v>
      </c>
      <c r="AR38" s="47">
        <v>32878.42</v>
      </c>
      <c r="AS38" s="63">
        <f t="shared" si="14"/>
        <v>3.5599999999976699</v>
      </c>
      <c r="AT38" s="63">
        <f t="shared" si="15"/>
        <v>6725.4399999997104</v>
      </c>
      <c r="AU38" s="47">
        <f t="shared" si="16"/>
        <v>211.290000000969</v>
      </c>
      <c r="AV38" s="1"/>
      <c r="AW38" s="1"/>
      <c r="AX38" s="1"/>
      <c r="AY38" s="1"/>
      <c r="AZ38" s="1"/>
      <c r="BA38" s="1"/>
      <c r="BB38" s="1"/>
      <c r="BC38" s="1"/>
    </row>
    <row r="39" spans="1:55" s="3" customFormat="1" ht="30" customHeight="1">
      <c r="A39" s="504"/>
      <c r="B39" s="541" t="s">
        <v>39</v>
      </c>
      <c r="C39" s="541"/>
      <c r="D39" s="541"/>
      <c r="E39" s="20">
        <f>SUM(E8:E38)</f>
        <v>144251.91999999899</v>
      </c>
      <c r="F39" s="20"/>
      <c r="G39" s="20"/>
      <c r="H39" s="20">
        <f>SUM(H8:H38)</f>
        <v>59398.8999999999</v>
      </c>
      <c r="I39" s="20"/>
      <c r="J39" s="20"/>
      <c r="K39" s="20">
        <f>SUM(K8:K37)</f>
        <v>4432.8100000000004</v>
      </c>
      <c r="L39" s="20"/>
      <c r="M39" s="20"/>
      <c r="N39" s="20">
        <f>SUM(N8:N38)</f>
        <v>2340.21000000001</v>
      </c>
      <c r="O39" s="20"/>
      <c r="P39" s="20"/>
      <c r="Q39" s="20">
        <f>SUM(Q8:Q38)</f>
        <v>10358.24</v>
      </c>
      <c r="R39" s="20"/>
      <c r="S39" s="20"/>
      <c r="T39" s="20">
        <f>SUM(T8:T38)</f>
        <v>7273.1499999999696</v>
      </c>
      <c r="U39" s="20"/>
      <c r="V39" s="20"/>
      <c r="W39" s="20">
        <f>SUM(W8:W38)</f>
        <v>21351.200000000001</v>
      </c>
      <c r="X39" s="20"/>
      <c r="Y39" s="20"/>
      <c r="Z39" s="20">
        <f>SUM(Z8:Z38)</f>
        <v>16144.64</v>
      </c>
      <c r="AA39" s="27"/>
      <c r="AB39" s="20"/>
      <c r="AC39" s="20">
        <f>SUM(AC8:AC38)</f>
        <v>3826</v>
      </c>
      <c r="AD39" s="20"/>
      <c r="AE39" s="28"/>
      <c r="AF39" s="20">
        <f>SUM(AF8:AF38)</f>
        <v>4794</v>
      </c>
      <c r="AG39" s="20">
        <f>SUM(AG8:AG38)</f>
        <v>274282.89999999898</v>
      </c>
      <c r="AH39" s="27"/>
      <c r="AI39" s="20"/>
      <c r="AJ39" s="20">
        <f>SUM(AJ8:AJ38)</f>
        <v>241460.1</v>
      </c>
      <c r="AK39" s="27">
        <f>+AI38-AK38</f>
        <v>-273148.700000001</v>
      </c>
      <c r="AL39" s="20"/>
      <c r="AM39" s="20">
        <f>SUM(AM8:AM38)</f>
        <v>249021.72000000099</v>
      </c>
      <c r="AN39" s="27"/>
      <c r="AO39" s="78"/>
      <c r="AP39" s="79">
        <f>+SUM(AP8:AP11,AP16:AP20,AP22:AP27,AP29:AP35,AP37:AP37)</f>
        <v>23604.13</v>
      </c>
      <c r="AQ39" s="36"/>
      <c r="AR39" s="37"/>
      <c r="AS39" s="20">
        <f>SUM(AS8,AS8:AS11,AS16:AS19,AS29:AS30,AS32,AS34:AS35)</f>
        <v>11.9820000000036</v>
      </c>
      <c r="AT39" s="80">
        <f>+SUM(AT8:AT37)</f>
        <v>268877.13400000101</v>
      </c>
      <c r="AU39" s="42">
        <f>+SUM(AU8:AU10,AU18:AU37)</f>
        <v>5516.2100000008904</v>
      </c>
    </row>
    <row r="40" spans="1:55" ht="48" customHeight="1">
      <c r="A40" s="504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1"/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7:AF7"/>
    <mergeCell ref="B39:D39"/>
    <mergeCell ref="A1:A40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topLeftCell="AK22" zoomScale="80" zoomScaleNormal="80" workbookViewId="0">
      <selection activeCell="AM30" sqref="AM30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18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 t="s">
        <v>163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50">
        <v>46054</v>
      </c>
      <c r="C8" s="47">
        <v>4258570.6399999997</v>
      </c>
      <c r="D8" s="47">
        <v>4263353.32</v>
      </c>
      <c r="E8" s="51">
        <f>+D8-C8</f>
        <v>4782.6800000006297</v>
      </c>
      <c r="F8" s="47">
        <v>1371801.88</v>
      </c>
      <c r="G8" s="47">
        <v>1371885.69</v>
      </c>
      <c r="H8" s="51">
        <f>G8-F8</f>
        <v>83.810000000055894</v>
      </c>
      <c r="I8" s="47">
        <v>156400.03</v>
      </c>
      <c r="J8" s="47">
        <v>156530.35999999999</v>
      </c>
      <c r="K8" s="51">
        <f>+J8-I8</f>
        <v>130.329999999987</v>
      </c>
      <c r="L8" s="47">
        <v>90250.44</v>
      </c>
      <c r="M8" s="47">
        <v>90324.87</v>
      </c>
      <c r="N8" s="51">
        <f>M8-L8</f>
        <v>74.429999999993001</v>
      </c>
      <c r="O8" s="47">
        <v>822114.8</v>
      </c>
      <c r="P8" s="47">
        <v>822402.89</v>
      </c>
      <c r="Q8" s="51">
        <f>P8-O8</f>
        <v>288.08999999996701</v>
      </c>
      <c r="R8" s="47">
        <v>324007.93</v>
      </c>
      <c r="S8" s="47">
        <v>324151.42</v>
      </c>
      <c r="T8" s="51">
        <f>+S8-R8</f>
        <v>143.489999999991</v>
      </c>
      <c r="U8" s="47">
        <v>815368.24</v>
      </c>
      <c r="V8" s="47">
        <v>816012.48</v>
      </c>
      <c r="W8" s="51">
        <f>+V8-U8</f>
        <v>644.23999999999103</v>
      </c>
      <c r="X8" s="47">
        <v>596178.64</v>
      </c>
      <c r="Y8" s="47">
        <v>596649.84</v>
      </c>
      <c r="Z8" s="51">
        <f>+Y8-X8</f>
        <v>471.19999999995298</v>
      </c>
      <c r="AA8" s="47">
        <v>152244.07999999999</v>
      </c>
      <c r="AB8" s="47">
        <v>152357.76000000001</v>
      </c>
      <c r="AC8" s="51">
        <f>+AB8-AA8</f>
        <v>113.68000000002201</v>
      </c>
      <c r="AD8" s="47">
        <v>214028</v>
      </c>
      <c r="AE8" s="47">
        <v>214189</v>
      </c>
      <c r="AF8" s="58">
        <f>+AE8-AD8</f>
        <v>161</v>
      </c>
      <c r="AG8" s="62">
        <f t="shared" ref="AG8:AG35" si="0">+AF8+AC8+Z8+W8+T8+Q8+N8+K8+E8+H8</f>
        <v>6892.9500000005901</v>
      </c>
      <c r="AH8" s="47">
        <v>8575928.1199999992</v>
      </c>
      <c r="AI8" s="47">
        <v>8581679.7400000002</v>
      </c>
      <c r="AJ8" s="63">
        <f>+AI8-AH8</f>
        <v>5751.6200000010404</v>
      </c>
      <c r="AK8" s="47">
        <v>8854924.25</v>
      </c>
      <c r="AL8" s="47">
        <v>8860829.5500000007</v>
      </c>
      <c r="AM8" s="63">
        <f>+AL8-AK8</f>
        <v>5905.3000000007496</v>
      </c>
      <c r="AN8" s="64">
        <v>200127.53</v>
      </c>
      <c r="AO8" s="64">
        <v>201202.49</v>
      </c>
      <c r="AP8" s="63">
        <f>+AO8-AN8</f>
        <v>1074.95999999999</v>
      </c>
      <c r="AQ8" s="47">
        <v>32878.42</v>
      </c>
      <c r="AR8" s="47">
        <v>32878.42</v>
      </c>
      <c r="AS8" s="63">
        <f>+AR8-AQ8</f>
        <v>0</v>
      </c>
      <c r="AT8" s="67">
        <f>+AP8+AM8-AC8-AS8</f>
        <v>6866.5800000007102</v>
      </c>
      <c r="AU8" s="47">
        <f>+AM8-AJ8</f>
        <v>153.67999999970201</v>
      </c>
      <c r="AV8" s="40"/>
    </row>
    <row r="9" spans="1:55" s="3" customFormat="1" ht="30" customHeight="1">
      <c r="A9" s="504"/>
      <c r="B9" s="50">
        <v>46055</v>
      </c>
      <c r="C9" s="47">
        <f>D8</f>
        <v>4263353.32</v>
      </c>
      <c r="D9" s="47">
        <v>4268367.3600000003</v>
      </c>
      <c r="E9" s="51">
        <f t="shared" ref="E9:E35" si="1">+D9-C9</f>
        <v>5014.04000000004</v>
      </c>
      <c r="F9" s="47">
        <f>+G8</f>
        <v>1371885.69</v>
      </c>
      <c r="G9" s="47">
        <v>1372067.27</v>
      </c>
      <c r="H9" s="51">
        <f t="shared" ref="H9:H35" si="2">+G9-F9</f>
        <v>181.58000000007499</v>
      </c>
      <c r="I9" s="47">
        <f>+J8</f>
        <v>156530.35999999999</v>
      </c>
      <c r="J9" s="47">
        <v>156693.66</v>
      </c>
      <c r="K9" s="51">
        <f>+J9-I9</f>
        <v>163.30000000001701</v>
      </c>
      <c r="L9" s="47">
        <f>+M8</f>
        <v>90324.87</v>
      </c>
      <c r="M9" s="47">
        <v>90425.93</v>
      </c>
      <c r="N9" s="51">
        <f t="shared" ref="N9:N35" si="3">+M9-L9</f>
        <v>101.059999999998</v>
      </c>
      <c r="O9" s="47">
        <f>+P8</f>
        <v>822402.89</v>
      </c>
      <c r="P9" s="47">
        <v>822719.76</v>
      </c>
      <c r="Q9" s="51">
        <f t="shared" ref="Q9:Q35" si="4">P9-O9</f>
        <v>316.869999999995</v>
      </c>
      <c r="R9" s="47">
        <f>+S8</f>
        <v>324151.42</v>
      </c>
      <c r="S9" s="47">
        <v>324295.94</v>
      </c>
      <c r="T9" s="51">
        <f t="shared" ref="T9:T35" si="5">+S9-R9</f>
        <v>144.520000000019</v>
      </c>
      <c r="U9" s="47">
        <f>+V8</f>
        <v>816012.48</v>
      </c>
      <c r="V9" s="47">
        <v>816678.16</v>
      </c>
      <c r="W9" s="51">
        <f t="shared" ref="W9:W35" si="6">+V9-U9</f>
        <v>665.680000000051</v>
      </c>
      <c r="X9" s="47">
        <f>+Y8</f>
        <v>596649.84</v>
      </c>
      <c r="Y9" s="47">
        <v>597159.68000000005</v>
      </c>
      <c r="Z9" s="51">
        <f t="shared" ref="Z9:Z35" si="7">+Y9-X9</f>
        <v>509.84000000008399</v>
      </c>
      <c r="AA9" s="47">
        <f>+AB8</f>
        <v>152357.76000000001</v>
      </c>
      <c r="AB9" s="47">
        <v>152476.29</v>
      </c>
      <c r="AC9" s="51">
        <f t="shared" ref="AC9:AC35" si="8">+AB9-AA9</f>
        <v>118.52999999999901</v>
      </c>
      <c r="AD9" s="47">
        <f>+AE8</f>
        <v>214189</v>
      </c>
      <c r="AE9" s="47">
        <v>214386</v>
      </c>
      <c r="AF9" s="58">
        <f t="shared" ref="AF9:AF35" si="9">+AE9-AD9</f>
        <v>197</v>
      </c>
      <c r="AG9" s="62">
        <f t="shared" si="0"/>
        <v>7412.4200000002702</v>
      </c>
      <c r="AH9" s="47">
        <f>+AI8</f>
        <v>8581679.7400000002</v>
      </c>
      <c r="AI9" s="47">
        <v>8587905.2400000002</v>
      </c>
      <c r="AJ9" s="63">
        <f t="shared" ref="AJ9:AJ35" si="10">+AI9-AH9</f>
        <v>6225.5</v>
      </c>
      <c r="AK9" s="47">
        <f>+AL8</f>
        <v>8860829.5500000007</v>
      </c>
      <c r="AL9" s="47">
        <v>8867316.3100000005</v>
      </c>
      <c r="AM9" s="63">
        <f t="shared" ref="AM9:AM35" si="11">+AL9-AK9</f>
        <v>6486.7599999997801</v>
      </c>
      <c r="AN9" s="47">
        <f>+AO8</f>
        <v>201202.49</v>
      </c>
      <c r="AO9" s="64">
        <v>202307.62</v>
      </c>
      <c r="AP9" s="63">
        <f t="shared" ref="AP9:AP35" si="12">+AO9-AN9</f>
        <v>1105.1300000000001</v>
      </c>
      <c r="AQ9" s="47">
        <f>+AR8</f>
        <v>32878.42</v>
      </c>
      <c r="AR9" s="47">
        <v>32878.42</v>
      </c>
      <c r="AS9" s="63">
        <f t="shared" ref="AS9:AS35" si="13">+AR9-AQ9</f>
        <v>0</v>
      </c>
      <c r="AT9" s="67">
        <f t="shared" ref="AT9:AT35" si="14">+AP9+AM9-AC9-AS9</f>
        <v>7473.3599999997796</v>
      </c>
      <c r="AU9" s="47">
        <f t="shared" ref="AU9:AU35" si="15">+AM9-AJ9</f>
        <v>261.25999999977603</v>
      </c>
    </row>
    <row r="10" spans="1:55" ht="30" customHeight="1">
      <c r="A10" s="504"/>
      <c r="B10" s="50">
        <v>46056</v>
      </c>
      <c r="C10" s="47">
        <f>D9</f>
        <v>4268367.3600000003</v>
      </c>
      <c r="D10" s="47">
        <v>4273413.0199999996</v>
      </c>
      <c r="E10" s="51">
        <f t="shared" si="1"/>
        <v>5045.6599999992204</v>
      </c>
      <c r="F10" s="47">
        <f t="shared" ref="F10:F35" si="16">+G9</f>
        <v>1372067.27</v>
      </c>
      <c r="G10" s="47">
        <v>1372146.44</v>
      </c>
      <c r="H10" s="51">
        <f t="shared" si="2"/>
        <v>79.169999999925494</v>
      </c>
      <c r="I10" s="47">
        <f t="shared" ref="I10:I35" si="17">+J9</f>
        <v>156693.66</v>
      </c>
      <c r="J10" s="47">
        <v>156824.82999999999</v>
      </c>
      <c r="K10" s="51">
        <f>+J10-I10</f>
        <v>131.16999999998399</v>
      </c>
      <c r="L10" s="47">
        <f t="shared" ref="L10:L35" si="18">+M9</f>
        <v>90425.93</v>
      </c>
      <c r="M10" s="47">
        <v>90504.56</v>
      </c>
      <c r="N10" s="51">
        <f t="shared" si="3"/>
        <v>78.630000000004699</v>
      </c>
      <c r="O10" s="47">
        <f t="shared" ref="O10:O35" si="19">+P9</f>
        <v>822719.76</v>
      </c>
      <c r="P10" s="47">
        <v>822971.44</v>
      </c>
      <c r="Q10" s="51">
        <f t="shared" si="4"/>
        <v>251.67999999993501</v>
      </c>
      <c r="R10" s="47">
        <f t="shared" ref="R10:R35" si="20">+S9</f>
        <v>324295.94</v>
      </c>
      <c r="S10" s="47">
        <v>324494.08000000002</v>
      </c>
      <c r="T10" s="51">
        <f t="shared" si="5"/>
        <v>198.140000000014</v>
      </c>
      <c r="U10" s="47">
        <f t="shared" ref="U10:U35" si="21">+V9</f>
        <v>816678.16</v>
      </c>
      <c r="V10" s="47">
        <v>817348.72</v>
      </c>
      <c r="W10" s="51">
        <f t="shared" si="6"/>
        <v>670.55999999993901</v>
      </c>
      <c r="X10" s="47">
        <f t="shared" ref="X10:X35" si="22">+Y9</f>
        <v>597159.68000000005</v>
      </c>
      <c r="Y10" s="47">
        <v>597682.88</v>
      </c>
      <c r="Z10" s="51">
        <f t="shared" si="7"/>
        <v>523.19999999995298</v>
      </c>
      <c r="AA10" s="47">
        <f t="shared" ref="AA10:AA35" si="23">+AB9</f>
        <v>152476.29</v>
      </c>
      <c r="AB10" s="47">
        <v>152595.07</v>
      </c>
      <c r="AC10" s="51">
        <f t="shared" si="8"/>
        <v>118.77999999999901</v>
      </c>
      <c r="AD10" s="47">
        <f t="shared" ref="AD10:AD35" si="24">+AE9</f>
        <v>214386</v>
      </c>
      <c r="AE10" s="47">
        <v>214575</v>
      </c>
      <c r="AF10" s="58">
        <f t="shared" si="9"/>
        <v>189</v>
      </c>
      <c r="AG10" s="62">
        <f t="shared" si="0"/>
        <v>7285.9899999989702</v>
      </c>
      <c r="AH10" s="47">
        <f t="shared" ref="AH10:AH35" si="25">+AI9</f>
        <v>8587905.2400000002</v>
      </c>
      <c r="AI10" s="47">
        <v>8594012.9900000002</v>
      </c>
      <c r="AJ10" s="63">
        <f t="shared" si="10"/>
        <v>6107.75</v>
      </c>
      <c r="AK10" s="47">
        <f>+AL9</f>
        <v>8867316.3100000005</v>
      </c>
      <c r="AL10" s="47">
        <v>8873665.6099999994</v>
      </c>
      <c r="AM10" s="63">
        <f t="shared" si="11"/>
        <v>6349.2999999988797</v>
      </c>
      <c r="AN10" s="47">
        <f t="shared" ref="AN10:AN35" si="26">+AO9</f>
        <v>202307.62</v>
      </c>
      <c r="AO10" s="64">
        <v>203406.4</v>
      </c>
      <c r="AP10" s="63">
        <f t="shared" si="12"/>
        <v>1098.78</v>
      </c>
      <c r="AQ10" s="47">
        <f t="shared" ref="AQ10:AQ35" si="27">+AR9</f>
        <v>32878.42</v>
      </c>
      <c r="AR10" s="47">
        <v>32879</v>
      </c>
      <c r="AS10" s="63">
        <f t="shared" si="13"/>
        <v>0.58000000000174601</v>
      </c>
      <c r="AT10" s="67">
        <f t="shared" si="14"/>
        <v>7328.7199999988798</v>
      </c>
      <c r="AU10" s="47">
        <f t="shared" si="15"/>
        <v>241.54999999888199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50">
        <v>46057</v>
      </c>
      <c r="C11" s="47">
        <f t="shared" ref="C11:C35" si="28">D10</f>
        <v>4273413.0199999996</v>
      </c>
      <c r="D11" s="47">
        <v>4278401.18</v>
      </c>
      <c r="E11" s="51">
        <f t="shared" si="1"/>
        <v>4988.1600000001499</v>
      </c>
      <c r="F11" s="47">
        <f t="shared" si="16"/>
        <v>1372146.44</v>
      </c>
      <c r="G11" s="47">
        <v>1372402</v>
      </c>
      <c r="H11" s="51">
        <f t="shared" si="2"/>
        <v>255.56000000005599</v>
      </c>
      <c r="I11" s="47">
        <f t="shared" si="17"/>
        <v>156824.82999999999</v>
      </c>
      <c r="J11" s="47">
        <v>156962.57999999999</v>
      </c>
      <c r="K11" s="51">
        <f t="shared" ref="K11:K35" si="29">+J11-I11</f>
        <v>137.75</v>
      </c>
      <c r="L11" s="47">
        <f t="shared" si="18"/>
        <v>90504.56</v>
      </c>
      <c r="M11" s="47">
        <v>90579.59</v>
      </c>
      <c r="N11" s="51">
        <f t="shared" si="3"/>
        <v>75.029999999998793</v>
      </c>
      <c r="O11" s="47">
        <f t="shared" si="19"/>
        <v>822971.44</v>
      </c>
      <c r="P11" s="47">
        <v>823226.4</v>
      </c>
      <c r="Q11" s="51">
        <f t="shared" si="4"/>
        <v>254.96000000007899</v>
      </c>
      <c r="R11" s="47">
        <f t="shared" si="20"/>
        <v>324494.08000000002</v>
      </c>
      <c r="S11" s="47">
        <v>324684.2</v>
      </c>
      <c r="T11" s="51">
        <f t="shared" si="5"/>
        <v>190.119999999995</v>
      </c>
      <c r="U11" s="47">
        <f t="shared" si="21"/>
        <v>817348.72</v>
      </c>
      <c r="V11" s="47">
        <v>818010.64</v>
      </c>
      <c r="W11" s="51">
        <f t="shared" si="6"/>
        <v>661.92000000004202</v>
      </c>
      <c r="X11" s="47">
        <f t="shared" si="22"/>
        <v>597682.88</v>
      </c>
      <c r="Y11" s="47">
        <v>598220.88</v>
      </c>
      <c r="Z11" s="51">
        <f t="shared" si="7"/>
        <v>538</v>
      </c>
      <c r="AA11" s="47">
        <f t="shared" si="23"/>
        <v>152595.07</v>
      </c>
      <c r="AB11" s="47">
        <v>152718.32</v>
      </c>
      <c r="AC11" s="51">
        <f t="shared" si="8"/>
        <v>123.25</v>
      </c>
      <c r="AD11" s="47">
        <f t="shared" si="24"/>
        <v>214575</v>
      </c>
      <c r="AE11" s="47">
        <v>214764</v>
      </c>
      <c r="AF11" s="58">
        <f t="shared" si="9"/>
        <v>189</v>
      </c>
      <c r="AG11" s="62">
        <f t="shared" si="0"/>
        <v>7413.7500000003201</v>
      </c>
      <c r="AH11" s="47">
        <v>8594012.9900000002</v>
      </c>
      <c r="AI11" s="47">
        <v>8600182.1300000008</v>
      </c>
      <c r="AJ11" s="63">
        <f t="shared" si="10"/>
        <v>6169.1400000005997</v>
      </c>
      <c r="AK11" s="47">
        <f>+AL10</f>
        <v>8873665.6099999994</v>
      </c>
      <c r="AL11" s="47">
        <v>8879987.6999999993</v>
      </c>
      <c r="AM11" s="63">
        <f t="shared" si="11"/>
        <v>6322.0899999998501</v>
      </c>
      <c r="AN11" s="47">
        <f t="shared" si="26"/>
        <v>203406.4</v>
      </c>
      <c r="AO11" s="64">
        <v>204575.23</v>
      </c>
      <c r="AP11" s="63">
        <f t="shared" si="12"/>
        <v>1168.8300000000199</v>
      </c>
      <c r="AQ11" s="47">
        <f t="shared" si="27"/>
        <v>32879</v>
      </c>
      <c r="AR11" s="47">
        <v>32879</v>
      </c>
      <c r="AS11" s="63">
        <f t="shared" si="13"/>
        <v>0</v>
      </c>
      <c r="AT11" s="67">
        <f t="shared" si="14"/>
        <v>7367.66999999987</v>
      </c>
      <c r="AU11" s="47">
        <f t="shared" si="15"/>
        <v>152.949999999255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50">
        <v>46058</v>
      </c>
      <c r="C12" s="47">
        <f t="shared" si="28"/>
        <v>4278401.18</v>
      </c>
      <c r="D12" s="52">
        <v>4278430.03</v>
      </c>
      <c r="E12" s="53">
        <f t="shared" si="1"/>
        <v>28.850000000558801</v>
      </c>
      <c r="F12" s="47">
        <f t="shared" si="16"/>
        <v>1372402</v>
      </c>
      <c r="G12" s="47">
        <v>1372410.56</v>
      </c>
      <c r="H12" s="53">
        <v>8.56</v>
      </c>
      <c r="I12" s="47">
        <f t="shared" si="17"/>
        <v>156962.57999999999</v>
      </c>
      <c r="J12" s="47">
        <v>156974.89000000001</v>
      </c>
      <c r="K12" s="51">
        <f t="shared" si="29"/>
        <v>12.3100000000268</v>
      </c>
      <c r="L12" s="47">
        <f t="shared" si="18"/>
        <v>90579.59</v>
      </c>
      <c r="M12" s="47">
        <v>90588.479999999996</v>
      </c>
      <c r="N12" s="51">
        <f t="shared" si="3"/>
        <v>8.8899999999994197</v>
      </c>
      <c r="O12" s="47">
        <f t="shared" si="19"/>
        <v>823226.4</v>
      </c>
      <c r="P12" s="47">
        <v>823229.04</v>
      </c>
      <c r="Q12" s="51">
        <f t="shared" si="4"/>
        <v>2.6400000000139698</v>
      </c>
      <c r="R12" s="47">
        <f t="shared" si="20"/>
        <v>324684.2</v>
      </c>
      <c r="S12" s="47">
        <v>324702.2</v>
      </c>
      <c r="T12" s="51">
        <f t="shared" si="5"/>
        <v>18</v>
      </c>
      <c r="U12" s="47">
        <f t="shared" si="21"/>
        <v>818010.64</v>
      </c>
      <c r="V12" s="47">
        <v>818053.68</v>
      </c>
      <c r="W12" s="51">
        <f t="shared" si="6"/>
        <v>43.040000000037303</v>
      </c>
      <c r="X12" s="47">
        <f t="shared" si="22"/>
        <v>598220.88</v>
      </c>
      <c r="Y12" s="47">
        <v>598233.72</v>
      </c>
      <c r="Z12" s="51">
        <f t="shared" si="7"/>
        <v>12.8399999999674</v>
      </c>
      <c r="AA12" s="47">
        <f t="shared" si="23"/>
        <v>152718.32</v>
      </c>
      <c r="AB12" s="47">
        <v>152746.64000000001</v>
      </c>
      <c r="AC12" s="51">
        <f t="shared" si="8"/>
        <v>28.320000000006999</v>
      </c>
      <c r="AD12" s="47">
        <f t="shared" si="24"/>
        <v>214764</v>
      </c>
      <c r="AE12" s="47">
        <v>214812</v>
      </c>
      <c r="AF12" s="58">
        <f t="shared" si="9"/>
        <v>48</v>
      </c>
      <c r="AG12" s="62">
        <f t="shared" si="0"/>
        <v>211.450000000611</v>
      </c>
      <c r="AH12" s="47">
        <f t="shared" si="25"/>
        <v>8600182.1300000008</v>
      </c>
      <c r="AI12" s="47">
        <v>8600309.6099999994</v>
      </c>
      <c r="AJ12" s="63">
        <f t="shared" si="10"/>
        <v>127.47999999858401</v>
      </c>
      <c r="AK12" s="47">
        <f>+AL11</f>
        <v>8879987.6999999993</v>
      </c>
      <c r="AL12" s="47">
        <v>8880182.2599999998</v>
      </c>
      <c r="AM12" s="63">
        <f t="shared" si="11"/>
        <v>194.560000000522</v>
      </c>
      <c r="AN12" s="47">
        <f t="shared" si="26"/>
        <v>204575.23</v>
      </c>
      <c r="AO12" s="64">
        <v>205725.55</v>
      </c>
      <c r="AP12" s="63">
        <f t="shared" si="12"/>
        <v>1150.3199999999799</v>
      </c>
      <c r="AQ12" s="47">
        <f t="shared" si="27"/>
        <v>32879</v>
      </c>
      <c r="AR12" s="47">
        <v>33948.93</v>
      </c>
      <c r="AS12" s="63">
        <f t="shared" si="13"/>
        <v>1069.93</v>
      </c>
      <c r="AT12" s="67">
        <f t="shared" si="14"/>
        <v>246.630000000492</v>
      </c>
      <c r="AU12" s="47">
        <f t="shared" si="15"/>
        <v>67.080000001937194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50">
        <v>46059</v>
      </c>
      <c r="C13" s="47">
        <f t="shared" si="28"/>
        <v>4278430.03</v>
      </c>
      <c r="D13" s="47">
        <v>4283222.68</v>
      </c>
      <c r="E13" s="51">
        <f t="shared" si="1"/>
        <v>4792.6499999994403</v>
      </c>
      <c r="F13" s="47">
        <f t="shared" si="16"/>
        <v>1372410.56</v>
      </c>
      <c r="G13" s="47">
        <v>1372677.94</v>
      </c>
      <c r="H13" s="51">
        <f t="shared" si="2"/>
        <v>267.37999999988801</v>
      </c>
      <c r="I13" s="47">
        <f t="shared" si="17"/>
        <v>156974.89000000001</v>
      </c>
      <c r="J13" s="47">
        <v>157086.54</v>
      </c>
      <c r="K13" s="51">
        <f t="shared" si="29"/>
        <v>111.64999999999399</v>
      </c>
      <c r="L13" s="47">
        <f t="shared" si="18"/>
        <v>90588.479999999996</v>
      </c>
      <c r="M13" s="47">
        <v>90662.46</v>
      </c>
      <c r="N13" s="51">
        <f t="shared" si="3"/>
        <v>73.980000000010506</v>
      </c>
      <c r="O13" s="47">
        <f t="shared" si="19"/>
        <v>823229.04</v>
      </c>
      <c r="P13" s="47">
        <v>823524.56</v>
      </c>
      <c r="Q13" s="51">
        <f t="shared" si="4"/>
        <v>295.52000000001902</v>
      </c>
      <c r="R13" s="47">
        <f t="shared" si="20"/>
        <v>324702.2</v>
      </c>
      <c r="S13" s="47">
        <v>324878.14</v>
      </c>
      <c r="T13" s="51">
        <f t="shared" si="5"/>
        <v>175.94000000000199</v>
      </c>
      <c r="U13" s="47">
        <f t="shared" si="21"/>
        <v>818053.68</v>
      </c>
      <c r="V13" s="47">
        <v>818644.16</v>
      </c>
      <c r="W13" s="51">
        <f t="shared" si="6"/>
        <v>590.47999999998103</v>
      </c>
      <c r="X13" s="47">
        <f t="shared" si="22"/>
        <v>598233.72</v>
      </c>
      <c r="Y13" s="47">
        <v>598700.80000000005</v>
      </c>
      <c r="Z13" s="51">
        <f t="shared" si="7"/>
        <v>467.08000000007502</v>
      </c>
      <c r="AA13" s="47">
        <f t="shared" si="23"/>
        <v>152746.64000000001</v>
      </c>
      <c r="AB13" s="47">
        <v>152861.31</v>
      </c>
      <c r="AC13" s="51">
        <f t="shared" si="8"/>
        <v>114.669999999984</v>
      </c>
      <c r="AD13" s="47">
        <f t="shared" si="24"/>
        <v>214812</v>
      </c>
      <c r="AE13" s="47">
        <v>214992</v>
      </c>
      <c r="AF13" s="58">
        <f t="shared" si="9"/>
        <v>180</v>
      </c>
      <c r="AG13" s="62">
        <f t="shared" si="0"/>
        <v>7069.3499999993901</v>
      </c>
      <c r="AH13" s="47">
        <f t="shared" si="25"/>
        <v>8600309.6099999994</v>
      </c>
      <c r="AI13" s="47">
        <v>8606282.1699999999</v>
      </c>
      <c r="AJ13" s="63">
        <f t="shared" si="10"/>
        <v>5972.5600000005197</v>
      </c>
      <c r="AK13" s="47">
        <f t="shared" ref="AK13:AK35" si="30">+AL12</f>
        <v>8880182.2599999998</v>
      </c>
      <c r="AL13" s="47">
        <v>8886393.1099999994</v>
      </c>
      <c r="AM13" s="63">
        <f t="shared" si="11"/>
        <v>6210.8499999996302</v>
      </c>
      <c r="AN13" s="47">
        <f t="shared" si="26"/>
        <v>205725.55</v>
      </c>
      <c r="AO13" s="64">
        <v>206745.4</v>
      </c>
      <c r="AP13" s="63">
        <f t="shared" si="12"/>
        <v>1019.85000000001</v>
      </c>
      <c r="AQ13" s="47">
        <f t="shared" si="27"/>
        <v>33948.93</v>
      </c>
      <c r="AR13" s="47">
        <v>33948.93</v>
      </c>
      <c r="AS13" s="63">
        <f t="shared" si="13"/>
        <v>0</v>
      </c>
      <c r="AT13" s="67">
        <f t="shared" si="14"/>
        <v>7116.0299999996496</v>
      </c>
      <c r="AU13" s="47">
        <f t="shared" si="15"/>
        <v>238.28999999910599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50">
        <v>46060</v>
      </c>
      <c r="C14" s="47">
        <f t="shared" si="28"/>
        <v>4283222.68</v>
      </c>
      <c r="D14" s="47">
        <v>4288592.1900000004</v>
      </c>
      <c r="E14" s="51">
        <f t="shared" si="1"/>
        <v>5369.5100000007096</v>
      </c>
      <c r="F14" s="47">
        <f t="shared" si="16"/>
        <v>1372677.94</v>
      </c>
      <c r="G14" s="47">
        <v>1372815.51</v>
      </c>
      <c r="H14" s="51">
        <f t="shared" si="2"/>
        <v>137.57000000006499</v>
      </c>
      <c r="I14" s="47">
        <f t="shared" si="17"/>
        <v>157086.54</v>
      </c>
      <c r="J14" s="47">
        <v>157203.97</v>
      </c>
      <c r="K14" s="51">
        <f t="shared" si="29"/>
        <v>117.429999999993</v>
      </c>
      <c r="L14" s="47">
        <f t="shared" si="18"/>
        <v>90662.46</v>
      </c>
      <c r="M14" s="47">
        <v>90736.72</v>
      </c>
      <c r="N14" s="51">
        <f t="shared" si="3"/>
        <v>74.259999999994804</v>
      </c>
      <c r="O14" s="47">
        <f t="shared" si="19"/>
        <v>823524.56</v>
      </c>
      <c r="P14" s="47">
        <v>823868.56</v>
      </c>
      <c r="Q14" s="51">
        <f t="shared" si="4"/>
        <v>344</v>
      </c>
      <c r="R14" s="47">
        <f t="shared" si="20"/>
        <v>324878.14</v>
      </c>
      <c r="S14" s="47">
        <v>325071</v>
      </c>
      <c r="T14" s="51">
        <f t="shared" si="5"/>
        <v>192.859999999986</v>
      </c>
      <c r="U14" s="47">
        <f t="shared" si="21"/>
        <v>818644.16</v>
      </c>
      <c r="V14" s="47">
        <v>819306.48</v>
      </c>
      <c r="W14" s="51">
        <f t="shared" si="6"/>
        <v>662.319999999949</v>
      </c>
      <c r="X14" s="47">
        <f t="shared" si="22"/>
        <v>598700.80000000005</v>
      </c>
      <c r="Y14" s="47">
        <v>599144.84</v>
      </c>
      <c r="Z14" s="51">
        <f t="shared" si="7"/>
        <v>444.03999999992101</v>
      </c>
      <c r="AA14" s="47">
        <f t="shared" si="23"/>
        <v>152861.31</v>
      </c>
      <c r="AB14" s="47">
        <v>152984.76999999999</v>
      </c>
      <c r="AC14" s="51">
        <f t="shared" si="8"/>
        <v>123.45999999999199</v>
      </c>
      <c r="AD14" s="47">
        <f t="shared" si="24"/>
        <v>214992</v>
      </c>
      <c r="AE14" s="47">
        <v>215198</v>
      </c>
      <c r="AF14" s="58">
        <f t="shared" si="9"/>
        <v>206</v>
      </c>
      <c r="AG14" s="62">
        <f t="shared" si="0"/>
        <v>7671.4500000006101</v>
      </c>
      <c r="AH14" s="47">
        <f t="shared" si="25"/>
        <v>8606282.1699999999</v>
      </c>
      <c r="AI14" s="47">
        <v>8612840.2400000002</v>
      </c>
      <c r="AJ14" s="63">
        <f t="shared" si="10"/>
        <v>6558.0700000002998</v>
      </c>
      <c r="AK14" s="47">
        <f t="shared" si="30"/>
        <v>8886393.1099999994</v>
      </c>
      <c r="AL14" s="47">
        <v>8893162.2599999998</v>
      </c>
      <c r="AM14" s="63">
        <f t="shared" si="11"/>
        <v>6769.1500000003698</v>
      </c>
      <c r="AN14" s="47">
        <f t="shared" si="26"/>
        <v>206745.4</v>
      </c>
      <c r="AO14" s="64">
        <v>207775.71</v>
      </c>
      <c r="AP14" s="63">
        <f t="shared" si="12"/>
        <v>1030.31</v>
      </c>
      <c r="AQ14" s="47">
        <f t="shared" si="27"/>
        <v>33948.93</v>
      </c>
      <c r="AR14" s="47">
        <v>33948.93</v>
      </c>
      <c r="AS14" s="63">
        <f t="shared" si="13"/>
        <v>0</v>
      </c>
      <c r="AT14" s="67">
        <f t="shared" si="14"/>
        <v>7676.0000000003802</v>
      </c>
      <c r="AU14" s="47">
        <f t="shared" si="15"/>
        <v>211.08000000007499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50">
        <v>46061</v>
      </c>
      <c r="C15" s="47">
        <f t="shared" si="28"/>
        <v>4288592.1900000004</v>
      </c>
      <c r="D15" s="47">
        <v>4294034.0999999996</v>
      </c>
      <c r="E15" s="51">
        <f t="shared" si="1"/>
        <v>5441.9099999992204</v>
      </c>
      <c r="F15" s="47">
        <f t="shared" si="16"/>
        <v>1372815.51</v>
      </c>
      <c r="G15" s="47">
        <v>1372901.95</v>
      </c>
      <c r="H15" s="51">
        <f t="shared" si="2"/>
        <v>86.439999999944106</v>
      </c>
      <c r="I15" s="47">
        <f t="shared" si="17"/>
        <v>157203.97</v>
      </c>
      <c r="J15" s="47">
        <v>157317.1</v>
      </c>
      <c r="K15" s="51">
        <f t="shared" si="29"/>
        <v>113.130000000005</v>
      </c>
      <c r="L15" s="47">
        <f t="shared" si="18"/>
        <v>90736.72</v>
      </c>
      <c r="M15" s="47">
        <v>90814.75</v>
      </c>
      <c r="N15" s="51">
        <f t="shared" si="3"/>
        <v>78.029999999998793</v>
      </c>
      <c r="O15" s="47">
        <f t="shared" si="19"/>
        <v>823868.56</v>
      </c>
      <c r="P15" s="47">
        <v>824204.48</v>
      </c>
      <c r="Q15" s="51">
        <f t="shared" si="4"/>
        <v>335.91999999992498</v>
      </c>
      <c r="R15" s="47">
        <f t="shared" si="20"/>
        <v>325071</v>
      </c>
      <c r="S15" s="47">
        <v>325266.56</v>
      </c>
      <c r="T15" s="51">
        <f t="shared" si="5"/>
        <v>195.55999999999801</v>
      </c>
      <c r="U15" s="47">
        <f t="shared" si="21"/>
        <v>819306.48</v>
      </c>
      <c r="V15" s="47">
        <v>819994.64</v>
      </c>
      <c r="W15" s="51">
        <f t="shared" si="6"/>
        <v>688.16000000003305</v>
      </c>
      <c r="X15" s="47">
        <f t="shared" si="22"/>
        <v>599144.84</v>
      </c>
      <c r="Y15" s="47">
        <v>599630.64</v>
      </c>
      <c r="Z15" s="51">
        <f t="shared" si="7"/>
        <v>485.80000000004702</v>
      </c>
      <c r="AA15" s="47">
        <f t="shared" si="23"/>
        <v>152984.76999999999</v>
      </c>
      <c r="AB15" s="47">
        <v>153114.88</v>
      </c>
      <c r="AC15" s="51">
        <f t="shared" si="8"/>
        <v>130.11000000001499</v>
      </c>
      <c r="AD15" s="47">
        <f t="shared" si="24"/>
        <v>215198</v>
      </c>
      <c r="AE15" s="47">
        <v>215334</v>
      </c>
      <c r="AF15" s="58">
        <f t="shared" si="9"/>
        <v>136</v>
      </c>
      <c r="AG15" s="62">
        <f t="shared" si="0"/>
        <v>7691.05999999918</v>
      </c>
      <c r="AH15" s="47">
        <f t="shared" si="25"/>
        <v>8612840.2400000002</v>
      </c>
      <c r="AI15" s="47">
        <v>8619464.0299999993</v>
      </c>
      <c r="AJ15" s="63">
        <f t="shared" si="10"/>
        <v>6623.7899999991096</v>
      </c>
      <c r="AK15" s="47">
        <f t="shared" si="30"/>
        <v>8893162.2599999998</v>
      </c>
      <c r="AL15" s="47">
        <v>8900055.3800000008</v>
      </c>
      <c r="AM15" s="63">
        <f t="shared" si="11"/>
        <v>6893.1200000010404</v>
      </c>
      <c r="AN15" s="47">
        <f t="shared" si="26"/>
        <v>207775.71</v>
      </c>
      <c r="AO15" s="64">
        <v>208757.3</v>
      </c>
      <c r="AP15" s="63">
        <f t="shared" si="12"/>
        <v>981.58999999999696</v>
      </c>
      <c r="AQ15" s="47">
        <f t="shared" si="27"/>
        <v>33948.93</v>
      </c>
      <c r="AR15" s="47">
        <v>33948.93</v>
      </c>
      <c r="AS15" s="63">
        <f t="shared" si="13"/>
        <v>0</v>
      </c>
      <c r="AT15" s="67">
        <f t="shared" si="14"/>
        <v>7744.6000000010199</v>
      </c>
      <c r="AU15" s="47">
        <f t="shared" si="15"/>
        <v>269.33000000193698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50">
        <v>46062</v>
      </c>
      <c r="C16" s="47">
        <f t="shared" si="28"/>
        <v>4294034.0999999996</v>
      </c>
      <c r="D16" s="47">
        <v>4299095.43</v>
      </c>
      <c r="E16" s="51">
        <f t="shared" si="1"/>
        <v>5061.33000000007</v>
      </c>
      <c r="F16" s="47">
        <f t="shared" si="16"/>
        <v>1372901.95</v>
      </c>
      <c r="G16" s="47">
        <v>1372939.91</v>
      </c>
      <c r="H16" s="51">
        <f t="shared" si="2"/>
        <v>37.959999999962697</v>
      </c>
      <c r="I16" s="47">
        <f t="shared" si="17"/>
        <v>157317.1</v>
      </c>
      <c r="J16" s="47">
        <v>157420.24</v>
      </c>
      <c r="K16" s="51">
        <f t="shared" si="29"/>
        <v>103.13999999998499</v>
      </c>
      <c r="L16" s="47">
        <f t="shared" si="18"/>
        <v>90814.75</v>
      </c>
      <c r="M16" s="47">
        <v>90883.85</v>
      </c>
      <c r="N16" s="51">
        <f t="shared" si="3"/>
        <v>69.100000000005807</v>
      </c>
      <c r="O16" s="47">
        <f t="shared" si="19"/>
        <v>824204.48</v>
      </c>
      <c r="P16" s="47">
        <v>824610.8</v>
      </c>
      <c r="Q16" s="51">
        <f t="shared" si="4"/>
        <v>406.32000000006502</v>
      </c>
      <c r="R16" s="47">
        <f t="shared" si="20"/>
        <v>325266.56</v>
      </c>
      <c r="S16" s="47">
        <v>325454.56</v>
      </c>
      <c r="T16" s="51">
        <f t="shared" si="5"/>
        <v>188</v>
      </c>
      <c r="U16" s="47">
        <f t="shared" si="21"/>
        <v>819994.64</v>
      </c>
      <c r="V16" s="47">
        <v>820673.44</v>
      </c>
      <c r="W16" s="51">
        <f t="shared" si="6"/>
        <v>678.79999999993004</v>
      </c>
      <c r="X16" s="47">
        <f t="shared" si="22"/>
        <v>599630.64</v>
      </c>
      <c r="Y16" s="47">
        <v>600051.19999999995</v>
      </c>
      <c r="Z16" s="51">
        <f t="shared" si="7"/>
        <v>420.55999999993901</v>
      </c>
      <c r="AA16" s="47">
        <f t="shared" si="23"/>
        <v>153114.88</v>
      </c>
      <c r="AB16" s="47">
        <v>153237.73000000001</v>
      </c>
      <c r="AC16" s="51">
        <f t="shared" si="8"/>
        <v>122.85000000000601</v>
      </c>
      <c r="AD16" s="47">
        <f t="shared" si="24"/>
        <v>215334</v>
      </c>
      <c r="AE16" s="47">
        <v>215566</v>
      </c>
      <c r="AF16" s="58">
        <f t="shared" si="9"/>
        <v>232</v>
      </c>
      <c r="AG16" s="62">
        <f t="shared" si="0"/>
        <v>7320.0599999999704</v>
      </c>
      <c r="AH16" s="47">
        <f t="shared" si="25"/>
        <v>8619464.0299999993</v>
      </c>
      <c r="AI16" s="47">
        <v>8625657.0800000001</v>
      </c>
      <c r="AJ16" s="63">
        <f t="shared" si="10"/>
        <v>6193.0500000007496</v>
      </c>
      <c r="AK16" s="47">
        <f t="shared" si="30"/>
        <v>8900055.3800000008</v>
      </c>
      <c r="AL16" s="47">
        <v>8906465.7100000009</v>
      </c>
      <c r="AM16" s="63">
        <f t="shared" si="11"/>
        <v>6410.33000000007</v>
      </c>
      <c r="AN16" s="47">
        <f t="shared" si="26"/>
        <v>208757.3</v>
      </c>
      <c r="AO16" s="64">
        <v>209791.81</v>
      </c>
      <c r="AP16" s="63">
        <f t="shared" si="12"/>
        <v>1034.51000000001</v>
      </c>
      <c r="AQ16" s="47">
        <f t="shared" si="27"/>
        <v>33948.93</v>
      </c>
      <c r="AR16" s="47">
        <v>33948.93</v>
      </c>
      <c r="AS16" s="63">
        <f t="shared" si="13"/>
        <v>0</v>
      </c>
      <c r="AT16" s="67">
        <f t="shared" si="14"/>
        <v>7321.9900000000798</v>
      </c>
      <c r="AU16" s="47">
        <f t="shared" si="15"/>
        <v>217.27999999932899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4"/>
      <c r="B17" s="50">
        <v>46063</v>
      </c>
      <c r="C17" s="47">
        <f t="shared" si="28"/>
        <v>4299095.43</v>
      </c>
      <c r="D17" s="47">
        <v>4304199.76</v>
      </c>
      <c r="E17" s="51">
        <f t="shared" si="1"/>
        <v>5104.33000000007</v>
      </c>
      <c r="F17" s="47">
        <f t="shared" si="16"/>
        <v>1372939.91</v>
      </c>
      <c r="G17" s="47">
        <v>1372974.13</v>
      </c>
      <c r="H17" s="51">
        <f t="shared" si="2"/>
        <v>34.219999999972103</v>
      </c>
      <c r="I17" s="47">
        <f t="shared" si="17"/>
        <v>157420.24</v>
      </c>
      <c r="J17" s="47">
        <v>157543.46</v>
      </c>
      <c r="K17" s="51">
        <f t="shared" si="29"/>
        <v>123.22000000000099</v>
      </c>
      <c r="L17" s="47">
        <f t="shared" si="18"/>
        <v>90883.85</v>
      </c>
      <c r="M17" s="47">
        <v>90955.4</v>
      </c>
      <c r="N17" s="51">
        <f t="shared" si="3"/>
        <v>71.549999999988401</v>
      </c>
      <c r="O17" s="47">
        <f t="shared" si="19"/>
        <v>824610.8</v>
      </c>
      <c r="P17" s="47">
        <v>824961.76</v>
      </c>
      <c r="Q17" s="51">
        <f t="shared" si="4"/>
        <v>350.95999999996297</v>
      </c>
      <c r="R17" s="47">
        <f t="shared" si="20"/>
        <v>325454.56</v>
      </c>
      <c r="S17" s="47">
        <v>325648.58</v>
      </c>
      <c r="T17" s="51">
        <f t="shared" si="5"/>
        <v>194.020000000019</v>
      </c>
      <c r="U17" s="47">
        <f t="shared" si="21"/>
        <v>820673.44</v>
      </c>
      <c r="V17" s="47">
        <v>821367.6</v>
      </c>
      <c r="W17" s="51">
        <f t="shared" si="6"/>
        <v>694.16000000003305</v>
      </c>
      <c r="X17" s="47">
        <f t="shared" si="22"/>
        <v>600051.19999999995</v>
      </c>
      <c r="Y17" s="47">
        <v>600536.43999999994</v>
      </c>
      <c r="Z17" s="51">
        <f t="shared" si="7"/>
        <v>485.23999999999103</v>
      </c>
      <c r="AA17" s="47">
        <f t="shared" si="23"/>
        <v>153237.73000000001</v>
      </c>
      <c r="AB17" s="47">
        <v>153363.51999999999</v>
      </c>
      <c r="AC17" s="51">
        <f t="shared" si="8"/>
        <v>125.789999999979</v>
      </c>
      <c r="AD17" s="47">
        <f t="shared" si="24"/>
        <v>215566</v>
      </c>
      <c r="AE17" s="47">
        <v>215776</v>
      </c>
      <c r="AF17" s="58">
        <f t="shared" si="9"/>
        <v>210</v>
      </c>
      <c r="AG17" s="62">
        <f t="shared" si="0"/>
        <v>7393.4900000000198</v>
      </c>
      <c r="AH17" s="47">
        <f t="shared" si="25"/>
        <v>8625657.0800000001</v>
      </c>
      <c r="AI17" s="47">
        <v>8632221.7400000002</v>
      </c>
      <c r="AJ17" s="63">
        <f t="shared" si="10"/>
        <v>6564.6600000001499</v>
      </c>
      <c r="AK17" s="47">
        <f t="shared" si="30"/>
        <v>8906465.7100000009</v>
      </c>
      <c r="AL17" s="47">
        <v>8913257.6199999992</v>
      </c>
      <c r="AM17" s="63">
        <f t="shared" si="11"/>
        <v>6791.90999999829</v>
      </c>
      <c r="AN17" s="47">
        <f t="shared" si="26"/>
        <v>209791.81</v>
      </c>
      <c r="AO17" s="64">
        <v>210522.99</v>
      </c>
      <c r="AP17" s="63">
        <f t="shared" si="12"/>
        <v>731.17999999999302</v>
      </c>
      <c r="AQ17" s="47">
        <f t="shared" si="27"/>
        <v>33948.93</v>
      </c>
      <c r="AR17" s="47">
        <v>33948.93</v>
      </c>
      <c r="AS17" s="63">
        <f t="shared" si="13"/>
        <v>0</v>
      </c>
      <c r="AT17" s="67">
        <f t="shared" si="14"/>
        <v>7397.2999999983003</v>
      </c>
      <c r="AU17" s="47">
        <f t="shared" si="15"/>
        <v>227.24999999813701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4"/>
      <c r="B18" s="50">
        <v>46064</v>
      </c>
      <c r="C18" s="47">
        <f t="shared" si="28"/>
        <v>4304199.76</v>
      </c>
      <c r="D18" s="47">
        <v>4309449.51</v>
      </c>
      <c r="E18" s="51">
        <f t="shared" si="1"/>
        <v>5249.75</v>
      </c>
      <c r="F18" s="47">
        <f t="shared" si="16"/>
        <v>1372974.13</v>
      </c>
      <c r="G18" s="47">
        <v>1373007.85</v>
      </c>
      <c r="H18" s="51">
        <f t="shared" si="2"/>
        <v>33.720000000204898</v>
      </c>
      <c r="I18" s="47">
        <f t="shared" si="17"/>
        <v>157543.46</v>
      </c>
      <c r="J18" s="47">
        <v>157650.15</v>
      </c>
      <c r="K18" s="51">
        <f t="shared" si="29"/>
        <v>106.690000000002</v>
      </c>
      <c r="L18" s="47">
        <f t="shared" si="18"/>
        <v>90955.4</v>
      </c>
      <c r="M18" s="47">
        <v>91044.35</v>
      </c>
      <c r="N18" s="51">
        <f t="shared" si="3"/>
        <v>88.950000000011599</v>
      </c>
      <c r="O18" s="47">
        <f t="shared" si="19"/>
        <v>824961.76</v>
      </c>
      <c r="P18" s="47">
        <v>825314.42</v>
      </c>
      <c r="Q18" s="51">
        <f t="shared" si="4"/>
        <v>352.66000000003299</v>
      </c>
      <c r="R18" s="47">
        <f t="shared" si="20"/>
        <v>325648.58</v>
      </c>
      <c r="S18" s="47">
        <v>325831.42</v>
      </c>
      <c r="T18" s="51">
        <f t="shared" si="5"/>
        <v>182.83999999996701</v>
      </c>
      <c r="U18" s="47">
        <f t="shared" si="21"/>
        <v>821367.6</v>
      </c>
      <c r="V18" s="47">
        <v>822090.23999999999</v>
      </c>
      <c r="W18" s="51">
        <f t="shared" si="6"/>
        <v>722.64000000001397</v>
      </c>
      <c r="X18" s="47">
        <f t="shared" si="22"/>
        <v>600536.43999999994</v>
      </c>
      <c r="Y18" s="47">
        <v>600983.80000000005</v>
      </c>
      <c r="Z18" s="51">
        <f t="shared" si="7"/>
        <v>447.36000000010199</v>
      </c>
      <c r="AA18" s="47">
        <f t="shared" si="23"/>
        <v>153363.51999999999</v>
      </c>
      <c r="AB18" s="47">
        <v>153483.92000000001</v>
      </c>
      <c r="AC18" s="51">
        <f t="shared" si="8"/>
        <v>120.400000000023</v>
      </c>
      <c r="AD18" s="47">
        <f t="shared" si="24"/>
        <v>215776</v>
      </c>
      <c r="AE18" s="47">
        <v>216000</v>
      </c>
      <c r="AF18" s="58">
        <f t="shared" si="9"/>
        <v>224</v>
      </c>
      <c r="AG18" s="62">
        <f t="shared" si="0"/>
        <v>7529.0100000003604</v>
      </c>
      <c r="AH18" s="47">
        <f t="shared" si="25"/>
        <v>8632221.7400000002</v>
      </c>
      <c r="AI18" s="47">
        <v>8638698.2400000002</v>
      </c>
      <c r="AJ18" s="63">
        <f t="shared" si="10"/>
        <v>6476.5</v>
      </c>
      <c r="AK18" s="47">
        <f t="shared" si="30"/>
        <v>8913257.6199999992</v>
      </c>
      <c r="AL18" s="47">
        <v>8919788.3900000006</v>
      </c>
      <c r="AM18" s="63">
        <f t="shared" si="11"/>
        <v>6530.7700000014202</v>
      </c>
      <c r="AN18" s="47">
        <f t="shared" si="26"/>
        <v>210522.99</v>
      </c>
      <c r="AO18" s="64">
        <v>211505.46</v>
      </c>
      <c r="AP18" s="63">
        <f t="shared" si="12"/>
        <v>982.47000000000105</v>
      </c>
      <c r="AQ18" s="47">
        <f t="shared" si="27"/>
        <v>33948.93</v>
      </c>
      <c r="AR18" s="47">
        <v>33948.93</v>
      </c>
      <c r="AS18" s="63">
        <f t="shared" si="13"/>
        <v>0</v>
      </c>
      <c r="AT18" s="67">
        <f t="shared" si="14"/>
        <v>7392.8400000013899</v>
      </c>
      <c r="AU18" s="47">
        <f t="shared" si="15"/>
        <v>54.270000001415603</v>
      </c>
      <c r="AV18" s="39"/>
      <c r="AZ18" s="1"/>
    </row>
    <row r="19" spans="1:55" ht="30" customHeight="1">
      <c r="A19" s="504"/>
      <c r="B19" s="50">
        <v>46065</v>
      </c>
      <c r="C19" s="47">
        <f t="shared" si="28"/>
        <v>4309449.51</v>
      </c>
      <c r="D19" s="47">
        <v>4314765.21</v>
      </c>
      <c r="E19" s="51">
        <f t="shared" si="1"/>
        <v>5315.7000000001899</v>
      </c>
      <c r="F19" s="47">
        <f t="shared" si="16"/>
        <v>1373007.85</v>
      </c>
      <c r="G19" s="47">
        <v>1373047.78</v>
      </c>
      <c r="H19" s="51">
        <f t="shared" si="2"/>
        <v>39.9299999999348</v>
      </c>
      <c r="I19" s="47">
        <f t="shared" si="17"/>
        <v>157650.15</v>
      </c>
      <c r="J19" s="47">
        <v>157768.22</v>
      </c>
      <c r="K19" s="51">
        <f t="shared" si="29"/>
        <v>118.070000000007</v>
      </c>
      <c r="L19" s="47">
        <f t="shared" si="18"/>
        <v>91044.35</v>
      </c>
      <c r="M19" s="47">
        <v>91138.75</v>
      </c>
      <c r="N19" s="51">
        <f t="shared" si="3"/>
        <v>94.399999999994193</v>
      </c>
      <c r="O19" s="47">
        <f t="shared" si="19"/>
        <v>825314.42</v>
      </c>
      <c r="P19" s="47">
        <v>825691.04</v>
      </c>
      <c r="Q19" s="51">
        <f t="shared" si="4"/>
        <v>376.619999999995</v>
      </c>
      <c r="R19" s="47">
        <f t="shared" si="20"/>
        <v>325831.42</v>
      </c>
      <c r="S19" s="47">
        <v>326043.88</v>
      </c>
      <c r="T19" s="51">
        <f t="shared" si="5"/>
        <v>212.46000000002101</v>
      </c>
      <c r="U19" s="47">
        <f t="shared" si="21"/>
        <v>822090.23999999999</v>
      </c>
      <c r="V19" s="47">
        <v>822762.24</v>
      </c>
      <c r="W19" s="51">
        <f t="shared" si="6"/>
        <v>672</v>
      </c>
      <c r="X19" s="47">
        <f t="shared" si="22"/>
        <v>600983.80000000005</v>
      </c>
      <c r="Y19" s="47">
        <v>601480.64</v>
      </c>
      <c r="Z19" s="51">
        <f t="shared" si="7"/>
        <v>496.83999999996701</v>
      </c>
      <c r="AA19" s="47">
        <f t="shared" si="23"/>
        <v>153483.92000000001</v>
      </c>
      <c r="AB19" s="47">
        <v>153603.07</v>
      </c>
      <c r="AC19" s="51">
        <f t="shared" si="8"/>
        <v>119.14999999999399</v>
      </c>
      <c r="AD19" s="47">
        <f t="shared" si="24"/>
        <v>216000</v>
      </c>
      <c r="AE19" s="47">
        <v>216219</v>
      </c>
      <c r="AF19" s="58">
        <f t="shared" si="9"/>
        <v>219</v>
      </c>
      <c r="AG19" s="62">
        <f t="shared" si="0"/>
        <v>7664.1700000001001</v>
      </c>
      <c r="AH19" s="47">
        <f t="shared" si="25"/>
        <v>8638698.2400000002</v>
      </c>
      <c r="AI19" s="47">
        <v>8645316.4199999999</v>
      </c>
      <c r="AJ19" s="63">
        <f t="shared" si="10"/>
        <v>6618.1799999997002</v>
      </c>
      <c r="AK19" s="47">
        <f t="shared" si="30"/>
        <v>8919788.3900000006</v>
      </c>
      <c r="AL19" s="47">
        <v>8926735.8200000003</v>
      </c>
      <c r="AM19" s="63">
        <f t="shared" si="11"/>
        <v>6947.4299999997002</v>
      </c>
      <c r="AN19" s="47">
        <f t="shared" si="26"/>
        <v>211505.46</v>
      </c>
      <c r="AO19" s="64">
        <v>212458.15</v>
      </c>
      <c r="AP19" s="63">
        <f t="shared" si="12"/>
        <v>952.69000000000199</v>
      </c>
      <c r="AQ19" s="47">
        <f t="shared" si="27"/>
        <v>33948.93</v>
      </c>
      <c r="AR19" s="47">
        <v>33948.93</v>
      </c>
      <c r="AS19" s="63">
        <f t="shared" si="13"/>
        <v>0</v>
      </c>
      <c r="AT19" s="67">
        <f t="shared" si="14"/>
        <v>7780.9699999997101</v>
      </c>
      <c r="AU19" s="47">
        <f t="shared" si="15"/>
        <v>329.25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4"/>
      <c r="B20" s="50">
        <v>46066</v>
      </c>
      <c r="C20" s="47">
        <f t="shared" si="28"/>
        <v>4314765.21</v>
      </c>
      <c r="D20" s="47">
        <v>4320055</v>
      </c>
      <c r="E20" s="51">
        <f t="shared" si="1"/>
        <v>5289.79000000004</v>
      </c>
      <c r="F20" s="47">
        <f t="shared" si="16"/>
        <v>1373047.78</v>
      </c>
      <c r="G20" s="47">
        <v>1373086.35</v>
      </c>
      <c r="H20" s="51">
        <f t="shared" si="2"/>
        <v>38.5700000000652</v>
      </c>
      <c r="I20" s="47">
        <f t="shared" si="17"/>
        <v>157768.22</v>
      </c>
      <c r="J20" s="47">
        <v>157932.51</v>
      </c>
      <c r="K20" s="51">
        <f t="shared" si="29"/>
        <v>164.29000000000801</v>
      </c>
      <c r="L20" s="47">
        <f t="shared" si="18"/>
        <v>91138.75</v>
      </c>
      <c r="M20" s="47">
        <v>91242.85</v>
      </c>
      <c r="N20" s="51">
        <f t="shared" si="3"/>
        <v>104.10000000000601</v>
      </c>
      <c r="O20" s="47">
        <f t="shared" si="19"/>
        <v>825691.04</v>
      </c>
      <c r="P20" s="47">
        <v>825997.76</v>
      </c>
      <c r="Q20" s="51">
        <f t="shared" si="4"/>
        <v>306.719999999972</v>
      </c>
      <c r="R20" s="47">
        <f t="shared" si="20"/>
        <v>326043.88</v>
      </c>
      <c r="S20" s="47">
        <v>326251.52000000002</v>
      </c>
      <c r="T20" s="51">
        <f t="shared" si="5"/>
        <v>207.640000000014</v>
      </c>
      <c r="U20" s="47">
        <f t="shared" si="21"/>
        <v>822762.24</v>
      </c>
      <c r="V20" s="47">
        <v>823501.6</v>
      </c>
      <c r="W20" s="51">
        <f t="shared" si="6"/>
        <v>739.35999999998603</v>
      </c>
      <c r="X20" s="47">
        <f t="shared" si="22"/>
        <v>601480.64</v>
      </c>
      <c r="Y20" s="47">
        <v>601985.84</v>
      </c>
      <c r="Z20" s="51">
        <f t="shared" si="7"/>
        <v>505.19999999995298</v>
      </c>
      <c r="AA20" s="47">
        <f t="shared" si="23"/>
        <v>153603.07</v>
      </c>
      <c r="AB20" s="47">
        <v>153730.4</v>
      </c>
      <c r="AC20" s="51">
        <f t="shared" si="8"/>
        <v>127.329999999987</v>
      </c>
      <c r="AD20" s="47">
        <f t="shared" si="24"/>
        <v>216219</v>
      </c>
      <c r="AE20" s="47">
        <v>216442</v>
      </c>
      <c r="AF20" s="58">
        <f t="shared" si="9"/>
        <v>223</v>
      </c>
      <c r="AG20" s="62">
        <f t="shared" si="0"/>
        <v>7706.00000000003</v>
      </c>
      <c r="AH20" s="47">
        <f t="shared" si="25"/>
        <v>8645316.4199999999</v>
      </c>
      <c r="AI20" s="47">
        <v>8652028.8000000007</v>
      </c>
      <c r="AJ20" s="63">
        <f t="shared" si="10"/>
        <v>6712.3800000008196</v>
      </c>
      <c r="AK20" s="47">
        <f t="shared" si="30"/>
        <v>8926735.8200000003</v>
      </c>
      <c r="AL20" s="47">
        <v>8933615.2400000002</v>
      </c>
      <c r="AM20" s="63">
        <f t="shared" si="11"/>
        <v>6879.41999999993</v>
      </c>
      <c r="AN20" s="47">
        <f t="shared" si="26"/>
        <v>212458.15</v>
      </c>
      <c r="AO20" s="64">
        <v>213365.58</v>
      </c>
      <c r="AP20" s="63">
        <f t="shared" si="12"/>
        <v>907.42999999999302</v>
      </c>
      <c r="AQ20" s="47">
        <f t="shared" si="27"/>
        <v>33948.93</v>
      </c>
      <c r="AR20" s="47">
        <v>33948.93</v>
      </c>
      <c r="AS20" s="63">
        <f t="shared" si="13"/>
        <v>0</v>
      </c>
      <c r="AT20" s="67">
        <f t="shared" si="14"/>
        <v>7659.5199999999304</v>
      </c>
      <c r="AU20" s="47">
        <f t="shared" si="15"/>
        <v>167.03999999910599</v>
      </c>
      <c r="AV20" s="40"/>
    </row>
    <row r="21" spans="1:55" s="3" customFormat="1" ht="30" customHeight="1">
      <c r="A21" s="504"/>
      <c r="B21" s="50">
        <v>46067</v>
      </c>
      <c r="C21" s="47">
        <f t="shared" si="28"/>
        <v>4320055</v>
      </c>
      <c r="D21" s="47">
        <v>4325427.51</v>
      </c>
      <c r="E21" s="51">
        <f t="shared" si="1"/>
        <v>5372.5099999997801</v>
      </c>
      <c r="F21" s="47">
        <f t="shared" si="16"/>
        <v>1373086.35</v>
      </c>
      <c r="G21" s="47">
        <v>1373120.88</v>
      </c>
      <c r="H21" s="51">
        <f t="shared" si="2"/>
        <v>34.529999999795102</v>
      </c>
      <c r="I21" s="47">
        <f t="shared" si="17"/>
        <v>157932.51</v>
      </c>
      <c r="J21" s="47">
        <v>158077.73000000001</v>
      </c>
      <c r="K21" s="51">
        <f t="shared" si="29"/>
        <v>145.22000000000099</v>
      </c>
      <c r="L21" s="47">
        <f t="shared" si="18"/>
        <v>91242.85</v>
      </c>
      <c r="M21" s="47">
        <v>91351.08</v>
      </c>
      <c r="N21" s="51">
        <f t="shared" si="3"/>
        <v>108.229999999996</v>
      </c>
      <c r="O21" s="47">
        <f t="shared" si="19"/>
        <v>825997.76</v>
      </c>
      <c r="P21" s="47">
        <v>826282.32</v>
      </c>
      <c r="Q21" s="51">
        <f t="shared" si="4"/>
        <v>284.55999999993901</v>
      </c>
      <c r="R21" s="47">
        <f t="shared" si="20"/>
        <v>326251.52000000002</v>
      </c>
      <c r="S21" s="47">
        <v>326433.28000000003</v>
      </c>
      <c r="T21" s="51">
        <f t="shared" si="5"/>
        <v>181.760000000009</v>
      </c>
      <c r="U21" s="47">
        <f t="shared" si="21"/>
        <v>823501.6</v>
      </c>
      <c r="V21" s="47">
        <v>824188.72</v>
      </c>
      <c r="W21" s="51">
        <f t="shared" si="6"/>
        <v>687.119999999995</v>
      </c>
      <c r="X21" s="47">
        <f t="shared" si="22"/>
        <v>601985.84</v>
      </c>
      <c r="Y21" s="47">
        <v>602434.48</v>
      </c>
      <c r="Z21" s="51">
        <f t="shared" si="7"/>
        <v>448.64000000001403</v>
      </c>
      <c r="AA21" s="47">
        <f t="shared" si="23"/>
        <v>153730.4</v>
      </c>
      <c r="AB21" s="47">
        <v>153853.79</v>
      </c>
      <c r="AC21" s="51">
        <f t="shared" si="8"/>
        <v>123.390000000014</v>
      </c>
      <c r="AD21" s="47">
        <f t="shared" si="24"/>
        <v>216442</v>
      </c>
      <c r="AE21" s="47">
        <v>216691</v>
      </c>
      <c r="AF21" s="58">
        <f t="shared" si="9"/>
        <v>249</v>
      </c>
      <c r="AG21" s="62">
        <f t="shared" si="0"/>
        <v>7634.9599999995398</v>
      </c>
      <c r="AH21" s="47">
        <f t="shared" si="25"/>
        <v>8652028.8000000007</v>
      </c>
      <c r="AI21" s="47">
        <v>8658242.9900000002</v>
      </c>
      <c r="AJ21" s="63">
        <f t="shared" si="10"/>
        <v>6214.1899999994803</v>
      </c>
      <c r="AK21" s="47">
        <f t="shared" si="30"/>
        <v>8933615.2400000002</v>
      </c>
      <c r="AL21" s="47">
        <v>8939998.6699999999</v>
      </c>
      <c r="AM21" s="63">
        <f t="shared" si="11"/>
        <v>6383.4299999997002</v>
      </c>
      <c r="AN21" s="47">
        <f t="shared" si="26"/>
        <v>213365.58</v>
      </c>
      <c r="AO21" s="64">
        <v>214703.92</v>
      </c>
      <c r="AP21" s="63">
        <f t="shared" si="12"/>
        <v>1338.3400000000299</v>
      </c>
      <c r="AQ21" s="47">
        <f t="shared" si="27"/>
        <v>33948.93</v>
      </c>
      <c r="AR21" s="47">
        <v>33948.93</v>
      </c>
      <c r="AS21" s="63">
        <f t="shared" si="13"/>
        <v>0</v>
      </c>
      <c r="AT21" s="67">
        <f t="shared" si="14"/>
        <v>7598.37999999971</v>
      </c>
      <c r="AU21" s="47">
        <f t="shared" si="15"/>
        <v>169.240000000224</v>
      </c>
      <c r="AV21" s="40"/>
    </row>
    <row r="22" spans="1:55" ht="30" customHeight="1">
      <c r="A22" s="504"/>
      <c r="B22" s="50">
        <v>46068</v>
      </c>
      <c r="C22" s="47">
        <f t="shared" si="28"/>
        <v>4325427.51</v>
      </c>
      <c r="D22" s="47">
        <v>4330544.7</v>
      </c>
      <c r="E22" s="51">
        <f t="shared" si="1"/>
        <v>5117.1900000004098</v>
      </c>
      <c r="F22" s="47">
        <f t="shared" si="16"/>
        <v>1373120.88</v>
      </c>
      <c r="G22" s="47">
        <v>1373160.07</v>
      </c>
      <c r="H22" s="51">
        <f t="shared" si="2"/>
        <v>39.190000000177001</v>
      </c>
      <c r="I22" s="47">
        <f t="shared" si="17"/>
        <v>158077.73000000001</v>
      </c>
      <c r="J22" s="47">
        <v>158192.57999999999</v>
      </c>
      <c r="K22" s="51">
        <f t="shared" si="29"/>
        <v>114.849999999977</v>
      </c>
      <c r="L22" s="47">
        <f t="shared" si="18"/>
        <v>91351.08</v>
      </c>
      <c r="M22" s="47">
        <v>91427.74</v>
      </c>
      <c r="N22" s="51">
        <f t="shared" si="3"/>
        <v>76.660000000003507</v>
      </c>
      <c r="O22" s="47">
        <f t="shared" si="19"/>
        <v>826282.32</v>
      </c>
      <c r="P22" s="47">
        <v>826606.56</v>
      </c>
      <c r="Q22" s="51">
        <f t="shared" si="4"/>
        <v>324.24000000010699</v>
      </c>
      <c r="R22" s="47">
        <f t="shared" si="20"/>
        <v>326433.28000000003</v>
      </c>
      <c r="S22" s="47">
        <v>326628.44</v>
      </c>
      <c r="T22" s="51">
        <f t="shared" si="5"/>
        <v>195.15999999997399</v>
      </c>
      <c r="U22" s="47">
        <f t="shared" si="21"/>
        <v>824188.72</v>
      </c>
      <c r="V22" s="47">
        <v>824889.84</v>
      </c>
      <c r="W22" s="51">
        <f t="shared" si="6"/>
        <v>701.119999999995</v>
      </c>
      <c r="X22" s="47">
        <f t="shared" si="22"/>
        <v>602434.48</v>
      </c>
      <c r="Y22" s="47">
        <v>602949.52</v>
      </c>
      <c r="Z22" s="51">
        <f t="shared" si="7"/>
        <v>515.04000000003703</v>
      </c>
      <c r="AA22" s="47">
        <f t="shared" si="23"/>
        <v>153853.79</v>
      </c>
      <c r="AB22" s="47">
        <v>153980.67000000001</v>
      </c>
      <c r="AC22" s="51">
        <f t="shared" si="8"/>
        <v>126.880000000005</v>
      </c>
      <c r="AD22" s="47">
        <f t="shared" si="24"/>
        <v>216691</v>
      </c>
      <c r="AE22" s="47">
        <v>216861</v>
      </c>
      <c r="AF22" s="58">
        <f t="shared" si="9"/>
        <v>170</v>
      </c>
      <c r="AG22" s="62">
        <f t="shared" si="0"/>
        <v>7380.3300000006902</v>
      </c>
      <c r="AH22" s="47">
        <f t="shared" si="25"/>
        <v>8658242.9900000002</v>
      </c>
      <c r="AI22" s="47">
        <v>8664391.6500000004</v>
      </c>
      <c r="AJ22" s="63">
        <f t="shared" si="10"/>
        <v>6148.6600000001499</v>
      </c>
      <c r="AK22" s="47">
        <f t="shared" si="30"/>
        <v>8939998.6699999999</v>
      </c>
      <c r="AL22" s="47">
        <v>8946438.4199999999</v>
      </c>
      <c r="AM22" s="63">
        <f t="shared" si="11"/>
        <v>6439.75</v>
      </c>
      <c r="AN22" s="47">
        <f t="shared" si="26"/>
        <v>214703.92</v>
      </c>
      <c r="AO22" s="64">
        <v>215855.98</v>
      </c>
      <c r="AP22" s="63">
        <f t="shared" si="12"/>
        <v>1152.06</v>
      </c>
      <c r="AQ22" s="47">
        <f t="shared" si="27"/>
        <v>33948.93</v>
      </c>
      <c r="AR22" s="47">
        <v>33949.01</v>
      </c>
      <c r="AS22" s="63">
        <f t="shared" si="13"/>
        <v>8.0000000001746202E-2</v>
      </c>
      <c r="AT22" s="67">
        <f t="shared" si="14"/>
        <v>7464.8499999999904</v>
      </c>
      <c r="AU22" s="47">
        <f t="shared" si="15"/>
        <v>291.08999999985099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4"/>
      <c r="B23" s="50">
        <v>46069</v>
      </c>
      <c r="C23" s="47">
        <f t="shared" si="28"/>
        <v>4330544.7</v>
      </c>
      <c r="D23" s="47">
        <v>4334532.74</v>
      </c>
      <c r="E23" s="51">
        <f t="shared" si="1"/>
        <v>3988.04000000004</v>
      </c>
      <c r="F23" s="47">
        <f t="shared" si="16"/>
        <v>1373160.07</v>
      </c>
      <c r="G23" s="47">
        <v>1373203.19</v>
      </c>
      <c r="H23" s="51">
        <f t="shared" si="2"/>
        <v>43.1199999998789</v>
      </c>
      <c r="I23" s="47">
        <f t="shared" si="17"/>
        <v>158192.57999999999</v>
      </c>
      <c r="J23" s="47">
        <v>158317.04</v>
      </c>
      <c r="K23" s="51">
        <f t="shared" si="29"/>
        <v>124.460000000021</v>
      </c>
      <c r="L23" s="47">
        <f t="shared" si="18"/>
        <v>91427.74</v>
      </c>
      <c r="M23" s="47">
        <v>91519.16</v>
      </c>
      <c r="N23" s="51">
        <f t="shared" si="3"/>
        <v>91.419999999998296</v>
      </c>
      <c r="O23" s="47">
        <f t="shared" si="19"/>
        <v>826606.56</v>
      </c>
      <c r="P23" s="47">
        <v>826886.08</v>
      </c>
      <c r="Q23" s="51">
        <f t="shared" si="4"/>
        <v>279.51999999990198</v>
      </c>
      <c r="R23" s="47">
        <f t="shared" si="20"/>
        <v>326628.44</v>
      </c>
      <c r="S23" s="47">
        <v>326814.12</v>
      </c>
      <c r="T23" s="51">
        <f t="shared" si="5"/>
        <v>185.67999999999299</v>
      </c>
      <c r="U23" s="47">
        <f t="shared" si="21"/>
        <v>824889.84</v>
      </c>
      <c r="V23" s="47">
        <v>825557.84</v>
      </c>
      <c r="W23" s="51">
        <f t="shared" si="6"/>
        <v>668</v>
      </c>
      <c r="X23" s="47">
        <f t="shared" si="22"/>
        <v>602949.52</v>
      </c>
      <c r="Y23" s="47">
        <v>603308.80000000005</v>
      </c>
      <c r="Z23" s="51">
        <f t="shared" si="7"/>
        <v>359.280000000028</v>
      </c>
      <c r="AA23" s="47">
        <f t="shared" si="23"/>
        <v>153980.67000000001</v>
      </c>
      <c r="AB23" s="47">
        <v>154094.21</v>
      </c>
      <c r="AC23" s="51">
        <f t="shared" si="8"/>
        <v>113.539999999979</v>
      </c>
      <c r="AD23" s="47">
        <f t="shared" si="24"/>
        <v>216861</v>
      </c>
      <c r="AE23" s="47">
        <v>217078</v>
      </c>
      <c r="AF23" s="58">
        <f t="shared" si="9"/>
        <v>217</v>
      </c>
      <c r="AG23" s="62">
        <f t="shared" si="0"/>
        <v>6070.0599999998403</v>
      </c>
      <c r="AH23" s="47">
        <f t="shared" si="25"/>
        <v>8664391.6500000004</v>
      </c>
      <c r="AI23" s="47">
        <v>8669450.4399999995</v>
      </c>
      <c r="AJ23" s="63">
        <f t="shared" si="10"/>
        <v>5058.7899999991096</v>
      </c>
      <c r="AK23" s="47">
        <f t="shared" si="30"/>
        <v>8946438.4199999999</v>
      </c>
      <c r="AL23" s="47">
        <v>8951714.2799999993</v>
      </c>
      <c r="AM23" s="63">
        <f t="shared" si="11"/>
        <v>5275.8599999994003</v>
      </c>
      <c r="AN23" s="47">
        <f t="shared" si="26"/>
        <v>215855.98</v>
      </c>
      <c r="AO23" s="64">
        <v>217091.67</v>
      </c>
      <c r="AP23" s="63">
        <f t="shared" si="12"/>
        <v>1235.69</v>
      </c>
      <c r="AQ23" s="47">
        <f t="shared" si="27"/>
        <v>33949.01</v>
      </c>
      <c r="AR23" s="47">
        <v>33949.01</v>
      </c>
      <c r="AS23" s="63">
        <f t="shared" si="13"/>
        <v>0</v>
      </c>
      <c r="AT23" s="67">
        <f t="shared" si="14"/>
        <v>6398.00999999943</v>
      </c>
      <c r="AU23" s="47">
        <f t="shared" si="15"/>
        <v>217.07000000029799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4"/>
      <c r="B24" s="50">
        <v>46070</v>
      </c>
      <c r="C24" s="47">
        <f t="shared" si="28"/>
        <v>4334532.74</v>
      </c>
      <c r="D24" s="47">
        <v>4334845.3499999996</v>
      </c>
      <c r="E24" s="51">
        <f t="shared" si="1"/>
        <v>312.60999999940401</v>
      </c>
      <c r="F24" s="47">
        <f t="shared" si="16"/>
        <v>1373203.19</v>
      </c>
      <c r="G24" s="47">
        <v>1373211.21</v>
      </c>
      <c r="H24" s="51">
        <f t="shared" si="2"/>
        <v>8.02000000001863</v>
      </c>
      <c r="I24" s="47">
        <f t="shared" si="17"/>
        <v>158317.04</v>
      </c>
      <c r="J24" s="47">
        <v>158335.81400000001</v>
      </c>
      <c r="K24" s="51">
        <f t="shared" si="29"/>
        <v>18.7740000000049</v>
      </c>
      <c r="L24" s="47">
        <f t="shared" si="18"/>
        <v>91519.16</v>
      </c>
      <c r="M24" s="47">
        <v>91569.67</v>
      </c>
      <c r="N24" s="51">
        <f t="shared" si="3"/>
        <v>50.509999999994797</v>
      </c>
      <c r="O24" s="47">
        <f t="shared" si="19"/>
        <v>826886.08</v>
      </c>
      <c r="P24" s="47">
        <v>826889.68</v>
      </c>
      <c r="Q24" s="51">
        <f t="shared" si="4"/>
        <v>3.60000000009313</v>
      </c>
      <c r="R24" s="47">
        <f t="shared" si="20"/>
        <v>326814.12</v>
      </c>
      <c r="S24" s="47">
        <v>326850.08</v>
      </c>
      <c r="T24" s="51">
        <f t="shared" si="5"/>
        <v>35.960000000020997</v>
      </c>
      <c r="U24" s="47">
        <f t="shared" si="21"/>
        <v>825557.84</v>
      </c>
      <c r="V24" s="47">
        <v>825604.16</v>
      </c>
      <c r="W24" s="51">
        <f t="shared" si="6"/>
        <v>46.3200000000652</v>
      </c>
      <c r="X24" s="47">
        <f t="shared" si="22"/>
        <v>603308.80000000005</v>
      </c>
      <c r="Y24" s="47">
        <v>603490.96</v>
      </c>
      <c r="Z24" s="51">
        <f t="shared" si="7"/>
        <v>182.15999999991601</v>
      </c>
      <c r="AA24" s="47">
        <f t="shared" si="23"/>
        <v>154094.21</v>
      </c>
      <c r="AB24" s="47">
        <v>154128.67000000001</v>
      </c>
      <c r="AC24" s="51">
        <f t="shared" si="8"/>
        <v>34.460000000020997</v>
      </c>
      <c r="AD24" s="47">
        <f t="shared" si="24"/>
        <v>217078</v>
      </c>
      <c r="AE24" s="47">
        <v>217211</v>
      </c>
      <c r="AF24" s="58">
        <f t="shared" si="9"/>
        <v>133</v>
      </c>
      <c r="AG24" s="62">
        <f t="shared" si="0"/>
        <v>825.41399999953899</v>
      </c>
      <c r="AH24" s="47">
        <f t="shared" si="25"/>
        <v>8669450.4399999995</v>
      </c>
      <c r="AI24" s="47">
        <v>8669741.0700000003</v>
      </c>
      <c r="AJ24" s="63">
        <f t="shared" si="10"/>
        <v>290.63000000082002</v>
      </c>
      <c r="AK24" s="47">
        <f t="shared" si="30"/>
        <v>8951714.2799999993</v>
      </c>
      <c r="AL24" s="47">
        <v>8952075.0800000001</v>
      </c>
      <c r="AM24" s="63">
        <f t="shared" si="11"/>
        <v>360.800000000745</v>
      </c>
      <c r="AN24" s="47">
        <f t="shared" si="26"/>
        <v>217091.67</v>
      </c>
      <c r="AO24" s="64">
        <v>217843.63</v>
      </c>
      <c r="AP24" s="63">
        <f t="shared" si="12"/>
        <v>751.95999999999196</v>
      </c>
      <c r="AQ24" s="47">
        <f t="shared" si="27"/>
        <v>33949.01</v>
      </c>
      <c r="AR24" s="47">
        <v>34486.370000000003</v>
      </c>
      <c r="AS24" s="63">
        <f t="shared" si="13"/>
        <v>537.36000000000104</v>
      </c>
      <c r="AT24" s="67">
        <f t="shared" si="14"/>
        <v>540.94000000071503</v>
      </c>
      <c r="AU24" s="47">
        <f t="shared" si="15"/>
        <v>70.169999999925494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4"/>
      <c r="B25" s="50">
        <v>46071</v>
      </c>
      <c r="C25" s="47">
        <f t="shared" si="28"/>
        <v>4334845.3499999996</v>
      </c>
      <c r="D25" s="47">
        <v>4339814.6500000004</v>
      </c>
      <c r="E25" s="51">
        <f t="shared" si="1"/>
        <v>4969.3000000007496</v>
      </c>
      <c r="F25" s="47">
        <f t="shared" si="16"/>
        <v>1373211.21</v>
      </c>
      <c r="G25" s="47">
        <v>1373259.34</v>
      </c>
      <c r="H25" s="51">
        <f t="shared" si="2"/>
        <v>48.1300000001211</v>
      </c>
      <c r="I25" s="47">
        <f t="shared" si="17"/>
        <v>158335.81400000001</v>
      </c>
      <c r="J25" s="47">
        <v>158448.6</v>
      </c>
      <c r="K25" s="51">
        <f t="shared" si="29"/>
        <v>112.785999999993</v>
      </c>
      <c r="L25" s="47">
        <f t="shared" si="18"/>
        <v>91569.67</v>
      </c>
      <c r="M25" s="47">
        <v>91643.92</v>
      </c>
      <c r="N25" s="51">
        <f t="shared" si="3"/>
        <v>74.25</v>
      </c>
      <c r="O25" s="47">
        <f t="shared" si="19"/>
        <v>826889.68</v>
      </c>
      <c r="P25" s="47">
        <v>827115.68</v>
      </c>
      <c r="Q25" s="51">
        <f t="shared" si="4"/>
        <v>226</v>
      </c>
      <c r="R25" s="47">
        <f t="shared" si="20"/>
        <v>326850.08</v>
      </c>
      <c r="S25" s="47">
        <v>327072.68</v>
      </c>
      <c r="T25" s="51">
        <f t="shared" si="5"/>
        <v>222.599999999977</v>
      </c>
      <c r="U25" s="47">
        <f t="shared" si="21"/>
        <v>825604.16</v>
      </c>
      <c r="V25" s="47">
        <v>826234.08</v>
      </c>
      <c r="W25" s="51">
        <f t="shared" si="6"/>
        <v>629.91999999992504</v>
      </c>
      <c r="X25" s="47">
        <f t="shared" si="22"/>
        <v>603490.96</v>
      </c>
      <c r="Y25" s="47">
        <v>603935.92000000004</v>
      </c>
      <c r="Z25" s="51">
        <f t="shared" si="7"/>
        <v>444.96000000007899</v>
      </c>
      <c r="AA25" s="47">
        <f t="shared" si="23"/>
        <v>154128.67000000001</v>
      </c>
      <c r="AB25" s="47">
        <v>154249.57</v>
      </c>
      <c r="AC25" s="51">
        <f t="shared" si="8"/>
        <v>120.89999999999399</v>
      </c>
      <c r="AD25" s="47">
        <f t="shared" si="24"/>
        <v>217211</v>
      </c>
      <c r="AE25" s="47">
        <v>217438</v>
      </c>
      <c r="AF25" s="58">
        <f t="shared" si="9"/>
        <v>227</v>
      </c>
      <c r="AG25" s="62">
        <f t="shared" si="0"/>
        <v>7075.8460000008299</v>
      </c>
      <c r="AH25" s="47">
        <f t="shared" si="25"/>
        <v>8669741.0700000003</v>
      </c>
      <c r="AI25" s="47">
        <v>8675715.2699999996</v>
      </c>
      <c r="AJ25" s="63">
        <f t="shared" si="10"/>
        <v>5974.1999999992504</v>
      </c>
      <c r="AK25" s="47">
        <f t="shared" si="30"/>
        <v>8952075.0800000001</v>
      </c>
      <c r="AL25" s="47">
        <v>8958221.6500000004</v>
      </c>
      <c r="AM25" s="63">
        <f t="shared" si="11"/>
        <v>6146.5700000002998</v>
      </c>
      <c r="AN25" s="47">
        <f t="shared" si="26"/>
        <v>217843.63</v>
      </c>
      <c r="AO25" s="64">
        <v>218959.06</v>
      </c>
      <c r="AP25" s="63">
        <f t="shared" si="12"/>
        <v>1115.4299999999901</v>
      </c>
      <c r="AQ25" s="47">
        <f t="shared" si="27"/>
        <v>34486.370000000003</v>
      </c>
      <c r="AR25" s="47">
        <v>34487.53</v>
      </c>
      <c r="AS25" s="63">
        <f t="shared" si="13"/>
        <v>1.1599999999962201</v>
      </c>
      <c r="AT25" s="67">
        <f t="shared" si="14"/>
        <v>7139.9400000002997</v>
      </c>
      <c r="AU25" s="47">
        <f t="shared" si="15"/>
        <v>172.370000001043</v>
      </c>
      <c r="AV25" s="41"/>
      <c r="AZ25" s="1"/>
    </row>
    <row r="26" spans="1:55" ht="30" customHeight="1">
      <c r="A26" s="504"/>
      <c r="B26" s="50">
        <v>46072</v>
      </c>
      <c r="C26" s="47">
        <f t="shared" si="28"/>
        <v>4339814.6500000004</v>
      </c>
      <c r="D26" s="47">
        <v>4345290.28</v>
      </c>
      <c r="E26" s="51">
        <f t="shared" si="1"/>
        <v>5475.6299999998901</v>
      </c>
      <c r="F26" s="47">
        <f t="shared" si="16"/>
        <v>1373259.34</v>
      </c>
      <c r="G26" s="47">
        <v>1373305.7</v>
      </c>
      <c r="H26" s="51">
        <f t="shared" si="2"/>
        <v>46.359999999869601</v>
      </c>
      <c r="I26" s="47">
        <f t="shared" si="17"/>
        <v>158448.6</v>
      </c>
      <c r="J26" s="47">
        <v>158586.75</v>
      </c>
      <c r="K26" s="51">
        <f t="shared" si="29"/>
        <v>138.14999999999401</v>
      </c>
      <c r="L26" s="47">
        <f t="shared" si="18"/>
        <v>91643.92</v>
      </c>
      <c r="M26" s="47">
        <v>91718.5</v>
      </c>
      <c r="N26" s="51">
        <f t="shared" si="3"/>
        <v>74.580000000001704</v>
      </c>
      <c r="O26" s="47">
        <f t="shared" si="19"/>
        <v>827115.68</v>
      </c>
      <c r="P26" s="47">
        <v>827380.72</v>
      </c>
      <c r="Q26" s="51">
        <f t="shared" si="4"/>
        <v>265.03999999992101</v>
      </c>
      <c r="R26" s="47">
        <f t="shared" si="20"/>
        <v>327072.68</v>
      </c>
      <c r="S26" s="47">
        <v>327257.15999999997</v>
      </c>
      <c r="T26" s="51">
        <f t="shared" si="5"/>
        <v>184.479999999981</v>
      </c>
      <c r="U26" s="47">
        <f t="shared" si="21"/>
        <v>826234.08</v>
      </c>
      <c r="V26" s="47">
        <v>826970</v>
      </c>
      <c r="W26" s="51">
        <f t="shared" si="6"/>
        <v>735.92000000004202</v>
      </c>
      <c r="X26" s="47">
        <f t="shared" si="22"/>
        <v>603935.92000000004</v>
      </c>
      <c r="Y26" s="47">
        <v>604425.16</v>
      </c>
      <c r="Z26" s="51">
        <f t="shared" si="7"/>
        <v>489.23999999999103</v>
      </c>
      <c r="AA26" s="47">
        <f t="shared" si="23"/>
        <v>154249.57</v>
      </c>
      <c r="AB26" s="47">
        <v>154376.82999999999</v>
      </c>
      <c r="AC26" s="51">
        <f t="shared" si="8"/>
        <v>127.25999999998</v>
      </c>
      <c r="AD26" s="47">
        <f t="shared" si="24"/>
        <v>217438</v>
      </c>
      <c r="AE26" s="47">
        <v>217627</v>
      </c>
      <c r="AF26" s="58">
        <f t="shared" si="9"/>
        <v>189</v>
      </c>
      <c r="AG26" s="62">
        <f t="shared" si="0"/>
        <v>7725.6599999996697</v>
      </c>
      <c r="AH26" s="47">
        <f t="shared" si="25"/>
        <v>8675715.2699999996</v>
      </c>
      <c r="AI26" s="47">
        <v>8681953.7599999998</v>
      </c>
      <c r="AJ26" s="63">
        <f t="shared" si="10"/>
        <v>6238.4900000002199</v>
      </c>
      <c r="AK26" s="47">
        <f t="shared" si="30"/>
        <v>8958221.6500000004</v>
      </c>
      <c r="AL26" s="47">
        <v>8964748</v>
      </c>
      <c r="AM26" s="63">
        <f t="shared" si="11"/>
        <v>6526.3499999996302</v>
      </c>
      <c r="AN26" s="47">
        <f t="shared" si="26"/>
        <v>218959.06</v>
      </c>
      <c r="AO26" s="64">
        <v>220271.51</v>
      </c>
      <c r="AP26" s="63">
        <f t="shared" si="12"/>
        <v>1312.45000000001</v>
      </c>
      <c r="AQ26" s="47">
        <f t="shared" si="27"/>
        <v>34487.53</v>
      </c>
      <c r="AR26" s="47">
        <v>34487.53</v>
      </c>
      <c r="AS26" s="63">
        <f t="shared" si="13"/>
        <v>0</v>
      </c>
      <c r="AT26" s="67">
        <f t="shared" si="14"/>
        <v>7711.5399999996598</v>
      </c>
      <c r="AU26" s="47">
        <f t="shared" si="15"/>
        <v>287.85999999940401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4"/>
      <c r="B27" s="50">
        <v>46073</v>
      </c>
      <c r="C27" s="47">
        <f t="shared" si="28"/>
        <v>4345290.28</v>
      </c>
      <c r="D27" s="47">
        <v>4350482.0999999996</v>
      </c>
      <c r="E27" s="51">
        <f t="shared" si="1"/>
        <v>5191.8199999993703</v>
      </c>
      <c r="F27" s="47">
        <f t="shared" si="16"/>
        <v>1373305.7</v>
      </c>
      <c r="G27" s="47">
        <v>1373350.7</v>
      </c>
      <c r="H27" s="51">
        <f t="shared" si="2"/>
        <v>45</v>
      </c>
      <c r="I27" s="47">
        <f t="shared" si="17"/>
        <v>158586.75</v>
      </c>
      <c r="J27" s="47">
        <v>158725.72</v>
      </c>
      <c r="K27" s="51">
        <f t="shared" si="29"/>
        <v>138.97000000000099</v>
      </c>
      <c r="L27" s="47">
        <f t="shared" si="18"/>
        <v>91718.5</v>
      </c>
      <c r="M27" s="47">
        <v>91795.72</v>
      </c>
      <c r="N27" s="51">
        <f t="shared" si="3"/>
        <v>77.220000000001207</v>
      </c>
      <c r="O27" s="47">
        <f t="shared" si="19"/>
        <v>827380.72</v>
      </c>
      <c r="P27" s="47">
        <v>827642.64</v>
      </c>
      <c r="Q27" s="51">
        <f t="shared" si="4"/>
        <v>261.92000000004202</v>
      </c>
      <c r="R27" s="47">
        <f t="shared" si="20"/>
        <v>327257.15999999997</v>
      </c>
      <c r="S27" s="47">
        <v>327472</v>
      </c>
      <c r="T27" s="51">
        <f t="shared" si="5"/>
        <v>214.84000000002601</v>
      </c>
      <c r="U27" s="47">
        <f t="shared" si="21"/>
        <v>826970</v>
      </c>
      <c r="V27" s="47">
        <v>827737.12</v>
      </c>
      <c r="W27" s="51">
        <f t="shared" si="6"/>
        <v>767.119999999995</v>
      </c>
      <c r="X27" s="47">
        <f t="shared" si="22"/>
        <v>604425.16</v>
      </c>
      <c r="Y27" s="47">
        <v>604952.96</v>
      </c>
      <c r="Z27" s="51">
        <f t="shared" si="7"/>
        <v>527.79999999993004</v>
      </c>
      <c r="AA27" s="47">
        <f t="shared" si="23"/>
        <v>154376.82999999999</v>
      </c>
      <c r="AB27" s="47">
        <v>154505.92000000001</v>
      </c>
      <c r="AC27" s="51">
        <f t="shared" si="8"/>
        <v>129.09000000002601</v>
      </c>
      <c r="AD27" s="47">
        <f t="shared" si="24"/>
        <v>217627</v>
      </c>
      <c r="AE27" s="47">
        <v>217858</v>
      </c>
      <c r="AF27" s="58">
        <f t="shared" si="9"/>
        <v>231</v>
      </c>
      <c r="AG27" s="62">
        <f t="shared" si="0"/>
        <v>7584.7799999993904</v>
      </c>
      <c r="AH27" s="47">
        <f t="shared" si="25"/>
        <v>8681953.7599999998</v>
      </c>
      <c r="AI27" s="47">
        <v>8688180.7100000009</v>
      </c>
      <c r="AJ27" s="63">
        <f t="shared" si="10"/>
        <v>6226.9500000011203</v>
      </c>
      <c r="AK27" s="47">
        <f t="shared" si="30"/>
        <v>8964748</v>
      </c>
      <c r="AL27" s="47">
        <v>8971186.7100000009</v>
      </c>
      <c r="AM27" s="63">
        <f t="shared" si="11"/>
        <v>6438.7100000008904</v>
      </c>
      <c r="AN27" s="47">
        <f t="shared" si="26"/>
        <v>220271.51</v>
      </c>
      <c r="AO27" s="64">
        <v>221534.25</v>
      </c>
      <c r="AP27" s="63">
        <f t="shared" si="12"/>
        <v>1262.73999999999</v>
      </c>
      <c r="AQ27" s="47">
        <f t="shared" si="27"/>
        <v>34487.53</v>
      </c>
      <c r="AR27" s="47">
        <v>34487.53</v>
      </c>
      <c r="AS27" s="63">
        <f t="shared" si="13"/>
        <v>0</v>
      </c>
      <c r="AT27" s="67">
        <f t="shared" si="14"/>
        <v>7572.3600000008601</v>
      </c>
      <c r="AU27" s="47">
        <f t="shared" si="15"/>
        <v>211.759999999776</v>
      </c>
    </row>
    <row r="28" spans="1:55" s="3" customFormat="1" ht="30" customHeight="1">
      <c r="A28" s="504"/>
      <c r="B28" s="50">
        <v>46074</v>
      </c>
      <c r="C28" s="47">
        <f t="shared" si="28"/>
        <v>4350482.0999999996</v>
      </c>
      <c r="D28" s="47">
        <v>4355691.3499999996</v>
      </c>
      <c r="E28" s="51">
        <f t="shared" si="1"/>
        <v>5209.25</v>
      </c>
      <c r="F28" s="47">
        <f t="shared" si="16"/>
        <v>1373350.7</v>
      </c>
      <c r="G28" s="47">
        <v>1373395.53</v>
      </c>
      <c r="H28" s="51">
        <f t="shared" si="2"/>
        <v>44.830000000074499</v>
      </c>
      <c r="I28" s="47">
        <f t="shared" si="17"/>
        <v>158725.72</v>
      </c>
      <c r="J28" s="47">
        <v>158863.10999999999</v>
      </c>
      <c r="K28" s="51">
        <f t="shared" si="29"/>
        <v>137.38999999998501</v>
      </c>
      <c r="L28" s="47">
        <f t="shared" si="18"/>
        <v>91795.72</v>
      </c>
      <c r="M28" s="47">
        <v>91874.89</v>
      </c>
      <c r="N28" s="51">
        <f t="shared" si="3"/>
        <v>79.169999999998296</v>
      </c>
      <c r="O28" s="47">
        <f t="shared" si="19"/>
        <v>827642.64</v>
      </c>
      <c r="P28" s="47">
        <v>827930.72</v>
      </c>
      <c r="Q28" s="51">
        <f t="shared" si="4"/>
        <v>288.07999999995798</v>
      </c>
      <c r="R28" s="47">
        <f t="shared" si="20"/>
        <v>327472</v>
      </c>
      <c r="S28" s="47">
        <v>327660.28000000003</v>
      </c>
      <c r="T28" s="51">
        <f t="shared" si="5"/>
        <v>188.280000000028</v>
      </c>
      <c r="U28" s="47">
        <f t="shared" si="21"/>
        <v>827737.12</v>
      </c>
      <c r="V28" s="47">
        <v>828478.96</v>
      </c>
      <c r="W28" s="51">
        <f t="shared" si="6"/>
        <v>741.83999999996695</v>
      </c>
      <c r="X28" s="47">
        <f t="shared" si="22"/>
        <v>604952.96</v>
      </c>
      <c r="Y28" s="47">
        <v>605439.04</v>
      </c>
      <c r="Z28" s="51">
        <f t="shared" si="7"/>
        <v>486.08000000007502</v>
      </c>
      <c r="AA28" s="47">
        <f t="shared" si="23"/>
        <v>154505.92000000001</v>
      </c>
      <c r="AB28" s="47">
        <v>154634.72</v>
      </c>
      <c r="AC28" s="51">
        <f t="shared" si="8"/>
        <v>128.79999999998799</v>
      </c>
      <c r="AD28" s="47">
        <f t="shared" si="24"/>
        <v>217858</v>
      </c>
      <c r="AE28" s="47">
        <v>218118</v>
      </c>
      <c r="AF28" s="58">
        <f t="shared" si="9"/>
        <v>260</v>
      </c>
      <c r="AG28" s="62">
        <f t="shared" si="0"/>
        <v>7563.7200000000703</v>
      </c>
      <c r="AH28" s="47">
        <f t="shared" si="25"/>
        <v>8688180.7100000009</v>
      </c>
      <c r="AI28" s="47">
        <v>8694376.5800000001</v>
      </c>
      <c r="AJ28" s="63">
        <f t="shared" si="10"/>
        <v>6195.8699999991804</v>
      </c>
      <c r="AK28" s="47">
        <f t="shared" si="30"/>
        <v>8971186.7100000009</v>
      </c>
      <c r="AL28" s="47">
        <v>8977605.5099999998</v>
      </c>
      <c r="AM28" s="63">
        <f t="shared" si="11"/>
        <v>6418.7999999988797</v>
      </c>
      <c r="AN28" s="47">
        <f t="shared" si="26"/>
        <v>221534.25</v>
      </c>
      <c r="AO28" s="64">
        <v>222818.04</v>
      </c>
      <c r="AP28" s="63">
        <f t="shared" si="12"/>
        <v>1283.79000000001</v>
      </c>
      <c r="AQ28" s="47">
        <f t="shared" si="27"/>
        <v>34487.53</v>
      </c>
      <c r="AR28" s="47">
        <v>34487.53</v>
      </c>
      <c r="AS28" s="63">
        <f t="shared" si="13"/>
        <v>0</v>
      </c>
      <c r="AT28" s="67">
        <f t="shared" si="14"/>
        <v>7573.7899999989004</v>
      </c>
      <c r="AU28" s="47">
        <f t="shared" si="15"/>
        <v>222.92999999970201</v>
      </c>
    </row>
    <row r="29" spans="1:55" ht="30" customHeight="1">
      <c r="A29" s="504"/>
      <c r="B29" s="50">
        <v>46075</v>
      </c>
      <c r="C29" s="47">
        <f t="shared" si="28"/>
        <v>4355691.3499999996</v>
      </c>
      <c r="D29" s="47">
        <v>4361904.01</v>
      </c>
      <c r="E29" s="51">
        <f t="shared" si="1"/>
        <v>6212.6600000001499</v>
      </c>
      <c r="F29" s="47">
        <f t="shared" si="16"/>
        <v>1373395.53</v>
      </c>
      <c r="G29" s="47">
        <v>1373436.82</v>
      </c>
      <c r="H29" s="51">
        <f t="shared" si="2"/>
        <v>41.290000000037303</v>
      </c>
      <c r="I29" s="47">
        <f t="shared" si="17"/>
        <v>158863.10999999999</v>
      </c>
      <c r="J29" s="47">
        <v>159002.68</v>
      </c>
      <c r="K29" s="51">
        <f t="shared" si="29"/>
        <v>139.57000000000701</v>
      </c>
      <c r="L29" s="47">
        <f t="shared" si="18"/>
        <v>91874.89</v>
      </c>
      <c r="M29" s="47">
        <v>91936.3</v>
      </c>
      <c r="N29" s="51">
        <f t="shared" si="3"/>
        <v>61.4100000000035</v>
      </c>
      <c r="O29" s="47">
        <f t="shared" si="19"/>
        <v>827930.72</v>
      </c>
      <c r="P29" s="47">
        <v>828245.84</v>
      </c>
      <c r="Q29" s="51">
        <f t="shared" si="4"/>
        <v>315.119999999995</v>
      </c>
      <c r="R29" s="47">
        <f t="shared" si="20"/>
        <v>327660.28000000003</v>
      </c>
      <c r="S29" s="47">
        <v>327881</v>
      </c>
      <c r="T29" s="51">
        <f t="shared" si="5"/>
        <v>220.719999999972</v>
      </c>
      <c r="U29" s="47">
        <f t="shared" si="21"/>
        <v>828478.96</v>
      </c>
      <c r="V29" s="47">
        <v>829252.56</v>
      </c>
      <c r="W29" s="51">
        <f t="shared" si="6"/>
        <v>773.60000000009302</v>
      </c>
      <c r="X29" s="47">
        <f t="shared" si="22"/>
        <v>605439.04</v>
      </c>
      <c r="Y29" s="47">
        <v>605973.12</v>
      </c>
      <c r="Z29" s="51">
        <f t="shared" si="7"/>
        <v>534.07999999995798</v>
      </c>
      <c r="AA29" s="47">
        <f t="shared" si="23"/>
        <v>154634.72</v>
      </c>
      <c r="AB29" s="47">
        <v>154766.26999999999</v>
      </c>
      <c r="AC29" s="51">
        <f t="shared" si="8"/>
        <v>131.54999999998799</v>
      </c>
      <c r="AD29" s="47">
        <f t="shared" si="24"/>
        <v>218118</v>
      </c>
      <c r="AE29" s="47">
        <v>218301</v>
      </c>
      <c r="AF29" s="58">
        <f t="shared" si="9"/>
        <v>183</v>
      </c>
      <c r="AG29" s="62">
        <f t="shared" si="0"/>
        <v>8613.0000000002001</v>
      </c>
      <c r="AH29" s="47">
        <f t="shared" si="25"/>
        <v>8694376.5800000001</v>
      </c>
      <c r="AI29" s="47">
        <v>8701750.9199999999</v>
      </c>
      <c r="AJ29" s="63">
        <f t="shared" si="10"/>
        <v>7374.3399999998501</v>
      </c>
      <c r="AK29" s="47">
        <f t="shared" si="30"/>
        <v>8977605.5099999998</v>
      </c>
      <c r="AL29" s="47">
        <v>8985207.7100000009</v>
      </c>
      <c r="AM29" s="63">
        <f t="shared" si="11"/>
        <v>7602.2000000011203</v>
      </c>
      <c r="AN29" s="47">
        <f t="shared" si="26"/>
        <v>222818.04</v>
      </c>
      <c r="AO29" s="64">
        <v>223969.04</v>
      </c>
      <c r="AP29" s="63">
        <f t="shared" si="12"/>
        <v>1151</v>
      </c>
      <c r="AQ29" s="47">
        <f t="shared" si="27"/>
        <v>34487.53</v>
      </c>
      <c r="AR29" s="47">
        <v>34487.53</v>
      </c>
      <c r="AS29" s="63">
        <f t="shared" si="13"/>
        <v>0</v>
      </c>
      <c r="AT29" s="67">
        <f t="shared" si="14"/>
        <v>8621.6500000011292</v>
      </c>
      <c r="AU29" s="47">
        <f t="shared" si="15"/>
        <v>227.860000001267</v>
      </c>
      <c r="AV29" s="1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4"/>
      <c r="B30" s="50">
        <v>46076</v>
      </c>
      <c r="C30" s="16">
        <f t="shared" si="28"/>
        <v>4361904.01</v>
      </c>
      <c r="D30" s="16">
        <v>4367699.0199999996</v>
      </c>
      <c r="E30" s="51">
        <f t="shared" si="1"/>
        <v>5795.0099999997801</v>
      </c>
      <c r="F30" s="47">
        <f t="shared" si="16"/>
        <v>1373436.82</v>
      </c>
      <c r="G30" s="47">
        <v>1373478.94</v>
      </c>
      <c r="H30" s="51">
        <f t="shared" si="2"/>
        <v>42.1199999998789</v>
      </c>
      <c r="I30" s="47">
        <f t="shared" si="17"/>
        <v>159002.68</v>
      </c>
      <c r="J30" s="47">
        <v>159130.70000000001</v>
      </c>
      <c r="K30" s="51">
        <f t="shared" si="29"/>
        <v>128.020000000019</v>
      </c>
      <c r="L30" s="47">
        <f t="shared" si="18"/>
        <v>91936.3</v>
      </c>
      <c r="M30" s="47">
        <v>92030.12</v>
      </c>
      <c r="N30" s="51">
        <f t="shared" si="3"/>
        <v>93.819999999992405</v>
      </c>
      <c r="O30" s="47">
        <f t="shared" si="19"/>
        <v>828245.84</v>
      </c>
      <c r="P30" s="47">
        <v>828592.72</v>
      </c>
      <c r="Q30" s="51">
        <f t="shared" si="4"/>
        <v>346.880000000005</v>
      </c>
      <c r="R30" s="47">
        <f t="shared" si="20"/>
        <v>327881</v>
      </c>
      <c r="S30" s="47">
        <v>328090.68</v>
      </c>
      <c r="T30" s="51">
        <f t="shared" si="5"/>
        <v>209.67999999999299</v>
      </c>
      <c r="U30" s="47">
        <f t="shared" si="21"/>
        <v>829252.56</v>
      </c>
      <c r="V30" s="47">
        <v>830024.4</v>
      </c>
      <c r="W30" s="51">
        <f t="shared" si="6"/>
        <v>771.83999999996695</v>
      </c>
      <c r="X30" s="47">
        <f t="shared" si="22"/>
        <v>605973.12</v>
      </c>
      <c r="Y30" s="47">
        <v>606527.36</v>
      </c>
      <c r="Z30" s="51">
        <f t="shared" si="7"/>
        <v>554.23999999999103</v>
      </c>
      <c r="AA30" s="47">
        <f t="shared" si="23"/>
        <v>154766.26999999999</v>
      </c>
      <c r="AB30" s="47">
        <v>154900.93</v>
      </c>
      <c r="AC30" s="51">
        <f t="shared" si="8"/>
        <v>134.66000000000301</v>
      </c>
      <c r="AD30" s="47">
        <f t="shared" si="24"/>
        <v>218301</v>
      </c>
      <c r="AE30" s="47">
        <v>218583</v>
      </c>
      <c r="AF30" s="58">
        <f t="shared" si="9"/>
        <v>282</v>
      </c>
      <c r="AG30" s="62">
        <f t="shared" si="0"/>
        <v>8358.2699999996294</v>
      </c>
      <c r="AH30" s="47">
        <f t="shared" si="25"/>
        <v>8701750.9199999999</v>
      </c>
      <c r="AI30" s="47">
        <v>8708650.4700000007</v>
      </c>
      <c r="AJ30" s="63">
        <f t="shared" si="10"/>
        <v>6899.5500000007496</v>
      </c>
      <c r="AK30" s="47">
        <f t="shared" si="30"/>
        <v>8985207.7100000009</v>
      </c>
      <c r="AL30" s="47">
        <v>8992365.0899999999</v>
      </c>
      <c r="AM30" s="63">
        <f t="shared" si="11"/>
        <v>7157.3799999989596</v>
      </c>
      <c r="AN30" s="47">
        <f t="shared" si="26"/>
        <v>223969.04</v>
      </c>
      <c r="AO30" s="64">
        <v>225330.01</v>
      </c>
      <c r="AP30" s="63">
        <f t="shared" si="12"/>
        <v>1360.97</v>
      </c>
      <c r="AQ30" s="47">
        <f t="shared" si="27"/>
        <v>34487.53</v>
      </c>
      <c r="AR30" s="47">
        <v>34487.53</v>
      </c>
      <c r="AS30" s="63">
        <f t="shared" si="13"/>
        <v>0</v>
      </c>
      <c r="AT30" s="67">
        <f t="shared" si="14"/>
        <v>8383.6899999989491</v>
      </c>
      <c r="AU30" s="47">
        <f t="shared" si="15"/>
        <v>257.82999999821197</v>
      </c>
    </row>
    <row r="31" spans="1:55" ht="30" customHeight="1">
      <c r="A31" s="504"/>
      <c r="B31" s="50">
        <v>46077</v>
      </c>
      <c r="C31" s="47">
        <f t="shared" si="28"/>
        <v>4367699.0199999996</v>
      </c>
      <c r="D31" s="47">
        <v>4373223.71</v>
      </c>
      <c r="E31" s="51">
        <f t="shared" si="1"/>
        <v>5524.6900000004098</v>
      </c>
      <c r="F31" s="47">
        <f t="shared" si="16"/>
        <v>1373478.94</v>
      </c>
      <c r="G31" s="47">
        <v>1374163.31</v>
      </c>
      <c r="H31" s="51">
        <f t="shared" si="2"/>
        <v>684.37000000011199</v>
      </c>
      <c r="I31" s="47">
        <f t="shared" si="17"/>
        <v>159130.70000000001</v>
      </c>
      <c r="J31" s="47">
        <v>159271.88</v>
      </c>
      <c r="K31" s="51">
        <f t="shared" si="29"/>
        <v>141.17999999999299</v>
      </c>
      <c r="L31" s="47">
        <f t="shared" si="18"/>
        <v>92030.12</v>
      </c>
      <c r="M31" s="47">
        <v>92137.42</v>
      </c>
      <c r="N31" s="51">
        <f t="shared" si="3"/>
        <v>107.300000000003</v>
      </c>
      <c r="O31" s="47">
        <f t="shared" si="19"/>
        <v>828592.72</v>
      </c>
      <c r="P31" s="47">
        <v>829043.68</v>
      </c>
      <c r="Q31" s="51">
        <f t="shared" si="4"/>
        <v>450.96000000007899</v>
      </c>
      <c r="R31" s="47">
        <f t="shared" si="20"/>
        <v>328090.68</v>
      </c>
      <c r="S31" s="47">
        <v>328339.64</v>
      </c>
      <c r="T31" s="51">
        <f t="shared" si="5"/>
        <v>248.96000000002101</v>
      </c>
      <c r="U31" s="47">
        <f t="shared" si="21"/>
        <v>830024.4</v>
      </c>
      <c r="V31" s="47">
        <v>830804.88</v>
      </c>
      <c r="W31" s="51">
        <f t="shared" si="6"/>
        <v>780.47999999998103</v>
      </c>
      <c r="X31" s="47">
        <f t="shared" si="22"/>
        <v>606527.36</v>
      </c>
      <c r="Y31" s="47">
        <v>607091.72</v>
      </c>
      <c r="Z31" s="51">
        <f t="shared" si="7"/>
        <v>564.35999999998603</v>
      </c>
      <c r="AA31" s="47">
        <f t="shared" si="23"/>
        <v>154900.93</v>
      </c>
      <c r="AB31" s="47">
        <v>155032.79999999999</v>
      </c>
      <c r="AC31" s="51">
        <f t="shared" si="8"/>
        <v>131.869999999995</v>
      </c>
      <c r="AD31" s="47">
        <f t="shared" si="24"/>
        <v>218583</v>
      </c>
      <c r="AE31" s="47">
        <v>218856</v>
      </c>
      <c r="AF31" s="58">
        <f t="shared" si="9"/>
        <v>273</v>
      </c>
      <c r="AG31" s="62">
        <f t="shared" si="0"/>
        <v>8907.1700000005803</v>
      </c>
      <c r="AH31" s="47">
        <f t="shared" si="25"/>
        <v>8708650.4700000007</v>
      </c>
      <c r="AI31" s="47">
        <v>8716211.9000000004</v>
      </c>
      <c r="AJ31" s="63">
        <f t="shared" si="10"/>
        <v>7561.4299999997002</v>
      </c>
      <c r="AK31" s="47">
        <f t="shared" si="30"/>
        <v>8992365.0899999999</v>
      </c>
      <c r="AL31" s="47">
        <v>9000043.4800000004</v>
      </c>
      <c r="AM31" s="63">
        <f t="shared" si="11"/>
        <v>7678.3900000005997</v>
      </c>
      <c r="AN31" s="47">
        <f t="shared" si="26"/>
        <v>225330.01</v>
      </c>
      <c r="AO31" s="64">
        <v>226625</v>
      </c>
      <c r="AP31" s="63">
        <f t="shared" si="12"/>
        <v>1294.98999999999</v>
      </c>
      <c r="AQ31" s="47">
        <f t="shared" si="27"/>
        <v>34487.53</v>
      </c>
      <c r="AR31" s="47">
        <v>34487.53</v>
      </c>
      <c r="AS31" s="63">
        <f t="shared" si="13"/>
        <v>0</v>
      </c>
      <c r="AT31" s="67">
        <f t="shared" si="14"/>
        <v>8841.5100000005896</v>
      </c>
      <c r="AU31" s="47">
        <f t="shared" si="15"/>
        <v>116.960000000894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4"/>
      <c r="B32" s="50">
        <v>46078</v>
      </c>
      <c r="C32" s="47">
        <f t="shared" si="28"/>
        <v>4373223.71</v>
      </c>
      <c r="D32" s="47">
        <v>4374653.0599999996</v>
      </c>
      <c r="E32" s="51">
        <f t="shared" si="1"/>
        <v>1429.34999999963</v>
      </c>
      <c r="F32" s="47">
        <f t="shared" si="16"/>
        <v>1374163.31</v>
      </c>
      <c r="G32" s="47">
        <v>1376886.09</v>
      </c>
      <c r="H32" s="51">
        <f t="shared" si="2"/>
        <v>2722.7800000000302</v>
      </c>
      <c r="I32" s="47">
        <f t="shared" si="17"/>
        <v>159271.88</v>
      </c>
      <c r="J32" s="47">
        <v>159401.92000000001</v>
      </c>
      <c r="K32" s="51">
        <f t="shared" si="29"/>
        <v>130.04000000000801</v>
      </c>
      <c r="L32" s="47">
        <f t="shared" si="18"/>
        <v>92137.42</v>
      </c>
      <c r="M32" s="47">
        <v>92207.12</v>
      </c>
      <c r="N32" s="51">
        <f t="shared" si="3"/>
        <v>69.699999999997104</v>
      </c>
      <c r="O32" s="47">
        <f t="shared" si="19"/>
        <v>829043.68</v>
      </c>
      <c r="P32" s="47">
        <v>829327.52</v>
      </c>
      <c r="Q32" s="51">
        <f t="shared" si="4"/>
        <v>283.83999999996701</v>
      </c>
      <c r="R32" s="47">
        <f t="shared" si="20"/>
        <v>328339.64</v>
      </c>
      <c r="S32" s="47">
        <v>328512.64000000001</v>
      </c>
      <c r="T32" s="51">
        <f t="shared" si="5"/>
        <v>173</v>
      </c>
      <c r="U32" s="47">
        <f t="shared" si="21"/>
        <v>830804.88</v>
      </c>
      <c r="V32" s="47">
        <v>831481.04</v>
      </c>
      <c r="W32" s="51">
        <f t="shared" si="6"/>
        <v>676.16000000003305</v>
      </c>
      <c r="X32" s="47">
        <f t="shared" si="22"/>
        <v>607091.72</v>
      </c>
      <c r="Y32" s="47">
        <v>607539.84</v>
      </c>
      <c r="Z32" s="51">
        <f t="shared" si="7"/>
        <v>448.119999999995</v>
      </c>
      <c r="AA32" s="47">
        <f t="shared" si="23"/>
        <v>155032.79999999999</v>
      </c>
      <c r="AB32" s="47">
        <v>155158.10999999999</v>
      </c>
      <c r="AC32" s="51">
        <f t="shared" si="8"/>
        <v>125.309999999998</v>
      </c>
      <c r="AD32" s="47">
        <f t="shared" si="24"/>
        <v>218856</v>
      </c>
      <c r="AE32" s="47">
        <v>219136</v>
      </c>
      <c r="AF32" s="58">
        <f t="shared" si="9"/>
        <v>280</v>
      </c>
      <c r="AG32" s="62">
        <f t="shared" si="0"/>
        <v>6338.29999999965</v>
      </c>
      <c r="AH32" s="47">
        <f t="shared" si="25"/>
        <v>8716211.9000000004</v>
      </c>
      <c r="AI32" s="47">
        <v>8721216.1999999993</v>
      </c>
      <c r="AJ32" s="63">
        <f t="shared" si="10"/>
        <v>5004.2999999988797</v>
      </c>
      <c r="AK32" s="47">
        <f t="shared" si="30"/>
        <v>9000043.4800000004</v>
      </c>
      <c r="AL32" s="47">
        <v>9005236.3599999994</v>
      </c>
      <c r="AM32" s="63">
        <f t="shared" si="11"/>
        <v>5192.8799999989596</v>
      </c>
      <c r="AN32" s="47">
        <f t="shared" si="26"/>
        <v>226625</v>
      </c>
      <c r="AO32" s="64">
        <v>227673.43</v>
      </c>
      <c r="AP32" s="63">
        <f t="shared" si="12"/>
        <v>1048.4299999999901</v>
      </c>
      <c r="AQ32" s="47">
        <f t="shared" si="27"/>
        <v>34487.53</v>
      </c>
      <c r="AR32" s="47">
        <v>34514.06</v>
      </c>
      <c r="AS32" s="63">
        <f t="shared" si="13"/>
        <v>26.5299999999988</v>
      </c>
      <c r="AT32" s="67">
        <f t="shared" si="14"/>
        <v>6089.4699999989498</v>
      </c>
      <c r="AU32" s="47">
        <f t="shared" si="15"/>
        <v>188.58000000007499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50">
        <v>46079</v>
      </c>
      <c r="C33" s="47">
        <f t="shared" si="28"/>
        <v>4374653.0599999996</v>
      </c>
      <c r="D33" s="47">
        <v>4375587.58</v>
      </c>
      <c r="E33" s="51">
        <f t="shared" si="1"/>
        <v>934.52000000048395</v>
      </c>
      <c r="F33" s="47">
        <f t="shared" si="16"/>
        <v>1376886.09</v>
      </c>
      <c r="G33" s="47">
        <v>1380800.49</v>
      </c>
      <c r="H33" s="51">
        <f t="shared" si="2"/>
        <v>3914.3999999999101</v>
      </c>
      <c r="I33" s="47">
        <f t="shared" si="17"/>
        <v>159401.92000000001</v>
      </c>
      <c r="J33" s="47">
        <v>159535.43</v>
      </c>
      <c r="K33" s="51">
        <f t="shared" si="29"/>
        <v>133.50999999998001</v>
      </c>
      <c r="L33" s="47">
        <f t="shared" si="18"/>
        <v>92207.12</v>
      </c>
      <c r="M33" s="47">
        <v>92302.93</v>
      </c>
      <c r="N33" s="51">
        <f t="shared" si="3"/>
        <v>95.8099999999977</v>
      </c>
      <c r="O33" s="47">
        <f t="shared" si="19"/>
        <v>829327.52</v>
      </c>
      <c r="P33" s="47">
        <v>829782.08</v>
      </c>
      <c r="Q33" s="51">
        <f t="shared" si="4"/>
        <v>454.55999999993901</v>
      </c>
      <c r="R33" s="64">
        <f t="shared" si="20"/>
        <v>328512.64000000001</v>
      </c>
      <c r="S33" s="47">
        <v>328751.74</v>
      </c>
      <c r="T33" s="51">
        <f t="shared" si="5"/>
        <v>239.099999999977</v>
      </c>
      <c r="U33" s="64">
        <f t="shared" si="21"/>
        <v>831481.04</v>
      </c>
      <c r="V33" s="47">
        <v>832293.04</v>
      </c>
      <c r="W33" s="51">
        <f t="shared" si="6"/>
        <v>812</v>
      </c>
      <c r="X33" s="64">
        <f t="shared" si="22"/>
        <v>607539.84</v>
      </c>
      <c r="Y33" s="47">
        <v>608018.68000000005</v>
      </c>
      <c r="Z33" s="51">
        <f t="shared" si="7"/>
        <v>478.84000000008399</v>
      </c>
      <c r="AA33" s="64">
        <f t="shared" si="23"/>
        <v>155158.10999999999</v>
      </c>
      <c r="AB33" s="47">
        <v>155311.49</v>
      </c>
      <c r="AC33" s="51">
        <f t="shared" si="8"/>
        <v>153.380000000005</v>
      </c>
      <c r="AD33" s="47">
        <f t="shared" si="24"/>
        <v>219136</v>
      </c>
      <c r="AE33" s="47">
        <v>219407</v>
      </c>
      <c r="AF33" s="58">
        <f t="shared" si="9"/>
        <v>271</v>
      </c>
      <c r="AG33" s="62">
        <f t="shared" si="0"/>
        <v>7487.1200000003701</v>
      </c>
      <c r="AH33" s="64">
        <f t="shared" si="25"/>
        <v>8721216.1999999993</v>
      </c>
      <c r="AI33" s="47">
        <v>8727947.6500000004</v>
      </c>
      <c r="AJ33" s="63">
        <f t="shared" si="10"/>
        <v>6731.4500000011203</v>
      </c>
      <c r="AK33" s="64">
        <f t="shared" si="30"/>
        <v>9005236.3599999994</v>
      </c>
      <c r="AL33" s="47">
        <v>9012180.1799999997</v>
      </c>
      <c r="AM33" s="63">
        <f t="shared" si="11"/>
        <v>6943.8200000002998</v>
      </c>
      <c r="AN33" s="64">
        <f t="shared" si="26"/>
        <v>227673.43</v>
      </c>
      <c r="AO33" s="64">
        <v>228505.22</v>
      </c>
      <c r="AP33" s="63">
        <f t="shared" si="12"/>
        <v>831.79000000000804</v>
      </c>
      <c r="AQ33" s="64">
        <f t="shared" si="27"/>
        <v>34514.06</v>
      </c>
      <c r="AR33" s="47">
        <v>34514.06</v>
      </c>
      <c r="AS33" s="63">
        <f t="shared" si="13"/>
        <v>0</v>
      </c>
      <c r="AT33" s="67">
        <f t="shared" si="14"/>
        <v>7622.2300000002997</v>
      </c>
      <c r="AU33" s="47">
        <f t="shared" si="15"/>
        <v>212.36999999918001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4"/>
      <c r="B34" s="50">
        <v>46080</v>
      </c>
      <c r="C34" s="47">
        <f t="shared" si="28"/>
        <v>4375587.58</v>
      </c>
      <c r="D34" s="47">
        <v>4376453.29</v>
      </c>
      <c r="E34" s="51">
        <f t="shared" si="1"/>
        <v>865.70999999996297</v>
      </c>
      <c r="F34" s="47">
        <f t="shared" si="16"/>
        <v>1380800.49</v>
      </c>
      <c r="G34" s="47">
        <v>1385082.2</v>
      </c>
      <c r="H34" s="51">
        <f t="shared" si="2"/>
        <v>4281.70999999996</v>
      </c>
      <c r="I34" s="47">
        <f t="shared" si="17"/>
        <v>159535.43</v>
      </c>
      <c r="J34" s="47">
        <v>159676.13</v>
      </c>
      <c r="K34" s="51">
        <f t="shared" si="29"/>
        <v>140.70000000001201</v>
      </c>
      <c r="L34" s="47">
        <f t="shared" si="18"/>
        <v>92302.93</v>
      </c>
      <c r="M34" s="47">
        <v>92389.66</v>
      </c>
      <c r="N34" s="51">
        <f t="shared" si="3"/>
        <v>86.730000000010506</v>
      </c>
      <c r="O34" s="47">
        <f t="shared" si="19"/>
        <v>829782.08</v>
      </c>
      <c r="P34" s="47">
        <v>830156</v>
      </c>
      <c r="Q34" s="51">
        <f t="shared" si="4"/>
        <v>373.92000000004202</v>
      </c>
      <c r="R34" s="47">
        <f t="shared" si="20"/>
        <v>328751.74</v>
      </c>
      <c r="S34" s="47">
        <v>329006.76</v>
      </c>
      <c r="T34" s="51">
        <f t="shared" si="5"/>
        <v>255.020000000019</v>
      </c>
      <c r="U34" s="47">
        <f t="shared" si="21"/>
        <v>832293.04</v>
      </c>
      <c r="V34" s="47">
        <v>833238.96</v>
      </c>
      <c r="W34" s="51">
        <f t="shared" si="6"/>
        <v>945.91999999992504</v>
      </c>
      <c r="X34" s="47">
        <f t="shared" si="22"/>
        <v>608018.68000000005</v>
      </c>
      <c r="Y34" s="47">
        <v>608525.68000000005</v>
      </c>
      <c r="Z34" s="51">
        <f t="shared" si="7"/>
        <v>507</v>
      </c>
      <c r="AA34" s="47">
        <f t="shared" si="23"/>
        <v>155311.49</v>
      </c>
      <c r="AB34" s="47">
        <v>155521.20000000001</v>
      </c>
      <c r="AC34" s="51">
        <f t="shared" si="8"/>
        <v>209.71000000002101</v>
      </c>
      <c r="AD34" s="47">
        <f t="shared" si="24"/>
        <v>219407</v>
      </c>
      <c r="AE34" s="47">
        <v>219682</v>
      </c>
      <c r="AF34" s="58">
        <f t="shared" si="9"/>
        <v>275</v>
      </c>
      <c r="AG34" s="62">
        <f t="shared" si="0"/>
        <v>7941.4199999999501</v>
      </c>
      <c r="AH34" s="47">
        <f t="shared" si="25"/>
        <v>8727947.6500000004</v>
      </c>
      <c r="AI34" s="47">
        <v>8734351.4700000007</v>
      </c>
      <c r="AJ34" s="63">
        <f t="shared" si="10"/>
        <v>6403.8200000002998</v>
      </c>
      <c r="AK34" s="47">
        <f t="shared" si="30"/>
        <v>9012180.1799999997</v>
      </c>
      <c r="AL34" s="47">
        <v>9018784.5399999991</v>
      </c>
      <c r="AM34" s="63">
        <f t="shared" si="11"/>
        <v>6604.3599999994003</v>
      </c>
      <c r="AN34" s="47">
        <f t="shared" si="26"/>
        <v>228505.22</v>
      </c>
      <c r="AO34" s="64">
        <v>229878.49</v>
      </c>
      <c r="AP34" s="63">
        <f t="shared" si="12"/>
        <v>1373.26999999999</v>
      </c>
      <c r="AQ34" s="47">
        <f t="shared" si="27"/>
        <v>34514.06</v>
      </c>
      <c r="AR34" s="47">
        <v>34514.06</v>
      </c>
      <c r="AS34" s="63">
        <f t="shared" si="13"/>
        <v>0</v>
      </c>
      <c r="AT34" s="67">
        <f t="shared" si="14"/>
        <v>7767.9199999993698</v>
      </c>
      <c r="AU34" s="47">
        <f t="shared" si="15"/>
        <v>200.53999999910599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4"/>
      <c r="B35" s="50">
        <v>46081</v>
      </c>
      <c r="C35" s="47">
        <f t="shared" si="28"/>
        <v>4376453.29</v>
      </c>
      <c r="D35" s="47">
        <v>4377322.03</v>
      </c>
      <c r="E35" s="51">
        <f t="shared" si="1"/>
        <v>868.74000000022397</v>
      </c>
      <c r="F35" s="47">
        <f t="shared" si="16"/>
        <v>1385082.2</v>
      </c>
      <c r="G35" s="47">
        <v>1389318.43</v>
      </c>
      <c r="H35" s="51">
        <f t="shared" si="2"/>
        <v>4236.2299999999796</v>
      </c>
      <c r="I35" s="47">
        <f t="shared" si="17"/>
        <v>159676.13</v>
      </c>
      <c r="J35" s="47">
        <v>159818.35999999999</v>
      </c>
      <c r="K35" s="51">
        <f t="shared" si="29"/>
        <v>142.229999999981</v>
      </c>
      <c r="L35" s="47">
        <f t="shared" si="18"/>
        <v>92389.66</v>
      </c>
      <c r="M35" s="47">
        <v>92473.9</v>
      </c>
      <c r="N35" s="51">
        <f t="shared" si="3"/>
        <v>84.239999999990701</v>
      </c>
      <c r="O35" s="47">
        <f t="shared" si="19"/>
        <v>830156</v>
      </c>
      <c r="P35" s="47">
        <v>830549.36</v>
      </c>
      <c r="Q35" s="51">
        <f t="shared" si="4"/>
        <v>393.35999999998597</v>
      </c>
      <c r="R35" s="47">
        <f t="shared" si="20"/>
        <v>329006.76</v>
      </c>
      <c r="S35" s="47">
        <v>329259.96000000002</v>
      </c>
      <c r="T35" s="51">
        <f t="shared" si="5"/>
        <v>253.20000000001201</v>
      </c>
      <c r="U35" s="47">
        <f t="shared" si="21"/>
        <v>833238.96</v>
      </c>
      <c r="V35" s="47">
        <v>834255.76</v>
      </c>
      <c r="W35" s="51">
        <f t="shared" si="6"/>
        <v>1016.80000000005</v>
      </c>
      <c r="X35" s="47">
        <f t="shared" si="22"/>
        <v>608525.68000000005</v>
      </c>
      <c r="Y35" s="47">
        <v>609055.04</v>
      </c>
      <c r="Z35" s="51">
        <f t="shared" si="7"/>
        <v>529.35999999998603</v>
      </c>
      <c r="AA35" s="47">
        <f t="shared" si="23"/>
        <v>155521.20000000001</v>
      </c>
      <c r="AB35" s="47">
        <v>155777.25</v>
      </c>
      <c r="AC35" s="51">
        <f t="shared" si="8"/>
        <v>256.04999999998802</v>
      </c>
      <c r="AD35" s="47">
        <f t="shared" si="24"/>
        <v>219682</v>
      </c>
      <c r="AE35" s="47">
        <v>219965</v>
      </c>
      <c r="AF35" s="58">
        <f t="shared" si="9"/>
        <v>283</v>
      </c>
      <c r="AG35" s="62">
        <f t="shared" si="0"/>
        <v>8063.2100000002001</v>
      </c>
      <c r="AH35" s="47">
        <f t="shared" si="25"/>
        <v>8734351.4700000007</v>
      </c>
      <c r="AI35" s="47">
        <v>8741126</v>
      </c>
      <c r="AJ35" s="63">
        <f t="shared" si="10"/>
        <v>6774.5299999993304</v>
      </c>
      <c r="AK35" s="47">
        <f t="shared" si="30"/>
        <v>9018784.5399999991</v>
      </c>
      <c r="AL35" s="47">
        <v>9025920.5500000007</v>
      </c>
      <c r="AM35" s="63">
        <f t="shared" si="11"/>
        <v>7136.01000000164</v>
      </c>
      <c r="AN35" s="47">
        <f t="shared" si="26"/>
        <v>229878.49</v>
      </c>
      <c r="AO35" s="64">
        <v>230904</v>
      </c>
      <c r="AP35" s="63">
        <f t="shared" si="12"/>
        <v>1025.51000000001</v>
      </c>
      <c r="AQ35" s="47">
        <f t="shared" si="27"/>
        <v>34514.06</v>
      </c>
      <c r="AR35" s="47">
        <v>34514.06</v>
      </c>
      <c r="AS35" s="63">
        <f t="shared" si="13"/>
        <v>0</v>
      </c>
      <c r="AT35" s="67">
        <f t="shared" si="14"/>
        <v>7905.4700000016601</v>
      </c>
      <c r="AU35" s="47">
        <f t="shared" si="15"/>
        <v>361.48000000231002</v>
      </c>
      <c r="AZ35" s="1"/>
    </row>
    <row r="36" spans="1:55" s="3" customFormat="1" ht="30" customHeight="1">
      <c r="A36" s="504"/>
      <c r="B36" s="541" t="s">
        <v>39</v>
      </c>
      <c r="C36" s="541"/>
      <c r="D36" s="541"/>
      <c r="E36" s="20">
        <f>SUM(E8:E35)</f>
        <v>118751.390000001</v>
      </c>
      <c r="F36" s="20"/>
      <c r="G36" s="20"/>
      <c r="H36" s="20">
        <f>SUM(H8:H35)</f>
        <v>17516.55</v>
      </c>
      <c r="I36" s="20"/>
      <c r="J36" s="20"/>
      <c r="K36" s="20">
        <f>SUM(K8:K35)</f>
        <v>3418.3299999999899</v>
      </c>
      <c r="L36" s="20"/>
      <c r="M36" s="20"/>
      <c r="N36" s="20">
        <f>SUM(N8:N35)</f>
        <v>2223.45999999999</v>
      </c>
      <c r="O36" s="20"/>
      <c r="P36" s="20"/>
      <c r="Q36" s="20">
        <f>SUM(Q8:Q35)</f>
        <v>8434.5599999999395</v>
      </c>
      <c r="R36" s="20"/>
      <c r="S36" s="20"/>
      <c r="T36" s="20">
        <f>SUM(T8:T35)</f>
        <v>5252.0300000000298</v>
      </c>
      <c r="U36" s="20"/>
      <c r="V36" s="20"/>
      <c r="W36" s="20">
        <f>SUM(W8:W35)</f>
        <v>18887.52</v>
      </c>
      <c r="X36" s="20"/>
      <c r="Y36" s="20"/>
      <c r="Z36" s="20">
        <f>SUM(Z8:Z35)</f>
        <v>12876.4</v>
      </c>
      <c r="AA36" s="27"/>
      <c r="AB36" s="20"/>
      <c r="AC36" s="20">
        <f>SUM(AC8:AC35)</f>
        <v>3533.1700000000101</v>
      </c>
      <c r="AD36" s="20"/>
      <c r="AE36" s="28"/>
      <c r="AF36" s="20">
        <f>SUM(AF8:AF35)</f>
        <v>5937</v>
      </c>
      <c r="AG36" s="20">
        <f>SUM(AG8:AG35)</f>
        <v>196830.41000000099</v>
      </c>
      <c r="AH36" s="27"/>
      <c r="AI36" s="20"/>
      <c r="AJ36" s="20">
        <f>SUM(AJ8:AJ35)</f>
        <v>165197.88000000099</v>
      </c>
      <c r="AK36" s="27"/>
      <c r="AL36" s="20"/>
      <c r="AM36" s="20">
        <f>SUM(AM8:AM35)</f>
        <v>170996.30000000101</v>
      </c>
      <c r="AN36" s="27"/>
      <c r="AO36" s="78"/>
      <c r="AP36" s="79">
        <f>SUM(AP8:AP35)</f>
        <v>30776.47</v>
      </c>
      <c r="AQ36" s="36"/>
      <c r="AR36" s="37"/>
      <c r="AS36" s="20">
        <f>SUM(AS8,AS8:AS11,AS16:AS19,AS29:AS30,AS32,AS34:AS35)</f>
        <v>27.1100000000006</v>
      </c>
      <c r="AT36" s="80">
        <f>+SUM(AT8:AT35)</f>
        <v>196603.96000000101</v>
      </c>
      <c r="AU36" s="42">
        <f>+SUM(AU8:AU10,AU18:AU35)</f>
        <v>4415.1600000001499</v>
      </c>
    </row>
    <row r="37" spans="1:55" ht="48" customHeight="1">
      <c r="A37" s="504"/>
      <c r="B37" s="4"/>
      <c r="H37" s="7"/>
      <c r="L37" s="7"/>
      <c r="P37" s="4"/>
      <c r="Q37" s="23"/>
      <c r="R37" s="24"/>
      <c r="S37" s="24"/>
      <c r="T37" s="24"/>
      <c r="U37" s="1"/>
      <c r="V37" s="1"/>
      <c r="W37" s="1"/>
      <c r="X37" s="1"/>
      <c r="Y37" s="1"/>
      <c r="Z37" s="1"/>
      <c r="AA37" s="23"/>
      <c r="AB37" s="24"/>
      <c r="AC37" s="1"/>
      <c r="AD37" s="23"/>
      <c r="AE37" s="2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5"/>
      <c r="AU37" s="1"/>
      <c r="AV37" s="1"/>
      <c r="AW37" s="1"/>
      <c r="AX37" s="1"/>
      <c r="AY37" s="1"/>
      <c r="AZ37" s="3"/>
      <c r="BA37" s="1"/>
      <c r="BB37" s="1"/>
      <c r="BC37" s="1"/>
    </row>
    <row r="38" spans="1:55">
      <c r="AC38" s="7"/>
      <c r="AF38" s="7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15.75">
      <c r="AC39" s="7"/>
      <c r="AF39" s="7"/>
      <c r="AG39" s="1"/>
      <c r="AH39" s="1"/>
      <c r="AI39" s="1"/>
      <c r="AJ39" s="1"/>
      <c r="AK39" s="1"/>
      <c r="AL39" s="1"/>
      <c r="AM39" s="1"/>
      <c r="AN39" s="1"/>
      <c r="AO39" s="38"/>
      <c r="AP39" s="1"/>
      <c r="AQ39" s="1"/>
      <c r="AR39" s="1"/>
      <c r="AS39" s="1"/>
      <c r="AT39" s="1"/>
      <c r="AV39" s="1"/>
      <c r="AW39" s="1"/>
      <c r="AX39" s="1"/>
      <c r="AY39" s="1"/>
      <c r="AZ39" s="1"/>
      <c r="BA39" s="1"/>
      <c r="BB39" s="1"/>
      <c r="BC39" s="1"/>
    </row>
    <row r="40" spans="1:55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ht="18.75">
      <c r="AC45" s="7"/>
      <c r="AF45" s="7"/>
      <c r="AG45" s="1"/>
      <c r="AH45" s="2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 ht="27.7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43">
        <f>7165.93+6626.61</f>
        <v>13792.54</v>
      </c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V71" s="1"/>
      <c r="AW71" s="1"/>
      <c r="AX71" s="1"/>
      <c r="AY71" s="1"/>
      <c r="AZ71" s="1"/>
      <c r="BA71" s="1"/>
      <c r="BB71" s="1"/>
      <c r="BC71" s="1"/>
    </row>
    <row r="72" spans="29:55">
      <c r="AZ72" s="1"/>
    </row>
    <row r="73" spans="29:55">
      <c r="AZ73" s="1"/>
    </row>
  </sheetData>
  <mergeCells count="33">
    <mergeCell ref="AN2:AP4"/>
    <mergeCell ref="C2:E4"/>
    <mergeCell ref="C7:AF7"/>
    <mergeCell ref="B36:D36"/>
    <mergeCell ref="A1:A37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P11" zoomScale="80" zoomScaleNormal="80" workbookViewId="0">
      <selection activeCell="AT48" sqref="AT4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17.57031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50">
        <v>46082</v>
      </c>
      <c r="C8" s="47">
        <v>4377322.03</v>
      </c>
      <c r="D8" s="47">
        <v>4379055.07</v>
      </c>
      <c r="E8" s="51">
        <f>+D8-C8</f>
        <v>1733.04000000004</v>
      </c>
      <c r="F8" s="47">
        <v>1389318.43</v>
      </c>
      <c r="G8" s="47">
        <v>1393640.8</v>
      </c>
      <c r="H8" s="51">
        <f>G8-F8</f>
        <v>4322.3700000001099</v>
      </c>
      <c r="I8" s="47">
        <v>159818.35999999999</v>
      </c>
      <c r="J8" s="47">
        <v>159988.19</v>
      </c>
      <c r="K8" s="51">
        <f>+J8-I8</f>
        <v>169.83000000001601</v>
      </c>
      <c r="L8" s="47">
        <v>92473.9</v>
      </c>
      <c r="M8" s="47">
        <v>92550.45</v>
      </c>
      <c r="N8" s="51">
        <f>M8-L8</f>
        <v>76.550000000002896</v>
      </c>
      <c r="O8" s="47">
        <v>830549.36</v>
      </c>
      <c r="P8" s="47">
        <v>831010.64</v>
      </c>
      <c r="Q8" s="51">
        <f>P8-O8</f>
        <v>461.280000000028</v>
      </c>
      <c r="R8" s="47">
        <v>329259.96000000002</v>
      </c>
      <c r="S8" s="47">
        <v>329567.42</v>
      </c>
      <c r="T8" s="51">
        <f>+S8-R8</f>
        <v>307.45999999996297</v>
      </c>
      <c r="U8" s="47">
        <v>834255.76</v>
      </c>
      <c r="V8" s="47">
        <v>835355.44</v>
      </c>
      <c r="W8" s="51">
        <f>+V8-U8</f>
        <v>1099.67999999993</v>
      </c>
      <c r="X8" s="47">
        <v>609055.04</v>
      </c>
      <c r="Y8" s="47">
        <v>609695.28</v>
      </c>
      <c r="Z8" s="51">
        <f>+Y8-X8</f>
        <v>640.23999999999103</v>
      </c>
      <c r="AA8" s="47">
        <v>155777.25</v>
      </c>
      <c r="AB8" s="47">
        <v>156072.82999999999</v>
      </c>
      <c r="AC8" s="51">
        <f>+AB8-AA8</f>
        <v>295.57999999998702</v>
      </c>
      <c r="AD8" s="47">
        <v>219965</v>
      </c>
      <c r="AE8" s="47">
        <v>220171</v>
      </c>
      <c r="AF8" s="58">
        <f>+AE8-AD8</f>
        <v>206</v>
      </c>
      <c r="AG8" s="62">
        <f>+AF8+AC8+Z8+W8+T8+Q8+N8+K8+E8+H8</f>
        <v>9312.0300000000698</v>
      </c>
      <c r="AH8" s="47">
        <v>8741126</v>
      </c>
      <c r="AI8" s="47">
        <v>8748879.7300000004</v>
      </c>
      <c r="AJ8" s="63">
        <f>+AI8-AH8</f>
        <v>7753.7300000004498</v>
      </c>
      <c r="AK8" s="47">
        <v>9025920.5500000007</v>
      </c>
      <c r="AL8" s="47">
        <v>9034224.9499999993</v>
      </c>
      <c r="AM8" s="63">
        <f>+AL8-AK8</f>
        <v>8304.3999999985099</v>
      </c>
      <c r="AN8" s="64">
        <v>230904</v>
      </c>
      <c r="AO8" s="64">
        <v>232210.42</v>
      </c>
      <c r="AP8" s="63">
        <f>+AO8-AN8</f>
        <v>1306.4200000000101</v>
      </c>
      <c r="AQ8" s="47">
        <v>34514.06</v>
      </c>
      <c r="AR8" s="47">
        <v>34514.06</v>
      </c>
      <c r="AS8" s="63">
        <f>+AR8-AQ8</f>
        <v>0</v>
      </c>
      <c r="AT8" s="67">
        <f>+AP8+AM8-AC8-AS8</f>
        <v>9315.2399999985391</v>
      </c>
      <c r="AU8" s="47">
        <f>+AM8-AJ8</f>
        <v>550.66999999806296</v>
      </c>
      <c r="AV8" s="40"/>
    </row>
    <row r="9" spans="1:55" s="3" customFormat="1" ht="30" customHeight="1">
      <c r="A9" s="504"/>
      <c r="B9" s="50">
        <v>46083</v>
      </c>
      <c r="C9" s="47">
        <f>D8</f>
        <v>4379055.07</v>
      </c>
      <c r="D9" s="47">
        <v>4383930.04</v>
      </c>
      <c r="E9" s="51">
        <f t="shared" ref="E9:E30" si="0">+D9-C9</f>
        <v>4874.9699999997401</v>
      </c>
      <c r="F9" s="47">
        <f>+G8</f>
        <v>1393640.8</v>
      </c>
      <c r="G9" s="47">
        <v>1395722.08</v>
      </c>
      <c r="H9" s="51">
        <f t="shared" ref="H9:H38" si="1">+G9-F9</f>
        <v>2081.2800000000302</v>
      </c>
      <c r="I9" s="47">
        <f>+J8</f>
        <v>159988.19</v>
      </c>
      <c r="J9" s="47">
        <v>160157.07</v>
      </c>
      <c r="K9" s="51">
        <f>+J9-I9</f>
        <v>168.880000000005</v>
      </c>
      <c r="L9" s="47">
        <f>+M8</f>
        <v>92550.45</v>
      </c>
      <c r="M9" s="47">
        <v>92649.08</v>
      </c>
      <c r="N9" s="51">
        <f t="shared" ref="N9:N38" si="2">+M9-L9</f>
        <v>98.630000000004699</v>
      </c>
      <c r="O9" s="47">
        <f>+P8</f>
        <v>831010.64</v>
      </c>
      <c r="P9" s="47">
        <v>831584.04</v>
      </c>
      <c r="Q9" s="51">
        <f t="shared" ref="Q9:Q38" si="3">P9-O9</f>
        <v>573.40000000002306</v>
      </c>
      <c r="R9" s="47">
        <f>+S8</f>
        <v>329567.42</v>
      </c>
      <c r="S9" s="47">
        <v>329852.03000000003</v>
      </c>
      <c r="T9" s="51">
        <f t="shared" ref="T9:T38" si="4">+S9-R9</f>
        <v>284.61000000004401</v>
      </c>
      <c r="U9" s="47">
        <f>+V8</f>
        <v>835355.44</v>
      </c>
      <c r="V9" s="47">
        <v>836410.03</v>
      </c>
      <c r="W9" s="51">
        <f>+V9-U9</f>
        <v>1054.59000000008</v>
      </c>
      <c r="X9" s="47">
        <f>+Y8</f>
        <v>609695.28</v>
      </c>
      <c r="Y9" s="47">
        <v>610245.03</v>
      </c>
      <c r="Z9" s="51">
        <f t="shared" ref="Z9:Z38" si="5">+Y9-X9</f>
        <v>549.75</v>
      </c>
      <c r="AA9" s="47">
        <f>+AB8</f>
        <v>156072.82999999999</v>
      </c>
      <c r="AB9" s="47">
        <v>156333.31</v>
      </c>
      <c r="AC9" s="51">
        <f t="shared" ref="AC9:AC38" si="6">+AB9-AA9</f>
        <v>260.48000000001002</v>
      </c>
      <c r="AD9" s="47">
        <f>+AE8</f>
        <v>220171</v>
      </c>
      <c r="AE9" s="47">
        <v>220441</v>
      </c>
      <c r="AF9" s="58">
        <f t="shared" ref="AF9:AF38" si="7">+AE9-AD9</f>
        <v>270</v>
      </c>
      <c r="AG9" s="62">
        <f>+AF10+AC10+Z10+W9+T10+Q10+N10+K10+E10+H10</f>
        <v>11236.4099999996</v>
      </c>
      <c r="AH9" s="47">
        <f>+AI8</f>
        <v>8748879.7300000004</v>
      </c>
      <c r="AI9" s="47">
        <v>8757515</v>
      </c>
      <c r="AJ9" s="63">
        <f t="shared" ref="AJ9:AJ38" si="8">+AI9-AH9</f>
        <v>8635.2699999995493</v>
      </c>
      <c r="AK9" s="47">
        <f>+AL8</f>
        <v>9034224.9499999993</v>
      </c>
      <c r="AL9" s="47">
        <v>9042762.0500000007</v>
      </c>
      <c r="AM9" s="63">
        <f t="shared" ref="AM9:AM38" si="9">+AL9-AK9</f>
        <v>8537.1000000014901</v>
      </c>
      <c r="AN9" s="47">
        <f>+AO8</f>
        <v>232210.42</v>
      </c>
      <c r="AO9" s="64">
        <v>233635.12</v>
      </c>
      <c r="AP9" s="63">
        <f>+AO9-AN9</f>
        <v>1424.69999999998</v>
      </c>
      <c r="AQ9" s="47">
        <f>+AR8</f>
        <v>34514.06</v>
      </c>
      <c r="AR9" s="47">
        <v>34527.040000000001</v>
      </c>
      <c r="AS9" s="63">
        <f t="shared" ref="AS9:AS38" si="10">+AR9-AQ9</f>
        <v>12.9800000000032</v>
      </c>
      <c r="AT9" s="67">
        <f t="shared" ref="AT9:AT34" si="11">+AP9+AM9-AC9-AS9</f>
        <v>9688.3400000014608</v>
      </c>
      <c r="AU9" s="47">
        <f t="shared" ref="AU9:AU38" si="12">+AM9-AJ9</f>
        <v>-98.169999998062806</v>
      </c>
    </row>
    <row r="10" spans="1:55" ht="30" customHeight="1">
      <c r="A10" s="504"/>
      <c r="B10" s="50">
        <v>46084</v>
      </c>
      <c r="C10" s="47">
        <f>D9</f>
        <v>4383930.04</v>
      </c>
      <c r="D10" s="47">
        <v>4389370.72</v>
      </c>
      <c r="E10" s="51">
        <f t="shared" si="0"/>
        <v>5440.6799999997002</v>
      </c>
      <c r="F10" s="47">
        <f t="shared" ref="F10:F38" si="13">+G9</f>
        <v>1395722.08</v>
      </c>
      <c r="G10" s="47">
        <v>1398097.02</v>
      </c>
      <c r="H10" s="51">
        <f t="shared" si="1"/>
        <v>2374.93999999994</v>
      </c>
      <c r="I10" s="47">
        <f t="shared" ref="I10:I38" si="14">+J9</f>
        <v>160157.07</v>
      </c>
      <c r="J10" s="47">
        <v>160374.34</v>
      </c>
      <c r="K10" s="51">
        <f>+J10-I10</f>
        <v>217.26999999999001</v>
      </c>
      <c r="L10" s="47">
        <f t="shared" ref="L10:L38" si="15">+M9</f>
        <v>92649.08</v>
      </c>
      <c r="M10" s="47">
        <v>92718.84</v>
      </c>
      <c r="N10" s="51">
        <f t="shared" si="2"/>
        <v>69.759999999994804</v>
      </c>
      <c r="O10" s="47">
        <f t="shared" ref="O10:O38" si="16">+P9</f>
        <v>831584.04</v>
      </c>
      <c r="P10" s="47">
        <v>832148.24</v>
      </c>
      <c r="Q10" s="51">
        <f t="shared" si="3"/>
        <v>564.19999999995298</v>
      </c>
      <c r="R10" s="47">
        <f t="shared" ref="R10:R38" si="17">+S9</f>
        <v>329852.03000000003</v>
      </c>
      <c r="S10" s="47">
        <v>330161.65999999997</v>
      </c>
      <c r="T10" s="51">
        <f t="shared" si="4"/>
        <v>309.62999999994599</v>
      </c>
      <c r="U10" s="47">
        <f t="shared" ref="U10:U38" si="18">+V9</f>
        <v>836410.03</v>
      </c>
      <c r="V10" s="47">
        <v>837492.72</v>
      </c>
      <c r="W10" s="51">
        <f>+V10-U10</f>
        <v>1082.68999999994</v>
      </c>
      <c r="X10" s="47">
        <f t="shared" ref="X10:X38" si="19">+Y9</f>
        <v>610245.03</v>
      </c>
      <c r="Y10" s="47">
        <v>610895.92000000004</v>
      </c>
      <c r="Z10" s="51">
        <f t="shared" si="5"/>
        <v>650.89000000001397</v>
      </c>
      <c r="AA10" s="47">
        <f t="shared" ref="AA10:AA38" si="20">+AB9</f>
        <v>156333.31</v>
      </c>
      <c r="AB10" s="47">
        <v>156623.76</v>
      </c>
      <c r="AC10" s="51">
        <f t="shared" si="6"/>
        <v>290.45000000001198</v>
      </c>
      <c r="AD10" s="47">
        <f>+AE9</f>
        <v>220441</v>
      </c>
      <c r="AE10" s="47">
        <v>220705</v>
      </c>
      <c r="AF10" s="58">
        <f t="shared" si="7"/>
        <v>264</v>
      </c>
      <c r="AG10" s="62">
        <f t="shared" ref="AG10:AG38" si="21">+AF10+AC10+Z10+W10+T10+Q10+N10+K10+E10+H10</f>
        <v>11264.5099999995</v>
      </c>
      <c r="AH10" s="47">
        <f t="shared" ref="AH10:AH38" si="22">+AI9</f>
        <v>8757515</v>
      </c>
      <c r="AI10" s="47">
        <v>8767025.5899999999</v>
      </c>
      <c r="AJ10" s="63">
        <f t="shared" si="8"/>
        <v>9510.5899999998492</v>
      </c>
      <c r="AK10" s="47">
        <f>+AL9</f>
        <v>9042762.0500000007</v>
      </c>
      <c r="AL10" s="47">
        <v>9052643.0700000003</v>
      </c>
      <c r="AM10" s="63">
        <f t="shared" si="9"/>
        <v>9881.0199999995493</v>
      </c>
      <c r="AN10" s="47">
        <f t="shared" ref="AN10:AN38" si="23">+AO9</f>
        <v>233635.12</v>
      </c>
      <c r="AO10" s="64">
        <v>235129.18</v>
      </c>
      <c r="AP10" s="63">
        <f t="shared" ref="AP10:AP38" si="24">+AO10-AN10</f>
        <v>1494.06</v>
      </c>
      <c r="AQ10" s="47">
        <f t="shared" ref="AQ10:AQ38" si="25">+AR9</f>
        <v>34527.040000000001</v>
      </c>
      <c r="AR10" s="47">
        <v>34527.040000000001</v>
      </c>
      <c r="AS10" s="63">
        <f t="shared" si="10"/>
        <v>0</v>
      </c>
      <c r="AT10" s="67">
        <f t="shared" si="11"/>
        <v>11084.629999999501</v>
      </c>
      <c r="AU10" s="47">
        <f t="shared" si="12"/>
        <v>370.42999999970198</v>
      </c>
      <c r="AV10" s="1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50">
        <v>46085</v>
      </c>
      <c r="C11" s="47">
        <f t="shared" ref="C11:C38" si="26">D10</f>
        <v>4389370.72</v>
      </c>
      <c r="D11" s="47">
        <v>4394474.13</v>
      </c>
      <c r="E11" s="51">
        <f t="shared" si="0"/>
        <v>5103.4100000001499</v>
      </c>
      <c r="F11" s="47">
        <f t="shared" si="13"/>
        <v>1398097.02</v>
      </c>
      <c r="G11" s="47">
        <v>1400987.91</v>
      </c>
      <c r="H11" s="51">
        <f t="shared" si="1"/>
        <v>2890.8899999998998</v>
      </c>
      <c r="I11" s="47">
        <f t="shared" si="14"/>
        <v>160374.34</v>
      </c>
      <c r="J11" s="47">
        <v>160578.16</v>
      </c>
      <c r="K11" s="51">
        <f t="shared" ref="K11:K38" si="27">+J11-I11</f>
        <v>203.82000000000701</v>
      </c>
      <c r="L11" s="47">
        <f t="shared" si="15"/>
        <v>92718.84</v>
      </c>
      <c r="M11" s="47">
        <v>92790.63</v>
      </c>
      <c r="N11" s="51">
        <f t="shared" si="2"/>
        <v>71.790000000008106</v>
      </c>
      <c r="O11" s="47">
        <f t="shared" si="16"/>
        <v>832148.24</v>
      </c>
      <c r="P11" s="47">
        <v>832801.28000000003</v>
      </c>
      <c r="Q11" s="51">
        <f t="shared" si="3"/>
        <v>653.04000000003703</v>
      </c>
      <c r="R11" s="47">
        <f t="shared" si="17"/>
        <v>330161.65999999997</v>
      </c>
      <c r="S11" s="47">
        <v>330469.56</v>
      </c>
      <c r="T11" s="51">
        <f t="shared" si="4"/>
        <v>307.900000000023</v>
      </c>
      <c r="U11" s="47">
        <f t="shared" si="18"/>
        <v>837492.72</v>
      </c>
      <c r="V11" s="47">
        <v>838708</v>
      </c>
      <c r="W11" s="51">
        <f t="shared" ref="W11:W38" si="28">+V11-U11</f>
        <v>1215.28000000003</v>
      </c>
      <c r="X11" s="47">
        <f t="shared" si="19"/>
        <v>610895.92000000004</v>
      </c>
      <c r="Y11" s="47">
        <v>611520.56000000006</v>
      </c>
      <c r="Z11" s="51">
        <f t="shared" si="5"/>
        <v>624.64000000001397</v>
      </c>
      <c r="AA11" s="47">
        <f t="shared" si="20"/>
        <v>156623.76</v>
      </c>
      <c r="AB11" s="47">
        <v>156924.88</v>
      </c>
      <c r="AC11" s="51">
        <f t="shared" si="6"/>
        <v>301.119999999995</v>
      </c>
      <c r="AD11" s="47">
        <f t="shared" ref="AD11:AD38" si="29">+AE10</f>
        <v>220705</v>
      </c>
      <c r="AE11" s="47">
        <v>221013</v>
      </c>
      <c r="AF11" s="58">
        <f t="shared" si="7"/>
        <v>308</v>
      </c>
      <c r="AG11" s="62">
        <f t="shared" si="21"/>
        <v>11679.8900000002</v>
      </c>
      <c r="AH11" s="47">
        <v>8767025.5899999999</v>
      </c>
      <c r="AI11" s="47">
        <v>8776925.5099999998</v>
      </c>
      <c r="AJ11" s="63">
        <f t="shared" si="8"/>
        <v>9899.9199999999291</v>
      </c>
      <c r="AK11" s="47">
        <f>+AL10</f>
        <v>9052643.0700000003</v>
      </c>
      <c r="AL11" s="47">
        <v>9062776.2699999996</v>
      </c>
      <c r="AM11" s="63">
        <f t="shared" si="9"/>
        <v>10133.1999999993</v>
      </c>
      <c r="AN11" s="47">
        <f t="shared" si="23"/>
        <v>235129.18</v>
      </c>
      <c r="AO11" s="64">
        <v>236660.45</v>
      </c>
      <c r="AP11" s="63">
        <f t="shared" si="24"/>
        <v>1531.27000000002</v>
      </c>
      <c r="AQ11" s="47">
        <f t="shared" si="25"/>
        <v>34527.040000000001</v>
      </c>
      <c r="AR11" s="47">
        <v>34527.040000000001</v>
      </c>
      <c r="AS11" s="63">
        <f t="shared" si="10"/>
        <v>0</v>
      </c>
      <c r="AT11" s="67">
        <f t="shared" si="11"/>
        <v>11363.3499999993</v>
      </c>
      <c r="AU11" s="47">
        <f t="shared" si="12"/>
        <v>233.27999999932899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50">
        <v>46086</v>
      </c>
      <c r="C12" s="47">
        <f t="shared" si="26"/>
        <v>4394474.13</v>
      </c>
      <c r="D12" s="52">
        <v>4399309.32</v>
      </c>
      <c r="E12" s="53">
        <f t="shared" si="0"/>
        <v>4835.1900000004098</v>
      </c>
      <c r="F12" s="47">
        <f t="shared" si="13"/>
        <v>1400987.91</v>
      </c>
      <c r="G12" s="47">
        <v>1403425.06</v>
      </c>
      <c r="H12" s="53">
        <f t="shared" si="1"/>
        <v>2437.1500000001402</v>
      </c>
      <c r="I12" s="47">
        <f t="shared" si="14"/>
        <v>160578.16</v>
      </c>
      <c r="J12" s="47">
        <v>160777.32</v>
      </c>
      <c r="K12" s="51">
        <f t="shared" si="27"/>
        <v>199.16000000000301</v>
      </c>
      <c r="L12" s="47">
        <f t="shared" si="15"/>
        <v>92790.63</v>
      </c>
      <c r="M12" s="47">
        <v>92874.559999999998</v>
      </c>
      <c r="N12" s="51">
        <f t="shared" si="2"/>
        <v>83.929999999993001</v>
      </c>
      <c r="O12" s="47">
        <f t="shared" si="16"/>
        <v>832801.28000000003</v>
      </c>
      <c r="P12" s="47">
        <v>833352.08</v>
      </c>
      <c r="Q12" s="51">
        <f t="shared" si="3"/>
        <v>550.79999999993004</v>
      </c>
      <c r="R12" s="47">
        <f t="shared" si="17"/>
        <v>330469.56</v>
      </c>
      <c r="S12" s="47">
        <v>330776.92</v>
      </c>
      <c r="T12" s="51">
        <f t="shared" si="4"/>
        <v>307.35999999998597</v>
      </c>
      <c r="U12" s="47">
        <f t="shared" si="18"/>
        <v>838708</v>
      </c>
      <c r="V12" s="47">
        <v>839776.16</v>
      </c>
      <c r="W12" s="51">
        <f t="shared" si="28"/>
        <v>1068.1600000000301</v>
      </c>
      <c r="X12" s="47">
        <f t="shared" si="19"/>
        <v>611520.56000000006</v>
      </c>
      <c r="Y12" s="47">
        <v>612126.07999999996</v>
      </c>
      <c r="Z12" s="51">
        <f t="shared" si="5"/>
        <v>605.51999999990198</v>
      </c>
      <c r="AA12" s="47">
        <f t="shared" si="20"/>
        <v>156924.88</v>
      </c>
      <c r="AB12" s="47">
        <v>157178.23999999999</v>
      </c>
      <c r="AC12" s="51">
        <f t="shared" si="6"/>
        <v>253.359999999986</v>
      </c>
      <c r="AD12" s="47">
        <f t="shared" si="29"/>
        <v>221013</v>
      </c>
      <c r="AE12" s="47">
        <v>221277</v>
      </c>
      <c r="AF12" s="58">
        <f t="shared" si="7"/>
        <v>264</v>
      </c>
      <c r="AG12" s="62">
        <f t="shared" si="21"/>
        <v>10604.630000000399</v>
      </c>
      <c r="AH12" s="47">
        <f t="shared" si="22"/>
        <v>8776925.5099999998</v>
      </c>
      <c r="AI12" s="47">
        <v>8785879.6999999993</v>
      </c>
      <c r="AJ12" s="63">
        <f t="shared" si="8"/>
        <v>8954.1899999994803</v>
      </c>
      <c r="AK12" s="47">
        <f>+AL11</f>
        <v>9062776.2699999996</v>
      </c>
      <c r="AL12" s="47">
        <v>9072064.5199999996</v>
      </c>
      <c r="AM12" s="63">
        <f t="shared" si="9"/>
        <v>9288.25</v>
      </c>
      <c r="AN12" s="47">
        <f t="shared" si="23"/>
        <v>236660.45</v>
      </c>
      <c r="AO12" s="64">
        <v>238098.02</v>
      </c>
      <c r="AP12" s="63">
        <f t="shared" si="24"/>
        <v>1437.5699999999799</v>
      </c>
      <c r="AQ12" s="47">
        <f t="shared" si="25"/>
        <v>34527.040000000001</v>
      </c>
      <c r="AR12" s="47">
        <v>34527.040000000001</v>
      </c>
      <c r="AS12" s="63">
        <f t="shared" si="10"/>
        <v>0</v>
      </c>
      <c r="AT12" s="67">
        <f t="shared" si="11"/>
        <v>10472.459999999999</v>
      </c>
      <c r="AU12" s="47">
        <f t="shared" si="12"/>
        <v>334.060000000522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50">
        <v>46087</v>
      </c>
      <c r="C13" s="47">
        <f t="shared" si="26"/>
        <v>4399309.32</v>
      </c>
      <c r="D13" s="47">
        <v>4404773.95</v>
      </c>
      <c r="E13" s="51">
        <f t="shared" si="0"/>
        <v>5464.6299999998901</v>
      </c>
      <c r="F13" s="47">
        <f t="shared" si="13"/>
        <v>1403425.06</v>
      </c>
      <c r="G13" s="47">
        <v>1406293.44</v>
      </c>
      <c r="H13" s="51">
        <f t="shared" si="1"/>
        <v>2868.3799999998901</v>
      </c>
      <c r="I13" s="47">
        <f t="shared" si="14"/>
        <v>160777.32</v>
      </c>
      <c r="J13" s="47">
        <v>160992.26999999999</v>
      </c>
      <c r="K13" s="51">
        <f t="shared" si="27"/>
        <v>214.94999999998299</v>
      </c>
      <c r="L13" s="47">
        <f t="shared" si="15"/>
        <v>92874.559999999998</v>
      </c>
      <c r="M13" s="47">
        <v>92964.68</v>
      </c>
      <c r="N13" s="51">
        <f t="shared" si="2"/>
        <v>90.119999999995301</v>
      </c>
      <c r="O13" s="47">
        <f t="shared" si="16"/>
        <v>833352.08</v>
      </c>
      <c r="P13" s="47">
        <v>833958.40000000002</v>
      </c>
      <c r="Q13" s="51">
        <f t="shared" si="3"/>
        <v>606.32000000006497</v>
      </c>
      <c r="R13" s="47">
        <f t="shared" si="17"/>
        <v>330776.92</v>
      </c>
      <c r="S13" s="47">
        <v>331094.40000000002</v>
      </c>
      <c r="T13" s="51">
        <f t="shared" si="4"/>
        <v>317.48000000003998</v>
      </c>
      <c r="U13" s="47">
        <f t="shared" si="18"/>
        <v>839776.16</v>
      </c>
      <c r="V13" s="47">
        <v>840918</v>
      </c>
      <c r="W13" s="51">
        <f t="shared" si="28"/>
        <v>1141.8399999999699</v>
      </c>
      <c r="X13" s="47">
        <f t="shared" si="19"/>
        <v>612126.07999999996</v>
      </c>
      <c r="Y13" s="47">
        <v>612826.24</v>
      </c>
      <c r="Z13" s="51">
        <f t="shared" si="5"/>
        <v>700.16000000003305</v>
      </c>
      <c r="AA13" s="47">
        <f t="shared" si="20"/>
        <v>157178.23999999999</v>
      </c>
      <c r="AB13" s="47">
        <v>157456.19</v>
      </c>
      <c r="AC13" s="51">
        <f t="shared" si="6"/>
        <v>277.95000000001198</v>
      </c>
      <c r="AD13" s="47">
        <f t="shared" si="29"/>
        <v>221277</v>
      </c>
      <c r="AE13" s="47">
        <v>221549</v>
      </c>
      <c r="AF13" s="58">
        <f t="shared" si="7"/>
        <v>272</v>
      </c>
      <c r="AG13" s="62">
        <f t="shared" si="21"/>
        <v>11953.8299999999</v>
      </c>
      <c r="AH13" s="47">
        <f t="shared" si="22"/>
        <v>8785879.6999999993</v>
      </c>
      <c r="AI13" s="47">
        <v>8796118.8300000001</v>
      </c>
      <c r="AJ13" s="63">
        <f t="shared" si="8"/>
        <v>10239.1300000008</v>
      </c>
      <c r="AK13" s="47">
        <f t="shared" ref="AK13:AK38" si="30">+AL12</f>
        <v>9072064.5199999996</v>
      </c>
      <c r="AL13" s="47">
        <v>9082569.5600000005</v>
      </c>
      <c r="AM13" s="63">
        <f t="shared" si="9"/>
        <v>10505.040000000999</v>
      </c>
      <c r="AN13" s="47">
        <f t="shared" si="23"/>
        <v>238098.02</v>
      </c>
      <c r="AO13" s="64">
        <v>239580.02</v>
      </c>
      <c r="AP13" s="63">
        <f t="shared" si="24"/>
        <v>1482</v>
      </c>
      <c r="AQ13" s="47">
        <f t="shared" si="25"/>
        <v>34527.040000000001</v>
      </c>
      <c r="AR13" s="47">
        <v>34527.040000000001</v>
      </c>
      <c r="AS13" s="63">
        <f t="shared" si="10"/>
        <v>0</v>
      </c>
      <c r="AT13" s="67">
        <f t="shared" si="11"/>
        <v>11709.090000001001</v>
      </c>
      <c r="AU13" s="47">
        <f t="shared" si="12"/>
        <v>265.91000000014901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50">
        <v>46088</v>
      </c>
      <c r="C14" s="47">
        <f t="shared" si="26"/>
        <v>4404773.95</v>
      </c>
      <c r="D14" s="47">
        <v>4410117.75</v>
      </c>
      <c r="E14" s="51">
        <f t="shared" si="0"/>
        <v>5343.7999999998101</v>
      </c>
      <c r="F14" s="47">
        <f t="shared" si="13"/>
        <v>1406293.44</v>
      </c>
      <c r="G14" s="47">
        <v>1408793.9</v>
      </c>
      <c r="H14" s="51">
        <f t="shared" si="1"/>
        <v>2500.45999999996</v>
      </c>
      <c r="I14" s="47">
        <f t="shared" si="14"/>
        <v>160992.26999999999</v>
      </c>
      <c r="J14" s="47">
        <v>161205.12</v>
      </c>
      <c r="K14" s="51">
        <f t="shared" si="27"/>
        <v>212.85000000000599</v>
      </c>
      <c r="L14" s="47">
        <f t="shared" si="15"/>
        <v>92964.68</v>
      </c>
      <c r="M14" s="47">
        <v>93056.2</v>
      </c>
      <c r="N14" s="51">
        <f t="shared" si="2"/>
        <v>91.520000000004103</v>
      </c>
      <c r="O14" s="47">
        <f t="shared" si="16"/>
        <v>833958.40000000002</v>
      </c>
      <c r="P14" s="47">
        <v>834550.16</v>
      </c>
      <c r="Q14" s="51">
        <f t="shared" si="3"/>
        <v>591.76000000000897</v>
      </c>
      <c r="R14" s="47">
        <f t="shared" si="17"/>
        <v>331094.40000000002</v>
      </c>
      <c r="S14" s="47">
        <v>331429.92</v>
      </c>
      <c r="T14" s="51">
        <f t="shared" si="4"/>
        <v>335.51999999996002</v>
      </c>
      <c r="U14" s="47">
        <f t="shared" si="18"/>
        <v>840918</v>
      </c>
      <c r="V14" s="47">
        <v>842065.28</v>
      </c>
      <c r="W14" s="51">
        <f t="shared" si="28"/>
        <v>1147.28000000003</v>
      </c>
      <c r="X14" s="47">
        <f t="shared" si="19"/>
        <v>612826.24</v>
      </c>
      <c r="Y14" s="47">
        <v>613458.16</v>
      </c>
      <c r="Z14" s="51">
        <f t="shared" si="5"/>
        <v>631.92000000004202</v>
      </c>
      <c r="AA14" s="47">
        <f t="shared" si="20"/>
        <v>157456.19</v>
      </c>
      <c r="AB14" s="47">
        <v>157727.71</v>
      </c>
      <c r="AC14" s="51">
        <f t="shared" si="6"/>
        <v>271.51999999998998</v>
      </c>
      <c r="AD14" s="47">
        <f t="shared" si="29"/>
        <v>221549</v>
      </c>
      <c r="AE14" s="47">
        <v>221836</v>
      </c>
      <c r="AF14" s="58">
        <f t="shared" si="7"/>
        <v>287</v>
      </c>
      <c r="AG14" s="62">
        <f t="shared" si="21"/>
        <v>11413.629999999799</v>
      </c>
      <c r="AH14" s="47">
        <f t="shared" si="22"/>
        <v>8796118.8300000001</v>
      </c>
      <c r="AI14" s="47">
        <v>8805820.3599999994</v>
      </c>
      <c r="AJ14" s="63">
        <f t="shared" si="8"/>
        <v>9701.5299999993294</v>
      </c>
      <c r="AK14" s="47">
        <f t="shared" si="30"/>
        <v>9082569.5600000005</v>
      </c>
      <c r="AL14" s="47">
        <v>9092497.5299999993</v>
      </c>
      <c r="AM14" s="63">
        <f t="shared" si="9"/>
        <v>9927.9699999988097</v>
      </c>
      <c r="AN14" s="47">
        <f t="shared" si="23"/>
        <v>239580.02</v>
      </c>
      <c r="AO14" s="64">
        <v>241078.03</v>
      </c>
      <c r="AP14" s="63">
        <f t="shared" si="24"/>
        <v>1498.01000000001</v>
      </c>
      <c r="AQ14" s="47">
        <f t="shared" si="25"/>
        <v>34527.040000000001</v>
      </c>
      <c r="AR14" s="47">
        <v>34527.040000000001</v>
      </c>
      <c r="AS14" s="63">
        <f t="shared" si="10"/>
        <v>0</v>
      </c>
      <c r="AT14" s="67">
        <f t="shared" si="11"/>
        <v>11154.4599999988</v>
      </c>
      <c r="AU14" s="47">
        <f t="shared" si="12"/>
        <v>226.439999999478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50">
        <v>46089</v>
      </c>
      <c r="C15" s="47">
        <f t="shared" si="26"/>
        <v>4410117.75</v>
      </c>
      <c r="D15" s="47">
        <v>4415558.04</v>
      </c>
      <c r="E15" s="51">
        <f t="shared" si="0"/>
        <v>5440.29000000004</v>
      </c>
      <c r="F15" s="47">
        <f t="shared" si="13"/>
        <v>1408793.9</v>
      </c>
      <c r="G15" s="47">
        <v>1411199.68</v>
      </c>
      <c r="H15" s="51">
        <f t="shared" si="1"/>
        <v>2405.7800000000302</v>
      </c>
      <c r="I15" s="47">
        <f t="shared" si="14"/>
        <v>161205.12</v>
      </c>
      <c r="J15" s="47">
        <v>161421.68</v>
      </c>
      <c r="K15" s="51">
        <f t="shared" si="27"/>
        <v>216.55999999999801</v>
      </c>
      <c r="L15" s="47">
        <f t="shared" si="15"/>
        <v>93056.2</v>
      </c>
      <c r="M15" s="47">
        <v>93147.11</v>
      </c>
      <c r="N15" s="51">
        <f t="shared" si="2"/>
        <v>90.910000000003507</v>
      </c>
      <c r="O15" s="47">
        <f t="shared" si="16"/>
        <v>834550.16</v>
      </c>
      <c r="P15" s="47">
        <v>835150.32</v>
      </c>
      <c r="Q15" s="51">
        <f t="shared" si="3"/>
        <v>600.15999999991595</v>
      </c>
      <c r="R15" s="47">
        <f t="shared" si="17"/>
        <v>331429.92</v>
      </c>
      <c r="S15" s="47">
        <v>331744.03999999998</v>
      </c>
      <c r="T15" s="51">
        <f t="shared" si="4"/>
        <v>314.119999999995</v>
      </c>
      <c r="U15" s="47">
        <f t="shared" si="18"/>
        <v>842065.28</v>
      </c>
      <c r="V15" s="47">
        <v>843163.52</v>
      </c>
      <c r="W15" s="51">
        <f t="shared" si="28"/>
        <v>1098.23999999999</v>
      </c>
      <c r="X15" s="47">
        <f t="shared" si="19"/>
        <v>613458.16</v>
      </c>
      <c r="Y15" s="47">
        <v>614074.24</v>
      </c>
      <c r="Z15" s="51">
        <f t="shared" si="5"/>
        <v>616.07999999995798</v>
      </c>
      <c r="AA15" s="47">
        <f t="shared" si="20"/>
        <v>157727.71</v>
      </c>
      <c r="AB15" s="47">
        <v>158004.32</v>
      </c>
      <c r="AC15" s="51">
        <f t="shared" si="6"/>
        <v>276.61000000001502</v>
      </c>
      <c r="AD15" s="47">
        <f t="shared" si="29"/>
        <v>221836</v>
      </c>
      <c r="AE15" s="47">
        <v>222065</v>
      </c>
      <c r="AF15" s="58">
        <f t="shared" si="7"/>
        <v>229</v>
      </c>
      <c r="AG15" s="62">
        <f t="shared" si="21"/>
        <v>11287.7499999999</v>
      </c>
      <c r="AH15" s="47">
        <f t="shared" si="22"/>
        <v>8805820.3599999994</v>
      </c>
      <c r="AI15" s="47">
        <v>8815572.2200000007</v>
      </c>
      <c r="AJ15" s="63">
        <f t="shared" si="8"/>
        <v>9751.8600000012702</v>
      </c>
      <c r="AK15" s="47">
        <f t="shared" si="30"/>
        <v>9092497.5299999993</v>
      </c>
      <c r="AL15" s="47">
        <v>9102511.3399999999</v>
      </c>
      <c r="AM15" s="63">
        <f t="shared" si="9"/>
        <v>10013.8100000005</v>
      </c>
      <c r="AN15" s="47">
        <f t="shared" si="23"/>
        <v>241078.03</v>
      </c>
      <c r="AO15" s="64">
        <v>242386.63</v>
      </c>
      <c r="AP15" s="63">
        <f t="shared" si="24"/>
        <v>1308.6000000000099</v>
      </c>
      <c r="AQ15" s="47">
        <f t="shared" si="25"/>
        <v>34527.040000000001</v>
      </c>
      <c r="AR15" s="47">
        <v>34527.040000000001</v>
      </c>
      <c r="AS15" s="63">
        <f t="shared" si="10"/>
        <v>0</v>
      </c>
      <c r="AT15" s="67">
        <f t="shared" si="11"/>
        <v>11045.800000000499</v>
      </c>
      <c r="AU15" s="47">
        <f t="shared" si="12"/>
        <v>261.949999999255</v>
      </c>
      <c r="AV15" s="38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50">
        <v>46090</v>
      </c>
      <c r="C16" s="47">
        <f t="shared" si="26"/>
        <v>4415558.04</v>
      </c>
      <c r="D16" s="47">
        <v>4420871.24</v>
      </c>
      <c r="E16" s="51">
        <f t="shared" si="0"/>
        <v>5313.2000000001899</v>
      </c>
      <c r="F16" s="47">
        <f t="shared" si="13"/>
        <v>1411199.68</v>
      </c>
      <c r="G16" s="47">
        <v>1413920.24</v>
      </c>
      <c r="H16" s="51">
        <f t="shared" si="1"/>
        <v>2720.56000000006</v>
      </c>
      <c r="I16" s="47">
        <f t="shared" si="14"/>
        <v>161421.68</v>
      </c>
      <c r="J16" s="47">
        <v>161630.73000000001</v>
      </c>
      <c r="K16" s="51">
        <f t="shared" si="27"/>
        <v>209.05000000001701</v>
      </c>
      <c r="L16" s="47">
        <f t="shared" si="15"/>
        <v>93147.11</v>
      </c>
      <c r="M16" s="47">
        <v>93248.37</v>
      </c>
      <c r="N16" s="51">
        <f t="shared" si="2"/>
        <v>101.259999999995</v>
      </c>
      <c r="O16" s="47">
        <f t="shared" si="16"/>
        <v>835150.32</v>
      </c>
      <c r="P16" s="47">
        <v>835744.88</v>
      </c>
      <c r="Q16" s="51">
        <f t="shared" si="3"/>
        <v>594.56000000005599</v>
      </c>
      <c r="R16" s="47">
        <f t="shared" si="17"/>
        <v>331744.03999999998</v>
      </c>
      <c r="S16" s="47">
        <v>332074.23999999999</v>
      </c>
      <c r="T16" s="51">
        <f t="shared" si="4"/>
        <v>330.20000000001198</v>
      </c>
      <c r="U16" s="47">
        <f t="shared" si="18"/>
        <v>843163.52</v>
      </c>
      <c r="V16" s="47">
        <v>844290.48</v>
      </c>
      <c r="W16" s="51">
        <f t="shared" si="28"/>
        <v>1126.95999999996</v>
      </c>
      <c r="X16" s="47">
        <f t="shared" si="19"/>
        <v>614074.24</v>
      </c>
      <c r="Y16" s="47">
        <v>614760.84</v>
      </c>
      <c r="Z16" s="51">
        <f t="shared" si="5"/>
        <v>686.59999999997694</v>
      </c>
      <c r="AA16" s="47">
        <f t="shared" si="20"/>
        <v>158004.32</v>
      </c>
      <c r="AB16" s="47">
        <v>158280.489</v>
      </c>
      <c r="AC16" s="51">
        <f t="shared" si="6"/>
        <v>276.16899999999401</v>
      </c>
      <c r="AD16" s="47">
        <f t="shared" si="29"/>
        <v>222065</v>
      </c>
      <c r="AE16" s="47">
        <v>222344</v>
      </c>
      <c r="AF16" s="58">
        <f t="shared" si="7"/>
        <v>279</v>
      </c>
      <c r="AG16" s="62">
        <f t="shared" si="21"/>
        <v>11637.559000000299</v>
      </c>
      <c r="AH16" s="47">
        <f t="shared" si="22"/>
        <v>8815572.2200000007</v>
      </c>
      <c r="AI16" s="47">
        <v>8825541.5299999993</v>
      </c>
      <c r="AJ16" s="63">
        <f t="shared" si="8"/>
        <v>9969.3099999986607</v>
      </c>
      <c r="AK16" s="47">
        <f t="shared" si="30"/>
        <v>9102511.3399999999</v>
      </c>
      <c r="AL16" s="47">
        <v>9112776.8300000001</v>
      </c>
      <c r="AM16" s="63">
        <f t="shared" si="9"/>
        <v>10265.4900000002</v>
      </c>
      <c r="AN16" s="47">
        <f t="shared" si="23"/>
        <v>242386.63</v>
      </c>
      <c r="AO16" s="64">
        <v>243825.04</v>
      </c>
      <c r="AP16" s="63">
        <f t="shared" si="24"/>
        <v>1438.41</v>
      </c>
      <c r="AQ16" s="47">
        <f t="shared" si="25"/>
        <v>34527.040000000001</v>
      </c>
      <c r="AR16" s="47">
        <v>34527.040000000001</v>
      </c>
      <c r="AS16" s="63">
        <f t="shared" si="10"/>
        <v>0</v>
      </c>
      <c r="AT16" s="67">
        <f t="shared" si="11"/>
        <v>11427.7310000002</v>
      </c>
      <c r="AU16" s="47">
        <f t="shared" si="12"/>
        <v>296.18000000156502</v>
      </c>
      <c r="AV16" s="2"/>
      <c r="AW16" s="1"/>
      <c r="AX16" s="1"/>
      <c r="AY16" s="1"/>
      <c r="AZ16" s="1"/>
      <c r="BA16" s="1"/>
      <c r="BB16" s="1"/>
      <c r="BC16" s="1"/>
    </row>
    <row r="17" spans="1:55" ht="30" customHeight="1">
      <c r="A17" s="504"/>
      <c r="B17" s="50">
        <v>46091</v>
      </c>
      <c r="C17" s="47">
        <f t="shared" si="26"/>
        <v>4420871.24</v>
      </c>
      <c r="D17" s="47">
        <v>4426397.8099999996</v>
      </c>
      <c r="E17" s="51">
        <f t="shared" si="0"/>
        <v>5526.5699999993703</v>
      </c>
      <c r="F17" s="47">
        <f t="shared" si="13"/>
        <v>1413920.24</v>
      </c>
      <c r="G17" s="47">
        <v>1416431.9</v>
      </c>
      <c r="H17" s="51">
        <f t="shared" si="1"/>
        <v>2511.6599999999198</v>
      </c>
      <c r="I17" s="47">
        <f t="shared" si="14"/>
        <v>161630.73000000001</v>
      </c>
      <c r="J17" s="47">
        <v>161832.9</v>
      </c>
      <c r="K17" s="51">
        <f t="shared" si="27"/>
        <v>202.16999999998399</v>
      </c>
      <c r="L17" s="47">
        <f t="shared" si="15"/>
        <v>93248.37</v>
      </c>
      <c r="M17" s="47">
        <v>93334.78</v>
      </c>
      <c r="N17" s="51">
        <f t="shared" si="2"/>
        <v>86.410000000003507</v>
      </c>
      <c r="O17" s="47">
        <f t="shared" si="16"/>
        <v>835744.88</v>
      </c>
      <c r="P17" s="47">
        <v>836302</v>
      </c>
      <c r="Q17" s="51">
        <f t="shared" si="3"/>
        <v>557.119999999995</v>
      </c>
      <c r="R17" s="47">
        <f t="shared" si="17"/>
        <v>332074.23999999999</v>
      </c>
      <c r="S17" s="47">
        <v>332409</v>
      </c>
      <c r="T17" s="51">
        <f t="shared" si="4"/>
        <v>334.76000000000897</v>
      </c>
      <c r="U17" s="47">
        <f t="shared" si="18"/>
        <v>844290.48</v>
      </c>
      <c r="V17" s="47">
        <v>845412.08</v>
      </c>
      <c r="W17" s="51">
        <f t="shared" si="28"/>
        <v>1121.5999999999799</v>
      </c>
      <c r="X17" s="47">
        <f t="shared" si="19"/>
        <v>614760.84</v>
      </c>
      <c r="Y17" s="47">
        <v>615482.64</v>
      </c>
      <c r="Z17" s="51">
        <f t="shared" si="5"/>
        <v>721.80000000004702</v>
      </c>
      <c r="AA17" s="47">
        <f t="shared" si="20"/>
        <v>158280.489</v>
      </c>
      <c r="AB17" s="47">
        <v>158556.24</v>
      </c>
      <c r="AC17" s="51">
        <f t="shared" si="6"/>
        <v>275.75099999998901</v>
      </c>
      <c r="AD17" s="47">
        <f t="shared" si="29"/>
        <v>222344</v>
      </c>
      <c r="AE17" s="47">
        <v>222677</v>
      </c>
      <c r="AF17" s="58">
        <f t="shared" si="7"/>
        <v>333</v>
      </c>
      <c r="AG17" s="62">
        <f t="shared" si="21"/>
        <v>11670.8409999993</v>
      </c>
      <c r="AH17" s="47">
        <f t="shared" si="22"/>
        <v>8825541.5299999993</v>
      </c>
      <c r="AI17" s="47">
        <v>8835474.6099999994</v>
      </c>
      <c r="AJ17" s="63">
        <f t="shared" si="8"/>
        <v>9933.0800000000709</v>
      </c>
      <c r="AK17" s="47">
        <f t="shared" si="30"/>
        <v>9112776.8300000001</v>
      </c>
      <c r="AL17" s="47">
        <v>9123047.9299999997</v>
      </c>
      <c r="AM17" s="63">
        <f t="shared" si="9"/>
        <v>10271.0999999996</v>
      </c>
      <c r="AN17" s="47">
        <f t="shared" si="23"/>
        <v>243825.04</v>
      </c>
      <c r="AO17" s="64">
        <v>245276</v>
      </c>
      <c r="AP17" s="63">
        <f t="shared" si="24"/>
        <v>1450.95999999999</v>
      </c>
      <c r="AQ17" s="47">
        <f t="shared" si="25"/>
        <v>34527.040000000001</v>
      </c>
      <c r="AR17" s="47">
        <v>34527.040000000001</v>
      </c>
      <c r="AS17" s="63">
        <f t="shared" si="10"/>
        <v>0</v>
      </c>
      <c r="AT17" s="67">
        <f t="shared" si="11"/>
        <v>11446.308999999599</v>
      </c>
      <c r="AU17" s="47">
        <f t="shared" si="12"/>
        <v>338.01999999955302</v>
      </c>
      <c r="AV17" s="38"/>
      <c r="AW17" s="1"/>
      <c r="AX17" s="1"/>
      <c r="AY17" s="1"/>
      <c r="AZ17" s="1"/>
      <c r="BA17" s="1"/>
      <c r="BB17" s="1"/>
      <c r="BC17" s="1"/>
    </row>
    <row r="18" spans="1:55" s="3" customFormat="1" ht="30" customHeight="1">
      <c r="A18" s="504"/>
      <c r="B18" s="50">
        <v>46092</v>
      </c>
      <c r="C18" s="47">
        <f t="shared" si="26"/>
        <v>4426397.8099999996</v>
      </c>
      <c r="D18" s="47">
        <v>4431693.84</v>
      </c>
      <c r="E18" s="51">
        <f t="shared" si="0"/>
        <v>5296.0300000002599</v>
      </c>
      <c r="F18" s="47">
        <f t="shared" si="13"/>
        <v>1416431.9</v>
      </c>
      <c r="G18" s="47">
        <v>1416791.71</v>
      </c>
      <c r="H18" s="51">
        <f t="shared" si="1"/>
        <v>359.81000000005599</v>
      </c>
      <c r="I18" s="47">
        <f t="shared" si="14"/>
        <v>161832.9</v>
      </c>
      <c r="J18" s="47">
        <v>161989.65</v>
      </c>
      <c r="K18" s="51">
        <f t="shared" si="27"/>
        <v>156.75</v>
      </c>
      <c r="L18" s="47">
        <f t="shared" si="15"/>
        <v>93334.78</v>
      </c>
      <c r="M18" s="47">
        <v>93419.61</v>
      </c>
      <c r="N18" s="51">
        <f t="shared" si="2"/>
        <v>84.830000000001704</v>
      </c>
      <c r="O18" s="47">
        <f t="shared" si="16"/>
        <v>836302</v>
      </c>
      <c r="P18" s="47">
        <v>836746.72</v>
      </c>
      <c r="Q18" s="51">
        <f t="shared" si="3"/>
        <v>444.719999999972</v>
      </c>
      <c r="R18" s="47">
        <f t="shared" si="17"/>
        <v>332409</v>
      </c>
      <c r="S18" s="47">
        <v>332628.2</v>
      </c>
      <c r="T18" s="51">
        <f t="shared" si="4"/>
        <v>219.20000000001201</v>
      </c>
      <c r="U18" s="47">
        <f t="shared" si="18"/>
        <v>845412.08</v>
      </c>
      <c r="V18" s="47">
        <v>846277.76</v>
      </c>
      <c r="W18" s="51">
        <f t="shared" si="28"/>
        <v>865.680000000051</v>
      </c>
      <c r="X18" s="47">
        <f t="shared" si="19"/>
        <v>615482.64</v>
      </c>
      <c r="Y18" s="47">
        <v>616030</v>
      </c>
      <c r="Z18" s="51">
        <f t="shared" si="5"/>
        <v>547.35999999998603</v>
      </c>
      <c r="AA18" s="47">
        <f t="shared" si="20"/>
        <v>158556.24</v>
      </c>
      <c r="AB18" s="47">
        <v>158730.43</v>
      </c>
      <c r="AC18" s="51">
        <f t="shared" si="6"/>
        <v>174.19000000000199</v>
      </c>
      <c r="AD18" s="47">
        <f t="shared" si="29"/>
        <v>222677</v>
      </c>
      <c r="AE18" s="47">
        <v>222883</v>
      </c>
      <c r="AF18" s="58">
        <f t="shared" si="7"/>
        <v>206</v>
      </c>
      <c r="AG18" s="62">
        <f t="shared" si="21"/>
        <v>8354.5700000003399</v>
      </c>
      <c r="AH18" s="47">
        <f t="shared" si="22"/>
        <v>8835474.6099999994</v>
      </c>
      <c r="AI18" s="47">
        <v>8842277.7100000009</v>
      </c>
      <c r="AJ18" s="63">
        <f t="shared" si="8"/>
        <v>6803.1000000014901</v>
      </c>
      <c r="AK18" s="47">
        <f t="shared" si="30"/>
        <v>9123047.9299999997</v>
      </c>
      <c r="AL18" s="47">
        <v>9130098.3000000007</v>
      </c>
      <c r="AM18" s="63">
        <f t="shared" si="9"/>
        <v>7050.3700000010404</v>
      </c>
      <c r="AN18" s="47">
        <f t="shared" si="23"/>
        <v>245276</v>
      </c>
      <c r="AO18" s="64">
        <v>246747.78</v>
      </c>
      <c r="AP18" s="63">
        <f t="shared" si="24"/>
        <v>1471.78</v>
      </c>
      <c r="AQ18" s="47">
        <f t="shared" si="25"/>
        <v>34527.040000000001</v>
      </c>
      <c r="AR18" s="47">
        <v>34527.21</v>
      </c>
      <c r="AS18" s="63">
        <f t="shared" si="10"/>
        <v>0.16999999999825399</v>
      </c>
      <c r="AT18" s="67">
        <f t="shared" si="11"/>
        <v>8347.7900000010395</v>
      </c>
      <c r="AU18" s="47">
        <f t="shared" si="12"/>
        <v>247.26999999955299</v>
      </c>
      <c r="AV18" s="39"/>
      <c r="AZ18" s="1"/>
    </row>
    <row r="19" spans="1:55" ht="30" customHeight="1">
      <c r="A19" s="504"/>
      <c r="B19" s="50">
        <v>46093</v>
      </c>
      <c r="C19" s="47">
        <f t="shared" si="26"/>
        <v>4431693.84</v>
      </c>
      <c r="D19" s="47">
        <v>4436828.74</v>
      </c>
      <c r="E19" s="51">
        <f t="shared" si="0"/>
        <v>5134.9000000003698</v>
      </c>
      <c r="F19" s="47">
        <f t="shared" si="13"/>
        <v>1416791.71</v>
      </c>
      <c r="G19" s="47">
        <v>1416971.18</v>
      </c>
      <c r="H19" s="51">
        <f t="shared" si="1"/>
        <v>179.469999999972</v>
      </c>
      <c r="I19" s="47">
        <f t="shared" si="14"/>
        <v>161989.65</v>
      </c>
      <c r="J19" s="47">
        <v>162144.10999999999</v>
      </c>
      <c r="K19" s="51">
        <f t="shared" si="27"/>
        <v>154.45999999999199</v>
      </c>
      <c r="L19" s="47">
        <f t="shared" si="15"/>
        <v>93419.61</v>
      </c>
      <c r="M19" s="47">
        <v>93511.76</v>
      </c>
      <c r="N19" s="51">
        <f t="shared" si="2"/>
        <v>92.149999999994193</v>
      </c>
      <c r="O19" s="47">
        <f t="shared" si="16"/>
        <v>836746.72</v>
      </c>
      <c r="P19" s="47">
        <v>837145.92</v>
      </c>
      <c r="Q19" s="51">
        <f t="shared" si="3"/>
        <v>399.20000000007002</v>
      </c>
      <c r="R19" s="47">
        <f t="shared" si="17"/>
        <v>332628.2</v>
      </c>
      <c r="S19" s="47">
        <v>332879.35999999999</v>
      </c>
      <c r="T19" s="51">
        <f t="shared" si="4"/>
        <v>251.15999999997399</v>
      </c>
      <c r="U19" s="47">
        <f t="shared" si="18"/>
        <v>846277.76</v>
      </c>
      <c r="V19" s="47">
        <v>847123.04</v>
      </c>
      <c r="W19" s="51">
        <f t="shared" si="28"/>
        <v>845.28000000002805</v>
      </c>
      <c r="X19" s="47">
        <f t="shared" si="19"/>
        <v>616030</v>
      </c>
      <c r="Y19" s="47">
        <v>616572.04</v>
      </c>
      <c r="Z19" s="51">
        <f t="shared" si="5"/>
        <v>542.04000000003703</v>
      </c>
      <c r="AA19" s="47">
        <f t="shared" si="20"/>
        <v>158730.43</v>
      </c>
      <c r="AB19" s="47">
        <v>158932</v>
      </c>
      <c r="AC19" s="51">
        <f t="shared" si="6"/>
        <v>201.57000000000701</v>
      </c>
      <c r="AD19" s="47">
        <f t="shared" si="29"/>
        <v>222883</v>
      </c>
      <c r="AE19" s="47">
        <v>223121</v>
      </c>
      <c r="AF19" s="58">
        <f t="shared" si="7"/>
        <v>238</v>
      </c>
      <c r="AG19" s="62">
        <f t="shared" si="21"/>
        <v>8038.2300000004498</v>
      </c>
      <c r="AH19" s="47">
        <f t="shared" si="22"/>
        <v>8842277.7100000009</v>
      </c>
      <c r="AI19" s="47">
        <v>8849281.5199999996</v>
      </c>
      <c r="AJ19" s="63">
        <f t="shared" si="8"/>
        <v>7003.8099999986598</v>
      </c>
      <c r="AK19" s="47">
        <f t="shared" si="30"/>
        <v>9130098.3000000007</v>
      </c>
      <c r="AL19" s="47">
        <v>9137269.3200000003</v>
      </c>
      <c r="AM19" s="63">
        <f t="shared" si="9"/>
        <v>7171.0199999995502</v>
      </c>
      <c r="AN19" s="47">
        <f t="shared" si="23"/>
        <v>246747.78</v>
      </c>
      <c r="AO19" s="64">
        <v>247636.66</v>
      </c>
      <c r="AP19" s="63">
        <f t="shared" si="24"/>
        <v>888.880000000005</v>
      </c>
      <c r="AQ19" s="47">
        <f t="shared" si="25"/>
        <v>34527.21</v>
      </c>
      <c r="AR19" s="47">
        <v>34527.21</v>
      </c>
      <c r="AS19" s="63">
        <f t="shared" si="10"/>
        <v>0</v>
      </c>
      <c r="AT19" s="67">
        <f t="shared" si="11"/>
        <v>7858.3299999995497</v>
      </c>
      <c r="AU19" s="47">
        <f t="shared" si="12"/>
        <v>167.21000000089401</v>
      </c>
      <c r="AV19" s="1"/>
      <c r="AW19" s="1"/>
      <c r="AX19" s="1"/>
      <c r="AY19" s="1"/>
      <c r="AZ19" s="1"/>
      <c r="BA19" s="1"/>
      <c r="BB19" s="1"/>
      <c r="BC19" s="1"/>
    </row>
    <row r="20" spans="1:55" s="3" customFormat="1" ht="30" customHeight="1">
      <c r="A20" s="504"/>
      <c r="B20" s="50">
        <v>46094</v>
      </c>
      <c r="C20" s="47">
        <f t="shared" si="26"/>
        <v>4436828.74</v>
      </c>
      <c r="D20" s="47">
        <v>4442129.74</v>
      </c>
      <c r="E20" s="51">
        <f t="shared" si="0"/>
        <v>5301</v>
      </c>
      <c r="F20" s="47">
        <f t="shared" si="13"/>
        <v>1416971.18</v>
      </c>
      <c r="G20" s="47">
        <v>1417049.26</v>
      </c>
      <c r="H20" s="51">
        <f t="shared" si="1"/>
        <v>78.080000000074506</v>
      </c>
      <c r="I20" s="47">
        <f t="shared" si="14"/>
        <v>162144.10999999999</v>
      </c>
      <c r="J20" s="47">
        <v>162280.69</v>
      </c>
      <c r="K20" s="51">
        <f t="shared" si="27"/>
        <v>136.58000000001601</v>
      </c>
      <c r="L20" s="47">
        <f t="shared" si="15"/>
        <v>93511.76</v>
      </c>
      <c r="M20" s="47">
        <v>93604.13</v>
      </c>
      <c r="N20" s="51">
        <f t="shared" si="2"/>
        <v>92.370000000009895</v>
      </c>
      <c r="O20" s="47">
        <f t="shared" si="16"/>
        <v>837145.92</v>
      </c>
      <c r="P20" s="47">
        <v>837564.24</v>
      </c>
      <c r="Q20" s="51">
        <f t="shared" si="3"/>
        <v>418.319999999949</v>
      </c>
      <c r="R20" s="47">
        <f t="shared" si="17"/>
        <v>332879.35999999999</v>
      </c>
      <c r="S20" s="47">
        <v>333149.82</v>
      </c>
      <c r="T20" s="51">
        <f t="shared" si="4"/>
        <v>270.46000000002101</v>
      </c>
      <c r="U20" s="47">
        <f t="shared" si="18"/>
        <v>847123.04</v>
      </c>
      <c r="V20" s="47">
        <v>847989.84</v>
      </c>
      <c r="W20" s="51">
        <f t="shared" si="28"/>
        <v>866.79999999993004</v>
      </c>
      <c r="X20" s="47">
        <f t="shared" si="19"/>
        <v>616572.04</v>
      </c>
      <c r="Y20" s="47">
        <v>617119.28</v>
      </c>
      <c r="Z20" s="51">
        <f t="shared" si="5"/>
        <v>547.23999999999103</v>
      </c>
      <c r="AA20" s="47">
        <f t="shared" si="20"/>
        <v>158932</v>
      </c>
      <c r="AB20" s="47">
        <v>159167.32999999999</v>
      </c>
      <c r="AC20" s="51">
        <f t="shared" si="6"/>
        <v>235.329999999987</v>
      </c>
      <c r="AD20" s="47">
        <f t="shared" si="29"/>
        <v>223121</v>
      </c>
      <c r="AE20" s="47">
        <v>223315</v>
      </c>
      <c r="AF20" s="58">
        <f t="shared" si="7"/>
        <v>194</v>
      </c>
      <c r="AG20" s="62">
        <f t="shared" si="21"/>
        <v>8140.1799999999803</v>
      </c>
      <c r="AH20" s="47">
        <f t="shared" si="22"/>
        <v>8849281.5199999996</v>
      </c>
      <c r="AI20" s="47">
        <v>8856391.6199999992</v>
      </c>
      <c r="AJ20" s="63">
        <f t="shared" si="8"/>
        <v>7110.0999999996302</v>
      </c>
      <c r="AK20" s="47">
        <f t="shared" si="30"/>
        <v>9137269.3200000003</v>
      </c>
      <c r="AL20" s="47">
        <v>9144725.3800000008</v>
      </c>
      <c r="AM20" s="63">
        <f t="shared" si="9"/>
        <v>7456.0600000005197</v>
      </c>
      <c r="AN20" s="47">
        <f t="shared" si="23"/>
        <v>247636.66</v>
      </c>
      <c r="AO20" s="64">
        <v>248473.17</v>
      </c>
      <c r="AP20" s="63">
        <f t="shared" si="24"/>
        <v>836.51000000000897</v>
      </c>
      <c r="AQ20" s="47">
        <f t="shared" si="25"/>
        <v>34527.21</v>
      </c>
      <c r="AR20" s="47">
        <v>34527.21</v>
      </c>
      <c r="AS20" s="63">
        <f t="shared" si="10"/>
        <v>0</v>
      </c>
      <c r="AT20" s="67">
        <f t="shared" si="11"/>
        <v>8057.24000000054</v>
      </c>
      <c r="AU20" s="47">
        <f t="shared" si="12"/>
        <v>345.96000000089401</v>
      </c>
      <c r="AV20" s="40"/>
    </row>
    <row r="21" spans="1:55" s="3" customFormat="1" ht="30" customHeight="1">
      <c r="A21" s="504"/>
      <c r="B21" s="50">
        <v>46095</v>
      </c>
      <c r="C21" s="47">
        <f t="shared" si="26"/>
        <v>4442129.74</v>
      </c>
      <c r="D21" s="47">
        <v>4447595.1500000004</v>
      </c>
      <c r="E21" s="51">
        <f t="shared" si="0"/>
        <v>5465.4100000001499</v>
      </c>
      <c r="F21" s="47">
        <f t="shared" si="13"/>
        <v>1417049.26</v>
      </c>
      <c r="G21" s="47">
        <v>1417125.73</v>
      </c>
      <c r="H21" s="51">
        <f t="shared" si="1"/>
        <v>76.469999999972103</v>
      </c>
      <c r="I21" s="47">
        <f t="shared" si="14"/>
        <v>162280.69</v>
      </c>
      <c r="J21" s="47">
        <v>162428.60999999999</v>
      </c>
      <c r="K21" s="51">
        <f t="shared" si="27"/>
        <v>147.91999999998399</v>
      </c>
      <c r="L21" s="47">
        <f t="shared" si="15"/>
        <v>93604.13</v>
      </c>
      <c r="M21" s="47">
        <v>93687.78</v>
      </c>
      <c r="N21" s="51">
        <f t="shared" si="2"/>
        <v>83.649999999994193</v>
      </c>
      <c r="O21" s="47">
        <f t="shared" si="16"/>
        <v>837564.24</v>
      </c>
      <c r="P21" s="47">
        <v>837939.6</v>
      </c>
      <c r="Q21" s="51">
        <f t="shared" si="3"/>
        <v>375.35999999998597</v>
      </c>
      <c r="R21" s="47">
        <f t="shared" si="17"/>
        <v>333149.82</v>
      </c>
      <c r="S21" s="47">
        <v>333368.48</v>
      </c>
      <c r="T21" s="51">
        <f t="shared" si="4"/>
        <v>218.65999999997399</v>
      </c>
      <c r="U21" s="47">
        <f t="shared" si="18"/>
        <v>847989.84</v>
      </c>
      <c r="V21" s="47">
        <v>848962.96</v>
      </c>
      <c r="W21" s="51">
        <f t="shared" si="28"/>
        <v>973.119999999995</v>
      </c>
      <c r="X21" s="47">
        <f t="shared" si="19"/>
        <v>617119.28</v>
      </c>
      <c r="Y21" s="47">
        <v>617646</v>
      </c>
      <c r="Z21" s="51">
        <f t="shared" si="5"/>
        <v>526.71999999997195</v>
      </c>
      <c r="AA21" s="47">
        <f t="shared" si="20"/>
        <v>159167.32999999999</v>
      </c>
      <c r="AB21" s="47">
        <v>159436.99</v>
      </c>
      <c r="AC21" s="51">
        <f t="shared" si="6"/>
        <v>269.66000000000298</v>
      </c>
      <c r="AD21" s="47">
        <f t="shared" si="29"/>
        <v>223315</v>
      </c>
      <c r="AE21" s="47">
        <v>223556</v>
      </c>
      <c r="AF21" s="58">
        <f t="shared" si="7"/>
        <v>241</v>
      </c>
      <c r="AG21" s="62">
        <f t="shared" si="21"/>
        <v>8377.9700000000303</v>
      </c>
      <c r="AH21" s="47">
        <f t="shared" si="22"/>
        <v>8856391.6199999992</v>
      </c>
      <c r="AI21" s="47">
        <v>8863221.4199999999</v>
      </c>
      <c r="AJ21" s="63">
        <f t="shared" si="8"/>
        <v>6829.8000000007496</v>
      </c>
      <c r="AK21" s="47">
        <f t="shared" si="30"/>
        <v>9144725.3800000008</v>
      </c>
      <c r="AL21" s="47">
        <v>9151753.5199999996</v>
      </c>
      <c r="AM21" s="63">
        <f t="shared" si="9"/>
        <v>7028.1399999987298</v>
      </c>
      <c r="AN21" s="47">
        <f t="shared" si="23"/>
        <v>248473.17</v>
      </c>
      <c r="AO21" s="64">
        <v>249811.99</v>
      </c>
      <c r="AP21" s="63">
        <f t="shared" si="24"/>
        <v>1338.8199999999799</v>
      </c>
      <c r="AQ21" s="47">
        <f t="shared" si="25"/>
        <v>34527.21</v>
      </c>
      <c r="AR21" s="47">
        <v>34527.21</v>
      </c>
      <c r="AS21" s="63">
        <f t="shared" si="10"/>
        <v>0</v>
      </c>
      <c r="AT21" s="67">
        <f t="shared" si="11"/>
        <v>8097.2999999987096</v>
      </c>
      <c r="AU21" s="47">
        <f t="shared" si="12"/>
        <v>198.339999997988</v>
      </c>
      <c r="AV21" s="40"/>
    </row>
    <row r="22" spans="1:55" ht="30" customHeight="1">
      <c r="A22" s="504"/>
      <c r="B22" s="50">
        <v>46096</v>
      </c>
      <c r="C22" s="47">
        <f t="shared" si="26"/>
        <v>4447595.1500000004</v>
      </c>
      <c r="D22" s="47">
        <v>4453285.01</v>
      </c>
      <c r="E22" s="51">
        <f t="shared" si="0"/>
        <v>5689.8599999994003</v>
      </c>
      <c r="F22" s="47">
        <f t="shared" si="13"/>
        <v>1417125.73</v>
      </c>
      <c r="G22" s="47">
        <v>1417174.33</v>
      </c>
      <c r="H22" s="51">
        <f t="shared" si="1"/>
        <v>48.600000000093097</v>
      </c>
      <c r="I22" s="47">
        <f t="shared" si="14"/>
        <v>162428.60999999999</v>
      </c>
      <c r="J22" s="47">
        <v>162567.32</v>
      </c>
      <c r="K22" s="51">
        <f t="shared" si="27"/>
        <v>138.71000000002101</v>
      </c>
      <c r="L22" s="47">
        <f t="shared" si="15"/>
        <v>93687.78</v>
      </c>
      <c r="M22" s="47">
        <v>93766.41</v>
      </c>
      <c r="N22" s="51">
        <f t="shared" si="2"/>
        <v>78.630000000004699</v>
      </c>
      <c r="O22" s="47">
        <f t="shared" si="16"/>
        <v>837939.6</v>
      </c>
      <c r="P22" s="47">
        <v>838309.84</v>
      </c>
      <c r="Q22" s="51">
        <f t="shared" si="3"/>
        <v>370.23999999999103</v>
      </c>
      <c r="R22" s="47">
        <f t="shared" si="17"/>
        <v>333368.48</v>
      </c>
      <c r="S22" s="47">
        <v>333580.59999999998</v>
      </c>
      <c r="T22" s="51">
        <f t="shared" si="4"/>
        <v>212.119999999995</v>
      </c>
      <c r="U22" s="47">
        <f t="shared" si="18"/>
        <v>848962.96</v>
      </c>
      <c r="V22" s="47">
        <v>849727.84</v>
      </c>
      <c r="W22" s="51">
        <f t="shared" si="28"/>
        <v>764.880000000005</v>
      </c>
      <c r="X22" s="47">
        <f t="shared" si="19"/>
        <v>617646</v>
      </c>
      <c r="Y22" s="47">
        <v>618207.92000000004</v>
      </c>
      <c r="Z22" s="51">
        <f t="shared" si="5"/>
        <v>561.92000000004202</v>
      </c>
      <c r="AA22" s="47">
        <f t="shared" si="20"/>
        <v>159436.99</v>
      </c>
      <c r="AB22" s="47">
        <v>159583.49</v>
      </c>
      <c r="AC22" s="51">
        <f t="shared" si="6"/>
        <v>146.5</v>
      </c>
      <c r="AD22" s="47">
        <f t="shared" si="29"/>
        <v>223556</v>
      </c>
      <c r="AE22" s="47">
        <v>223768</v>
      </c>
      <c r="AF22" s="58">
        <f t="shared" si="7"/>
        <v>212</v>
      </c>
      <c r="AG22" s="62">
        <f t="shared" si="21"/>
        <v>8223.4599999995608</v>
      </c>
      <c r="AH22" s="47">
        <f t="shared" si="22"/>
        <v>8863221.4199999999</v>
      </c>
      <c r="AI22" s="47">
        <v>8870058.8300000001</v>
      </c>
      <c r="AJ22" s="63">
        <f t="shared" si="8"/>
        <v>6837.4100000001499</v>
      </c>
      <c r="AK22" s="47">
        <f t="shared" si="30"/>
        <v>9151753.5199999996</v>
      </c>
      <c r="AL22" s="47">
        <v>9158630.3699999992</v>
      </c>
      <c r="AM22" s="63">
        <f t="shared" si="9"/>
        <v>6876.8499999996302</v>
      </c>
      <c r="AN22" s="47">
        <f t="shared" si="23"/>
        <v>249811.99</v>
      </c>
      <c r="AO22" s="64">
        <v>251189.53</v>
      </c>
      <c r="AP22" s="63">
        <f t="shared" si="24"/>
        <v>1377.54000000001</v>
      </c>
      <c r="AQ22" s="47">
        <f t="shared" si="25"/>
        <v>34527.21</v>
      </c>
      <c r="AR22" s="47">
        <v>34527.21</v>
      </c>
      <c r="AS22" s="63">
        <f t="shared" si="10"/>
        <v>0</v>
      </c>
      <c r="AT22" s="67">
        <f t="shared" si="11"/>
        <v>8107.8899999996402</v>
      </c>
      <c r="AU22" s="47">
        <f t="shared" si="12"/>
        <v>39.439999999478502</v>
      </c>
      <c r="AV22" s="1"/>
      <c r="AW22" s="1"/>
      <c r="AX22" s="1"/>
      <c r="AY22" s="1"/>
      <c r="AZ22" s="1"/>
      <c r="BA22" s="1"/>
      <c r="BB22" s="1"/>
      <c r="BC22" s="1"/>
    </row>
    <row r="23" spans="1:55" ht="30" customHeight="1">
      <c r="A23" s="504"/>
      <c r="B23" s="50">
        <v>46097</v>
      </c>
      <c r="C23" s="47">
        <f t="shared" si="26"/>
        <v>4453285.01</v>
      </c>
      <c r="D23" s="47">
        <v>4458640.46</v>
      </c>
      <c r="E23" s="51">
        <f t="shared" si="0"/>
        <v>5355.4500000001899</v>
      </c>
      <c r="F23" s="47">
        <f t="shared" si="13"/>
        <v>1417174.33</v>
      </c>
      <c r="G23" s="47">
        <v>1417222.45</v>
      </c>
      <c r="H23" s="51">
        <f t="shared" si="1"/>
        <v>48.1199999998789</v>
      </c>
      <c r="I23" s="47">
        <f t="shared" si="14"/>
        <v>162567.32</v>
      </c>
      <c r="J23" s="47">
        <v>162692.04</v>
      </c>
      <c r="K23" s="51">
        <f t="shared" si="27"/>
        <v>124.72000000000099</v>
      </c>
      <c r="L23" s="47">
        <f t="shared" si="15"/>
        <v>93766.41</v>
      </c>
      <c r="M23" s="47">
        <v>93843.37</v>
      </c>
      <c r="N23" s="51">
        <f t="shared" si="2"/>
        <v>76.959999999991894</v>
      </c>
      <c r="O23" s="47">
        <f t="shared" si="16"/>
        <v>838309.84</v>
      </c>
      <c r="P23" s="47">
        <v>838694.40000000002</v>
      </c>
      <c r="Q23" s="51">
        <f t="shared" si="3"/>
        <v>384.56000000005599</v>
      </c>
      <c r="R23" s="47">
        <f t="shared" si="17"/>
        <v>333580.59999999998</v>
      </c>
      <c r="S23" s="47">
        <v>333755.32</v>
      </c>
      <c r="T23" s="51">
        <f t="shared" si="4"/>
        <v>174.72000000003001</v>
      </c>
      <c r="U23" s="47">
        <f t="shared" si="18"/>
        <v>849727.84</v>
      </c>
      <c r="V23" s="47">
        <v>850657.92</v>
      </c>
      <c r="W23" s="51">
        <f t="shared" si="28"/>
        <v>930.08000000007496</v>
      </c>
      <c r="X23" s="47">
        <f t="shared" si="19"/>
        <v>618207.92000000004</v>
      </c>
      <c r="Y23" s="47">
        <v>618756.88</v>
      </c>
      <c r="Z23" s="51">
        <f t="shared" si="5"/>
        <v>548.95999999996297</v>
      </c>
      <c r="AA23" s="47">
        <f t="shared" si="20"/>
        <v>159583.49</v>
      </c>
      <c r="AB23" s="47">
        <v>159827.23000000001</v>
      </c>
      <c r="AC23" s="51">
        <f t="shared" si="6"/>
        <v>243.74000000001999</v>
      </c>
      <c r="AD23" s="47">
        <f t="shared" si="29"/>
        <v>223768</v>
      </c>
      <c r="AE23" s="47">
        <v>224003</v>
      </c>
      <c r="AF23" s="58">
        <f t="shared" si="7"/>
        <v>235</v>
      </c>
      <c r="AG23" s="62">
        <f t="shared" si="21"/>
        <v>8122.3100000001996</v>
      </c>
      <c r="AH23" s="47">
        <f t="shared" si="22"/>
        <v>8870058.8300000001</v>
      </c>
      <c r="AI23" s="47">
        <v>8876535.9700000007</v>
      </c>
      <c r="AJ23" s="63">
        <f t="shared" si="8"/>
        <v>6477.1400000005997</v>
      </c>
      <c r="AK23" s="47">
        <f t="shared" si="30"/>
        <v>9158630.3699999992</v>
      </c>
      <c r="AL23" s="47">
        <v>9165337.3300000001</v>
      </c>
      <c r="AM23" s="63">
        <f t="shared" si="9"/>
        <v>6706.9600000008904</v>
      </c>
      <c r="AN23" s="47">
        <f t="shared" si="23"/>
        <v>251189.53</v>
      </c>
      <c r="AO23" s="64">
        <v>252652.48</v>
      </c>
      <c r="AP23" s="63">
        <f t="shared" si="24"/>
        <v>1462.95000000001</v>
      </c>
      <c r="AQ23" s="47">
        <f t="shared" si="25"/>
        <v>34527.21</v>
      </c>
      <c r="AR23" s="47">
        <v>34527.26</v>
      </c>
      <c r="AS23" s="63">
        <f t="shared" si="10"/>
        <v>5.0000000002910397E-2</v>
      </c>
      <c r="AT23" s="67">
        <f t="shared" si="11"/>
        <v>7926.1200000008803</v>
      </c>
      <c r="AU23" s="47">
        <f t="shared" si="12"/>
        <v>229.82000000029799</v>
      </c>
      <c r="AV23" s="2"/>
      <c r="AW23" s="1"/>
      <c r="AX23" s="1"/>
      <c r="AY23" s="1"/>
      <c r="AZ23" s="3"/>
      <c r="BA23" s="1"/>
      <c r="BB23" s="1"/>
      <c r="BC23" s="1"/>
    </row>
    <row r="24" spans="1:55" ht="30" customHeight="1">
      <c r="A24" s="504"/>
      <c r="B24" s="50">
        <v>46098</v>
      </c>
      <c r="C24" s="47">
        <f t="shared" si="26"/>
        <v>4458640.46</v>
      </c>
      <c r="D24" s="47">
        <v>4463852.7699999996</v>
      </c>
      <c r="E24" s="51">
        <f t="shared" si="0"/>
        <v>5212.3099999995902</v>
      </c>
      <c r="F24" s="47">
        <f t="shared" si="13"/>
        <v>1417222.45</v>
      </c>
      <c r="G24" s="47">
        <v>1417275.04</v>
      </c>
      <c r="H24" s="51">
        <f t="shared" si="1"/>
        <v>52.590000000083798</v>
      </c>
      <c r="I24" s="47">
        <f t="shared" si="14"/>
        <v>162692.04</v>
      </c>
      <c r="J24" s="47">
        <v>162815.63</v>
      </c>
      <c r="K24" s="51">
        <f t="shared" si="27"/>
        <v>123.589999999997</v>
      </c>
      <c r="L24" s="47">
        <f t="shared" si="15"/>
        <v>93843.37</v>
      </c>
      <c r="M24" s="47">
        <v>93932.5</v>
      </c>
      <c r="N24" s="51">
        <f t="shared" si="2"/>
        <v>89.130000000004699</v>
      </c>
      <c r="O24" s="47">
        <f t="shared" si="16"/>
        <v>838694.40000000002</v>
      </c>
      <c r="P24" s="47">
        <v>839024.88</v>
      </c>
      <c r="Q24" s="51">
        <f t="shared" si="3"/>
        <v>330.47999999998098</v>
      </c>
      <c r="R24" s="47">
        <f t="shared" si="17"/>
        <v>333755.32</v>
      </c>
      <c r="S24" s="47">
        <v>333945.53999999998</v>
      </c>
      <c r="T24" s="51">
        <f t="shared" si="4"/>
        <v>190.219999999972</v>
      </c>
      <c r="U24" s="47">
        <f t="shared" si="18"/>
        <v>850657.92</v>
      </c>
      <c r="V24" s="47">
        <v>851659.76</v>
      </c>
      <c r="W24" s="51">
        <f t="shared" si="28"/>
        <v>1001.83999999997</v>
      </c>
      <c r="X24" s="47">
        <f t="shared" si="19"/>
        <v>618756.88</v>
      </c>
      <c r="Y24" s="47">
        <v>619340.92000000004</v>
      </c>
      <c r="Z24" s="51">
        <f t="shared" si="5"/>
        <v>584.04000000003703</v>
      </c>
      <c r="AA24" s="47">
        <f t="shared" si="20"/>
        <v>159827.23000000001</v>
      </c>
      <c r="AB24" s="47">
        <v>160098.16</v>
      </c>
      <c r="AC24" s="51">
        <f t="shared" si="6"/>
        <v>270.92999999999302</v>
      </c>
      <c r="AD24" s="47">
        <f t="shared" si="29"/>
        <v>224003</v>
      </c>
      <c r="AE24" s="47">
        <v>224206</v>
      </c>
      <c r="AF24" s="58">
        <f t="shared" si="7"/>
        <v>203</v>
      </c>
      <c r="AG24" s="62">
        <f t="shared" si="21"/>
        <v>8058.1299999996299</v>
      </c>
      <c r="AH24" s="47">
        <f t="shared" si="22"/>
        <v>8876535.9700000007</v>
      </c>
      <c r="AI24" s="47">
        <v>8883061.8699999992</v>
      </c>
      <c r="AJ24" s="63">
        <f t="shared" si="8"/>
        <v>6525.8999999985099</v>
      </c>
      <c r="AK24" s="47">
        <f t="shared" si="30"/>
        <v>9165337.3300000001</v>
      </c>
      <c r="AL24" s="47">
        <v>9172080.5999999996</v>
      </c>
      <c r="AM24" s="63">
        <f t="shared" si="9"/>
        <v>6743.2699999995502</v>
      </c>
      <c r="AN24" s="47">
        <f t="shared" si="23"/>
        <v>252652.48</v>
      </c>
      <c r="AO24" s="64">
        <v>253957.91</v>
      </c>
      <c r="AP24" s="63">
        <f t="shared" si="24"/>
        <v>1305.4299999999901</v>
      </c>
      <c r="AQ24" s="47">
        <f t="shared" si="25"/>
        <v>34527.26</v>
      </c>
      <c r="AR24" s="47">
        <v>34527.26</v>
      </c>
      <c r="AS24" s="63">
        <f t="shared" si="10"/>
        <v>0</v>
      </c>
      <c r="AT24" s="67">
        <f t="shared" si="11"/>
        <v>7777.7699999995502</v>
      </c>
      <c r="AU24" s="47">
        <f t="shared" si="12"/>
        <v>217.370000001043</v>
      </c>
      <c r="AV24" s="1"/>
      <c r="AW24" s="1"/>
      <c r="AX24" s="1"/>
      <c r="AY24" s="1"/>
      <c r="AZ24" s="1"/>
      <c r="BA24" s="1"/>
      <c r="BB24" s="1"/>
      <c r="BC24" s="1"/>
    </row>
    <row r="25" spans="1:55" s="3" customFormat="1" ht="30" customHeight="1">
      <c r="A25" s="504"/>
      <c r="B25" s="50">
        <v>46099</v>
      </c>
      <c r="C25" s="47">
        <f t="shared" si="26"/>
        <v>4463852.7699999996</v>
      </c>
      <c r="D25" s="47">
        <v>4469377.7300000004</v>
      </c>
      <c r="E25" s="51">
        <f t="shared" si="0"/>
        <v>5524.9600000008904</v>
      </c>
      <c r="F25" s="47">
        <f t="shared" si="13"/>
        <v>1417275.04</v>
      </c>
      <c r="G25" s="47">
        <v>1417320.9</v>
      </c>
      <c r="H25" s="51">
        <f t="shared" si="1"/>
        <v>45.859999999869601</v>
      </c>
      <c r="I25" s="47">
        <f t="shared" si="14"/>
        <v>162815.63</v>
      </c>
      <c r="J25" s="47">
        <v>162953.07</v>
      </c>
      <c r="K25" s="51">
        <f t="shared" si="27"/>
        <v>137.44000000000199</v>
      </c>
      <c r="L25" s="47">
        <f t="shared" si="15"/>
        <v>93932.5</v>
      </c>
      <c r="M25" s="47">
        <v>94023.28</v>
      </c>
      <c r="N25" s="51">
        <f t="shared" si="2"/>
        <v>90.779999999998793</v>
      </c>
      <c r="O25" s="47">
        <f t="shared" si="16"/>
        <v>839024.88</v>
      </c>
      <c r="P25" s="47">
        <v>839325.52</v>
      </c>
      <c r="Q25" s="51">
        <f t="shared" si="3"/>
        <v>300.64000000001403</v>
      </c>
      <c r="R25" s="47">
        <f t="shared" si="17"/>
        <v>333945.53999999998</v>
      </c>
      <c r="S25" s="47">
        <v>334116.44</v>
      </c>
      <c r="T25" s="51">
        <f t="shared" si="4"/>
        <v>170.900000000023</v>
      </c>
      <c r="U25" s="47">
        <f t="shared" si="18"/>
        <v>851659.76</v>
      </c>
      <c r="V25" s="47">
        <v>852598</v>
      </c>
      <c r="W25" s="51">
        <f t="shared" si="28"/>
        <v>938.23999999999103</v>
      </c>
      <c r="X25" s="47">
        <f t="shared" si="19"/>
        <v>619340.92000000004</v>
      </c>
      <c r="Y25" s="47">
        <v>619866.48</v>
      </c>
      <c r="Z25" s="51">
        <f t="shared" si="5"/>
        <v>525.55999999993901</v>
      </c>
      <c r="AA25" s="47">
        <f t="shared" si="20"/>
        <v>160098.16</v>
      </c>
      <c r="AB25" s="47">
        <v>160367.76999999999</v>
      </c>
      <c r="AC25" s="51">
        <f t="shared" si="6"/>
        <v>269.60999999998597</v>
      </c>
      <c r="AD25" s="47">
        <f t="shared" si="29"/>
        <v>224206</v>
      </c>
      <c r="AE25" s="47">
        <v>224375</v>
      </c>
      <c r="AF25" s="58">
        <f t="shared" si="7"/>
        <v>169</v>
      </c>
      <c r="AG25" s="62">
        <f t="shared" si="21"/>
        <v>8172.9900000007201</v>
      </c>
      <c r="AH25" s="47">
        <f t="shared" si="22"/>
        <v>8883061.8699999992</v>
      </c>
      <c r="AI25" s="47">
        <v>8890018.1699999999</v>
      </c>
      <c r="AJ25" s="63">
        <f t="shared" si="8"/>
        <v>6956.3000000007496</v>
      </c>
      <c r="AK25" s="47">
        <f t="shared" si="30"/>
        <v>9172080.5999999996</v>
      </c>
      <c r="AL25" s="47">
        <v>9179339.3900000006</v>
      </c>
      <c r="AM25" s="63">
        <f t="shared" si="9"/>
        <v>7258.7900000009704</v>
      </c>
      <c r="AN25" s="47">
        <f t="shared" si="23"/>
        <v>253957.91</v>
      </c>
      <c r="AO25" s="64">
        <v>254889.97</v>
      </c>
      <c r="AP25" s="63">
        <f t="shared" si="24"/>
        <v>932.05999999999801</v>
      </c>
      <c r="AQ25" s="47">
        <f t="shared" si="25"/>
        <v>34527.26</v>
      </c>
      <c r="AR25" s="47">
        <v>34527.26</v>
      </c>
      <c r="AS25" s="63">
        <f t="shared" si="10"/>
        <v>0</v>
      </c>
      <c r="AT25" s="67">
        <f t="shared" si="11"/>
        <v>7921.2400000009802</v>
      </c>
      <c r="AU25" s="47">
        <f t="shared" si="12"/>
        <v>302.49000000022397</v>
      </c>
      <c r="AV25" s="41"/>
      <c r="AZ25" s="1"/>
    </row>
    <row r="26" spans="1:55" ht="30" customHeight="1">
      <c r="A26" s="504"/>
      <c r="B26" s="50">
        <v>46100</v>
      </c>
      <c r="C26" s="47">
        <f t="shared" si="26"/>
        <v>4469377.7300000004</v>
      </c>
      <c r="D26" s="47">
        <v>4472199.4800000004</v>
      </c>
      <c r="E26" s="51">
        <f t="shared" si="0"/>
        <v>2821.75</v>
      </c>
      <c r="F26" s="47">
        <f t="shared" si="13"/>
        <v>1417320.9</v>
      </c>
      <c r="G26" s="47">
        <v>1417345.99</v>
      </c>
      <c r="H26" s="51">
        <f t="shared" si="1"/>
        <v>25.090000000083801</v>
      </c>
      <c r="I26" s="47">
        <f t="shared" si="14"/>
        <v>162953.07</v>
      </c>
      <c r="J26" s="47">
        <v>163124.97</v>
      </c>
      <c r="K26" s="51">
        <f t="shared" si="27"/>
        <v>171.89999999999401</v>
      </c>
      <c r="L26" s="47">
        <f t="shared" si="15"/>
        <v>94023.28</v>
      </c>
      <c r="M26" s="47">
        <v>94123.34</v>
      </c>
      <c r="N26" s="51">
        <f t="shared" si="2"/>
        <v>100.059999999998</v>
      </c>
      <c r="O26" s="47">
        <v>839325.52</v>
      </c>
      <c r="P26" s="47">
        <v>839462.16</v>
      </c>
      <c r="Q26" s="51">
        <f t="shared" si="3"/>
        <v>136.640000000014</v>
      </c>
      <c r="R26" s="47">
        <f t="shared" si="17"/>
        <v>334116.44</v>
      </c>
      <c r="S26" s="47">
        <v>334250.62</v>
      </c>
      <c r="T26" s="51">
        <f t="shared" si="4"/>
        <v>134.17999999999299</v>
      </c>
      <c r="U26" s="47">
        <f t="shared" si="18"/>
        <v>852598</v>
      </c>
      <c r="V26" s="47">
        <v>853380.16</v>
      </c>
      <c r="W26" s="51">
        <f t="shared" si="28"/>
        <v>782.16000000003305</v>
      </c>
      <c r="X26" s="47">
        <f t="shared" si="19"/>
        <v>619866.48</v>
      </c>
      <c r="Y26" s="47">
        <v>620159.48</v>
      </c>
      <c r="Z26" s="51">
        <f t="shared" si="5"/>
        <v>293</v>
      </c>
      <c r="AA26" s="47">
        <f t="shared" si="20"/>
        <v>160367.76999999999</v>
      </c>
      <c r="AB26" s="47">
        <v>160717.84</v>
      </c>
      <c r="AC26" s="51">
        <f t="shared" si="6"/>
        <v>350.07000000000698</v>
      </c>
      <c r="AD26" s="47">
        <f t="shared" si="29"/>
        <v>224375</v>
      </c>
      <c r="AE26" s="47">
        <v>224643</v>
      </c>
      <c r="AF26" s="58">
        <f t="shared" si="7"/>
        <v>268</v>
      </c>
      <c r="AG26" s="62">
        <f t="shared" si="21"/>
        <v>5082.8500000001204</v>
      </c>
      <c r="AH26" s="47">
        <f t="shared" si="22"/>
        <v>8890018.1699999999</v>
      </c>
      <c r="AI26" s="47">
        <v>8894083.5999999996</v>
      </c>
      <c r="AJ26" s="63">
        <f t="shared" si="8"/>
        <v>4065.4299999997002</v>
      </c>
      <c r="AK26" s="47">
        <f t="shared" si="30"/>
        <v>9179339.3900000006</v>
      </c>
      <c r="AL26" s="47">
        <v>9183735.1300000008</v>
      </c>
      <c r="AM26" s="63">
        <f t="shared" si="9"/>
        <v>4395.7400000002199</v>
      </c>
      <c r="AN26" s="47">
        <f t="shared" si="23"/>
        <v>254889.97</v>
      </c>
      <c r="AO26" s="64">
        <v>259244.33</v>
      </c>
      <c r="AP26" s="63">
        <f t="shared" si="24"/>
        <v>4354.3599999999897</v>
      </c>
      <c r="AQ26" s="47">
        <f t="shared" si="25"/>
        <v>34527.26</v>
      </c>
      <c r="AR26" s="47">
        <v>38087.43</v>
      </c>
      <c r="AS26" s="63">
        <f t="shared" si="10"/>
        <v>3560.17</v>
      </c>
      <c r="AT26" s="67">
        <f t="shared" si="11"/>
        <v>4839.8600000001998</v>
      </c>
      <c r="AU26" s="47">
        <f t="shared" si="12"/>
        <v>330.310000000522</v>
      </c>
      <c r="AV26" s="1"/>
      <c r="AW26" s="1"/>
      <c r="AX26" s="1"/>
      <c r="AY26" s="1"/>
      <c r="AZ26" s="1"/>
      <c r="BA26" s="1"/>
      <c r="BB26" s="1"/>
      <c r="BC26" s="1"/>
    </row>
    <row r="27" spans="1:55" s="3" customFormat="1" ht="30" customHeight="1">
      <c r="A27" s="504"/>
      <c r="B27" s="54">
        <v>46101</v>
      </c>
      <c r="C27" s="55"/>
      <c r="D27" s="55"/>
      <c r="E27" s="56"/>
      <c r="F27" s="55"/>
      <c r="G27" s="55"/>
      <c r="H27" s="56"/>
      <c r="I27" s="55"/>
      <c r="J27" s="55"/>
      <c r="K27" s="56">
        <f t="shared" si="27"/>
        <v>0</v>
      </c>
      <c r="L27" s="55"/>
      <c r="M27" s="55"/>
      <c r="N27" s="56"/>
      <c r="O27" s="55"/>
      <c r="P27" s="55"/>
      <c r="Q27" s="56"/>
      <c r="R27" s="55"/>
      <c r="S27" s="55"/>
      <c r="T27" s="56"/>
      <c r="U27" s="55"/>
      <c r="V27" s="55"/>
      <c r="W27" s="56"/>
      <c r="X27" s="55"/>
      <c r="Y27" s="55"/>
      <c r="Z27" s="56"/>
      <c r="AA27" s="55"/>
      <c r="AB27" s="55"/>
      <c r="AC27" s="56"/>
      <c r="AD27" s="55"/>
      <c r="AE27" s="55"/>
      <c r="AF27" s="59"/>
      <c r="AG27" s="65"/>
      <c r="AH27" s="55"/>
      <c r="AI27" s="55"/>
      <c r="AJ27" s="66"/>
      <c r="AK27" s="55"/>
      <c r="AL27" s="55"/>
      <c r="AM27" s="66"/>
      <c r="AN27" s="55"/>
      <c r="AO27" s="68"/>
      <c r="AP27" s="66">
        <v>0</v>
      </c>
      <c r="AQ27" s="55"/>
      <c r="AR27" s="55"/>
      <c r="AS27" s="66">
        <f t="shared" si="10"/>
        <v>0</v>
      </c>
      <c r="AT27" s="69"/>
      <c r="AU27" s="55"/>
      <c r="AV27" s="70"/>
    </row>
    <row r="28" spans="1:55" s="3" customFormat="1" ht="30" customHeight="1">
      <c r="A28" s="504"/>
      <c r="B28" s="54">
        <v>46102</v>
      </c>
      <c r="C28" s="55">
        <f>D27</f>
        <v>0</v>
      </c>
      <c r="D28" s="55"/>
      <c r="E28" s="56">
        <f t="shared" si="0"/>
        <v>0</v>
      </c>
      <c r="F28" s="55">
        <f t="shared" si="13"/>
        <v>0</v>
      </c>
      <c r="G28" s="55"/>
      <c r="H28" s="56">
        <f>+G28-F28</f>
        <v>0</v>
      </c>
      <c r="I28" s="55">
        <f>+J27</f>
        <v>0</v>
      </c>
      <c r="J28" s="55"/>
      <c r="K28" s="56">
        <f t="shared" si="27"/>
        <v>0</v>
      </c>
      <c r="L28" s="55">
        <f>+M27</f>
        <v>0</v>
      </c>
      <c r="M28" s="55"/>
      <c r="N28" s="56">
        <f t="shared" si="2"/>
        <v>0</v>
      </c>
      <c r="O28" s="55">
        <f>+P27</f>
        <v>0</v>
      </c>
      <c r="P28" s="55"/>
      <c r="Q28" s="56">
        <f t="shared" si="3"/>
        <v>0</v>
      </c>
      <c r="R28" s="55">
        <f>+S27</f>
        <v>0</v>
      </c>
      <c r="S28" s="55"/>
      <c r="T28" s="56">
        <f t="shared" si="4"/>
        <v>0</v>
      </c>
      <c r="U28" s="55">
        <f>+V27</f>
        <v>0</v>
      </c>
      <c r="V28" s="55"/>
      <c r="W28" s="56">
        <f t="shared" si="28"/>
        <v>0</v>
      </c>
      <c r="X28" s="55">
        <f>+Y27</f>
        <v>0</v>
      </c>
      <c r="Y28" s="55"/>
      <c r="Z28" s="56">
        <f t="shared" si="5"/>
        <v>0</v>
      </c>
      <c r="AA28" s="55">
        <f>+AB27</f>
        <v>0</v>
      </c>
      <c r="AB28" s="55"/>
      <c r="AC28" s="56">
        <f t="shared" si="6"/>
        <v>0</v>
      </c>
      <c r="AD28" s="55">
        <f>+AE27</f>
        <v>0</v>
      </c>
      <c r="AE28" s="55"/>
      <c r="AF28" s="59">
        <f t="shared" si="7"/>
        <v>0</v>
      </c>
      <c r="AG28" s="65">
        <f t="shared" si="21"/>
        <v>0</v>
      </c>
      <c r="AH28" s="55">
        <f>+AI27</f>
        <v>0</v>
      </c>
      <c r="AI28" s="55"/>
      <c r="AJ28" s="66">
        <f t="shared" si="8"/>
        <v>0</v>
      </c>
      <c r="AK28" s="55">
        <f>+AL27</f>
        <v>0</v>
      </c>
      <c r="AL28" s="55"/>
      <c r="AM28" s="66">
        <f t="shared" si="9"/>
        <v>0</v>
      </c>
      <c r="AN28" s="55">
        <f>+AO27</f>
        <v>0</v>
      </c>
      <c r="AO28" s="68"/>
      <c r="AP28" s="66">
        <f t="shared" si="24"/>
        <v>0</v>
      </c>
      <c r="AQ28" s="55">
        <f>+AR27</f>
        <v>0</v>
      </c>
      <c r="AR28" s="55"/>
      <c r="AS28" s="66">
        <f t="shared" si="10"/>
        <v>0</v>
      </c>
      <c r="AT28" s="69">
        <f t="shared" si="11"/>
        <v>0</v>
      </c>
      <c r="AU28" s="55">
        <f t="shared" si="12"/>
        <v>0</v>
      </c>
      <c r="AV28" s="70"/>
    </row>
    <row r="29" spans="1:55" ht="30" customHeight="1">
      <c r="A29" s="504"/>
      <c r="B29" s="54">
        <v>46103</v>
      </c>
      <c r="C29" s="55">
        <f t="shared" si="26"/>
        <v>0</v>
      </c>
      <c r="D29" s="55"/>
      <c r="E29" s="56">
        <f t="shared" si="0"/>
        <v>0</v>
      </c>
      <c r="F29" s="55">
        <f t="shared" si="13"/>
        <v>0</v>
      </c>
      <c r="G29" s="55"/>
      <c r="H29" s="56">
        <f>+G29-F29</f>
        <v>0</v>
      </c>
      <c r="I29" s="55">
        <f t="shared" si="14"/>
        <v>0</v>
      </c>
      <c r="J29" s="55"/>
      <c r="K29" s="56">
        <f t="shared" si="27"/>
        <v>0</v>
      </c>
      <c r="L29" s="55">
        <f t="shared" si="15"/>
        <v>0</v>
      </c>
      <c r="M29" s="55"/>
      <c r="N29" s="56">
        <f t="shared" si="2"/>
        <v>0</v>
      </c>
      <c r="O29" s="55">
        <f t="shared" si="16"/>
        <v>0</v>
      </c>
      <c r="P29" s="55"/>
      <c r="Q29" s="56">
        <f t="shared" si="3"/>
        <v>0</v>
      </c>
      <c r="R29" s="55">
        <f t="shared" si="17"/>
        <v>0</v>
      </c>
      <c r="S29" s="55"/>
      <c r="T29" s="56">
        <f t="shared" si="4"/>
        <v>0</v>
      </c>
      <c r="U29" s="55">
        <f t="shared" si="18"/>
        <v>0</v>
      </c>
      <c r="V29" s="55"/>
      <c r="W29" s="56">
        <f t="shared" si="28"/>
        <v>0</v>
      </c>
      <c r="X29" s="55">
        <f t="shared" si="19"/>
        <v>0</v>
      </c>
      <c r="Y29" s="55"/>
      <c r="Z29" s="56">
        <f t="shared" si="5"/>
        <v>0</v>
      </c>
      <c r="AA29" s="55">
        <f t="shared" si="20"/>
        <v>0</v>
      </c>
      <c r="AB29" s="55"/>
      <c r="AC29" s="56">
        <f t="shared" si="6"/>
        <v>0</v>
      </c>
      <c r="AD29" s="55">
        <f t="shared" si="29"/>
        <v>0</v>
      </c>
      <c r="AE29" s="55"/>
      <c r="AF29" s="59">
        <f t="shared" si="7"/>
        <v>0</v>
      </c>
      <c r="AG29" s="65">
        <f t="shared" si="21"/>
        <v>0</v>
      </c>
      <c r="AH29" s="55">
        <f t="shared" si="22"/>
        <v>0</v>
      </c>
      <c r="AI29" s="55"/>
      <c r="AJ29" s="66">
        <f t="shared" si="8"/>
        <v>0</v>
      </c>
      <c r="AK29" s="55">
        <f t="shared" si="30"/>
        <v>0</v>
      </c>
      <c r="AL29" s="55"/>
      <c r="AM29" s="66">
        <f t="shared" si="9"/>
        <v>0</v>
      </c>
      <c r="AN29" s="55">
        <f t="shared" si="23"/>
        <v>0</v>
      </c>
      <c r="AO29" s="68"/>
      <c r="AP29" s="66">
        <f t="shared" si="24"/>
        <v>0</v>
      </c>
      <c r="AQ29" s="55">
        <f t="shared" si="25"/>
        <v>0</v>
      </c>
      <c r="AR29" s="55"/>
      <c r="AS29" s="66">
        <f t="shared" si="10"/>
        <v>0</v>
      </c>
      <c r="AT29" s="69">
        <f t="shared" si="11"/>
        <v>0</v>
      </c>
      <c r="AU29" s="55">
        <f t="shared" si="12"/>
        <v>0</v>
      </c>
      <c r="AV29" s="70"/>
      <c r="AW29" s="1"/>
      <c r="AX29" s="1"/>
      <c r="AY29" s="1"/>
      <c r="AZ29" s="1"/>
      <c r="BA29" s="1"/>
      <c r="BB29" s="1"/>
      <c r="BC29" s="1"/>
    </row>
    <row r="30" spans="1:55" s="3" customFormat="1" ht="30" customHeight="1">
      <c r="A30" s="504"/>
      <c r="B30" s="54">
        <v>46104</v>
      </c>
      <c r="C30" s="55">
        <f t="shared" si="26"/>
        <v>0</v>
      </c>
      <c r="D30" s="55"/>
      <c r="E30" s="56">
        <f t="shared" si="0"/>
        <v>0</v>
      </c>
      <c r="F30" s="55">
        <f t="shared" si="13"/>
        <v>0</v>
      </c>
      <c r="G30" s="55"/>
      <c r="H30" s="56">
        <f t="shared" si="1"/>
        <v>0</v>
      </c>
      <c r="I30" s="55">
        <f t="shared" si="14"/>
        <v>0</v>
      </c>
      <c r="J30" s="55"/>
      <c r="K30" s="56">
        <f t="shared" si="27"/>
        <v>0</v>
      </c>
      <c r="L30" s="55">
        <f t="shared" si="15"/>
        <v>0</v>
      </c>
      <c r="M30" s="55"/>
      <c r="N30" s="56">
        <f t="shared" si="2"/>
        <v>0</v>
      </c>
      <c r="O30" s="55">
        <f t="shared" si="16"/>
        <v>0</v>
      </c>
      <c r="P30" s="55"/>
      <c r="Q30" s="56">
        <f t="shared" si="3"/>
        <v>0</v>
      </c>
      <c r="R30" s="55">
        <f t="shared" si="17"/>
        <v>0</v>
      </c>
      <c r="S30" s="55"/>
      <c r="T30" s="56">
        <f t="shared" si="4"/>
        <v>0</v>
      </c>
      <c r="U30" s="55">
        <f t="shared" si="18"/>
        <v>0</v>
      </c>
      <c r="V30" s="55"/>
      <c r="W30" s="56">
        <f t="shared" si="28"/>
        <v>0</v>
      </c>
      <c r="X30" s="55">
        <f t="shared" si="19"/>
        <v>0</v>
      </c>
      <c r="Y30" s="55"/>
      <c r="Z30" s="56">
        <f t="shared" si="5"/>
        <v>0</v>
      </c>
      <c r="AA30" s="55">
        <f t="shared" si="20"/>
        <v>0</v>
      </c>
      <c r="AB30" s="55"/>
      <c r="AC30" s="56">
        <f t="shared" si="6"/>
        <v>0</v>
      </c>
      <c r="AD30" s="55">
        <f t="shared" si="29"/>
        <v>0</v>
      </c>
      <c r="AE30" s="55"/>
      <c r="AF30" s="59">
        <f t="shared" si="7"/>
        <v>0</v>
      </c>
      <c r="AG30" s="65">
        <f t="shared" si="21"/>
        <v>0</v>
      </c>
      <c r="AH30" s="55">
        <f t="shared" si="22"/>
        <v>0</v>
      </c>
      <c r="AI30" s="55"/>
      <c r="AJ30" s="66">
        <f t="shared" si="8"/>
        <v>0</v>
      </c>
      <c r="AK30" s="55">
        <f t="shared" si="30"/>
        <v>0</v>
      </c>
      <c r="AL30" s="55"/>
      <c r="AM30" s="66">
        <f t="shared" si="9"/>
        <v>0</v>
      </c>
      <c r="AN30" s="55">
        <f t="shared" si="23"/>
        <v>0</v>
      </c>
      <c r="AO30" s="68"/>
      <c r="AP30" s="66">
        <f t="shared" si="24"/>
        <v>0</v>
      </c>
      <c r="AQ30" s="55">
        <f t="shared" si="25"/>
        <v>0</v>
      </c>
      <c r="AR30" s="55"/>
      <c r="AS30" s="66">
        <f t="shared" si="10"/>
        <v>0</v>
      </c>
      <c r="AT30" s="69">
        <f t="shared" si="11"/>
        <v>0</v>
      </c>
      <c r="AU30" s="55">
        <f t="shared" si="12"/>
        <v>0</v>
      </c>
      <c r="AV30" s="70"/>
    </row>
    <row r="31" spans="1:55" ht="30" customHeight="1">
      <c r="A31" s="504"/>
      <c r="B31" s="50">
        <v>46105</v>
      </c>
      <c r="C31" s="16">
        <v>4472199.4800000004</v>
      </c>
      <c r="D31" s="16">
        <v>4474901.5</v>
      </c>
      <c r="E31" s="17">
        <f t="shared" ref="E31:E38" si="31">+D31-C31</f>
        <v>2702.0199999995498</v>
      </c>
      <c r="F31" s="16">
        <v>1417345.99</v>
      </c>
      <c r="G31" s="16">
        <v>1417376</v>
      </c>
      <c r="H31" s="17">
        <f t="shared" si="1"/>
        <v>30.010000000009299</v>
      </c>
      <c r="I31" s="16">
        <v>163124.97</v>
      </c>
      <c r="J31" s="16">
        <v>163212</v>
      </c>
      <c r="K31" s="17">
        <f t="shared" si="27"/>
        <v>87.029999999998793</v>
      </c>
      <c r="L31" s="16">
        <v>94123.34</v>
      </c>
      <c r="M31" s="16">
        <v>94191</v>
      </c>
      <c r="N31" s="17">
        <f t="shared" si="2"/>
        <v>67.660000000003507</v>
      </c>
      <c r="O31" s="16">
        <v>839462.16</v>
      </c>
      <c r="P31" s="16">
        <v>839628</v>
      </c>
      <c r="Q31" s="17">
        <f t="shared" si="3"/>
        <v>165.83999999996701</v>
      </c>
      <c r="R31" s="16">
        <v>334250.62</v>
      </c>
      <c r="S31" s="16">
        <v>334409</v>
      </c>
      <c r="T31" s="17">
        <f t="shared" si="4"/>
        <v>158.380000000005</v>
      </c>
      <c r="U31" s="16">
        <v>853380.16</v>
      </c>
      <c r="V31" s="16">
        <v>854095</v>
      </c>
      <c r="W31" s="17">
        <f t="shared" si="28"/>
        <v>714.83999999996695</v>
      </c>
      <c r="X31" s="16">
        <v>620159.48</v>
      </c>
      <c r="Y31" s="16">
        <v>620510</v>
      </c>
      <c r="Z31" s="17">
        <f t="shared" si="5"/>
        <v>350.52000000001902</v>
      </c>
      <c r="AA31" s="16">
        <v>160717.84</v>
      </c>
      <c r="AB31" s="16">
        <v>160936</v>
      </c>
      <c r="AC31" s="17">
        <f t="shared" si="6"/>
        <v>218.16000000000301</v>
      </c>
      <c r="AD31" s="16">
        <v>224643</v>
      </c>
      <c r="AE31" s="16">
        <v>224827</v>
      </c>
      <c r="AF31" s="17">
        <f t="shared" si="7"/>
        <v>184</v>
      </c>
      <c r="AG31" s="17">
        <f t="shared" si="21"/>
        <v>4678.4599999995298</v>
      </c>
      <c r="AH31" s="16">
        <v>8894083.5999999996</v>
      </c>
      <c r="AI31" s="16">
        <v>8897343</v>
      </c>
      <c r="AJ31" s="34">
        <f t="shared" si="8"/>
        <v>3259.4000000003698</v>
      </c>
      <c r="AK31" s="16">
        <v>9183735.1300000008</v>
      </c>
      <c r="AL31" s="16">
        <v>9187149</v>
      </c>
      <c r="AM31" s="34">
        <f t="shared" si="9"/>
        <v>3413.86999999918</v>
      </c>
      <c r="AN31" s="16">
        <v>259244.33</v>
      </c>
      <c r="AO31" s="16">
        <v>260510</v>
      </c>
      <c r="AP31" s="34">
        <f t="shared" si="24"/>
        <v>1265.6700000000101</v>
      </c>
      <c r="AQ31" s="16">
        <v>38087.43</v>
      </c>
      <c r="AR31" s="16">
        <v>38122.68</v>
      </c>
      <c r="AS31" s="34">
        <f t="shared" si="10"/>
        <v>35.25</v>
      </c>
      <c r="AT31" s="34">
        <f t="shared" si="11"/>
        <v>4426.1299999991897</v>
      </c>
      <c r="AU31" s="16">
        <f t="shared" si="12"/>
        <v>154.46999999880799</v>
      </c>
      <c r="AV31" s="1"/>
      <c r="AW31" s="1"/>
      <c r="AX31" s="1"/>
      <c r="AY31" s="1"/>
      <c r="AZ31" s="1"/>
      <c r="BA31" s="1"/>
      <c r="BB31" s="1"/>
      <c r="BC31" s="1"/>
    </row>
    <row r="32" spans="1:55" ht="30" customHeight="1">
      <c r="A32" s="504"/>
      <c r="B32" s="50">
        <v>46106</v>
      </c>
      <c r="C32" s="16">
        <f t="shared" si="26"/>
        <v>4474901.5</v>
      </c>
      <c r="D32" s="16">
        <v>4480315</v>
      </c>
      <c r="E32" s="17">
        <f t="shared" si="31"/>
        <v>5413.5</v>
      </c>
      <c r="F32" s="16">
        <f t="shared" si="13"/>
        <v>1417376</v>
      </c>
      <c r="G32" s="16">
        <v>1417420</v>
      </c>
      <c r="H32" s="17">
        <f t="shared" si="1"/>
        <v>44</v>
      </c>
      <c r="I32" s="16">
        <f t="shared" si="14"/>
        <v>163212</v>
      </c>
      <c r="J32" s="16">
        <v>163333</v>
      </c>
      <c r="K32" s="17">
        <f t="shared" si="27"/>
        <v>121</v>
      </c>
      <c r="L32" s="16">
        <f t="shared" si="15"/>
        <v>94191</v>
      </c>
      <c r="M32" s="16">
        <v>94250</v>
      </c>
      <c r="N32" s="17">
        <f t="shared" si="2"/>
        <v>59</v>
      </c>
      <c r="O32" s="16">
        <f t="shared" si="16"/>
        <v>839628</v>
      </c>
      <c r="P32" s="16">
        <v>839894</v>
      </c>
      <c r="Q32" s="17">
        <f t="shared" si="3"/>
        <v>266</v>
      </c>
      <c r="R32" s="16">
        <f t="shared" si="17"/>
        <v>334409</v>
      </c>
      <c r="S32" s="16">
        <v>334631</v>
      </c>
      <c r="T32" s="17">
        <f t="shared" si="4"/>
        <v>222</v>
      </c>
      <c r="U32" s="16">
        <f t="shared" si="18"/>
        <v>854095</v>
      </c>
      <c r="V32" s="16">
        <v>855070</v>
      </c>
      <c r="W32" s="17">
        <f t="shared" si="28"/>
        <v>975</v>
      </c>
      <c r="X32" s="16">
        <f t="shared" si="19"/>
        <v>620510</v>
      </c>
      <c r="Y32" s="16">
        <v>621025</v>
      </c>
      <c r="Z32" s="17">
        <f t="shared" si="5"/>
        <v>515</v>
      </c>
      <c r="AA32" s="16">
        <f t="shared" si="20"/>
        <v>160936</v>
      </c>
      <c r="AB32" s="16">
        <v>161239.6</v>
      </c>
      <c r="AC32" s="17">
        <f t="shared" si="6"/>
        <v>303.60000000000599</v>
      </c>
      <c r="AD32" s="16">
        <f t="shared" si="29"/>
        <v>224827</v>
      </c>
      <c r="AE32" s="16">
        <v>225046</v>
      </c>
      <c r="AF32" s="17">
        <f t="shared" si="7"/>
        <v>219</v>
      </c>
      <c r="AG32" s="17">
        <f t="shared" si="21"/>
        <v>8138.1000000000104</v>
      </c>
      <c r="AH32" s="16">
        <f t="shared" si="22"/>
        <v>8897343</v>
      </c>
      <c r="AI32" s="16">
        <v>8903891</v>
      </c>
      <c r="AJ32" s="34">
        <f t="shared" si="8"/>
        <v>6548</v>
      </c>
      <c r="AK32" s="16">
        <f t="shared" si="30"/>
        <v>9187149</v>
      </c>
      <c r="AL32" s="16">
        <v>9193837</v>
      </c>
      <c r="AM32" s="34">
        <f t="shared" si="9"/>
        <v>6688</v>
      </c>
      <c r="AN32" s="16">
        <f t="shared" si="23"/>
        <v>260510</v>
      </c>
      <c r="AO32" s="16">
        <v>261865</v>
      </c>
      <c r="AP32" s="34">
        <f t="shared" si="24"/>
        <v>1355</v>
      </c>
      <c r="AQ32" s="16">
        <f>+AR31</f>
        <v>38122.68</v>
      </c>
      <c r="AR32" s="16">
        <v>38122.68</v>
      </c>
      <c r="AS32" s="34">
        <f t="shared" si="10"/>
        <v>0</v>
      </c>
      <c r="AT32" s="34">
        <f t="shared" si="11"/>
        <v>7739.3999999999896</v>
      </c>
      <c r="AU32" s="16">
        <f t="shared" si="12"/>
        <v>140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50">
        <v>46107</v>
      </c>
      <c r="C33" s="16">
        <f t="shared" si="26"/>
        <v>4480315</v>
      </c>
      <c r="D33" s="16">
        <v>4485835.03</v>
      </c>
      <c r="E33" s="17">
        <f t="shared" si="31"/>
        <v>5520.0300000002599</v>
      </c>
      <c r="F33" s="16">
        <f t="shared" si="13"/>
        <v>1417420</v>
      </c>
      <c r="G33" s="16">
        <v>1417469.05</v>
      </c>
      <c r="H33" s="17">
        <f t="shared" si="1"/>
        <v>49.050000000046602</v>
      </c>
      <c r="I33" s="16">
        <f t="shared" si="14"/>
        <v>163333</v>
      </c>
      <c r="J33" s="16">
        <v>163455.78</v>
      </c>
      <c r="K33" s="17">
        <f t="shared" si="27"/>
        <v>122.77999999999901</v>
      </c>
      <c r="L33" s="16">
        <f t="shared" si="15"/>
        <v>94250</v>
      </c>
      <c r="M33" s="16">
        <v>94321.85</v>
      </c>
      <c r="N33" s="17">
        <f t="shared" si="2"/>
        <v>71.850000000005807</v>
      </c>
      <c r="O33" s="16">
        <f t="shared" si="16"/>
        <v>839894</v>
      </c>
      <c r="P33" s="16">
        <v>840288</v>
      </c>
      <c r="Q33" s="17">
        <f t="shared" si="3"/>
        <v>394</v>
      </c>
      <c r="R33" s="16">
        <f t="shared" si="17"/>
        <v>334631</v>
      </c>
      <c r="S33" s="16">
        <v>334867.96000000002</v>
      </c>
      <c r="T33" s="17">
        <f t="shared" si="4"/>
        <v>236.96000000002101</v>
      </c>
      <c r="U33" s="16">
        <f t="shared" si="18"/>
        <v>855070</v>
      </c>
      <c r="V33" s="16">
        <v>856079.68</v>
      </c>
      <c r="W33" s="17">
        <f t="shared" si="28"/>
        <v>1009.68000000005</v>
      </c>
      <c r="X33" s="16">
        <f t="shared" si="19"/>
        <v>621025</v>
      </c>
      <c r="Y33" s="16">
        <v>621539.72</v>
      </c>
      <c r="Z33" s="17">
        <f t="shared" si="5"/>
        <v>514.71999999997195</v>
      </c>
      <c r="AA33" s="16">
        <f t="shared" si="20"/>
        <v>161239.6</v>
      </c>
      <c r="AB33" s="16">
        <v>161522.21</v>
      </c>
      <c r="AC33" s="17">
        <f t="shared" si="6"/>
        <v>282.60999999998597</v>
      </c>
      <c r="AD33" s="16">
        <f t="shared" si="29"/>
        <v>225046</v>
      </c>
      <c r="AE33" s="16">
        <v>225292</v>
      </c>
      <c r="AF33" s="17">
        <f t="shared" si="7"/>
        <v>246</v>
      </c>
      <c r="AG33" s="17">
        <f t="shared" si="21"/>
        <v>8447.6800000003404</v>
      </c>
      <c r="AH33" s="16">
        <f t="shared" si="22"/>
        <v>8903891</v>
      </c>
      <c r="AI33" s="16">
        <v>8910666.9299999997</v>
      </c>
      <c r="AJ33" s="34">
        <f t="shared" si="8"/>
        <v>6775.9299999997002</v>
      </c>
      <c r="AK33" s="16">
        <f t="shared" si="30"/>
        <v>9193837</v>
      </c>
      <c r="AL33" s="16">
        <v>9200938.8000000007</v>
      </c>
      <c r="AM33" s="34">
        <f t="shared" si="9"/>
        <v>7101.8000000007496</v>
      </c>
      <c r="AN33" s="16">
        <f t="shared" si="23"/>
        <v>261865</v>
      </c>
      <c r="AO33" s="16">
        <v>263747.27</v>
      </c>
      <c r="AP33" s="34">
        <f t="shared" si="24"/>
        <v>1882.27000000002</v>
      </c>
      <c r="AQ33" s="16">
        <f t="shared" si="25"/>
        <v>38122.68</v>
      </c>
      <c r="AR33" s="16">
        <v>38122.68</v>
      </c>
      <c r="AS33" s="34">
        <f t="shared" si="10"/>
        <v>0</v>
      </c>
      <c r="AT33" s="34">
        <f t="shared" si="11"/>
        <v>8701.4600000007795</v>
      </c>
      <c r="AU33" s="16">
        <f t="shared" si="12"/>
        <v>325.87000000104302</v>
      </c>
      <c r="AV33" s="1"/>
      <c r="AW33" s="1"/>
      <c r="AX33" s="1"/>
      <c r="AY33" s="1"/>
      <c r="AZ33" s="3"/>
      <c r="BA33" s="1"/>
      <c r="BB33" s="1"/>
      <c r="BC33" s="1"/>
    </row>
    <row r="34" spans="1:55" ht="30" customHeight="1">
      <c r="A34" s="504"/>
      <c r="B34" s="50">
        <v>46108</v>
      </c>
      <c r="C34" s="16">
        <f t="shared" si="26"/>
        <v>4485835.03</v>
      </c>
      <c r="D34" s="16">
        <v>4491557.93</v>
      </c>
      <c r="E34" s="17">
        <f t="shared" si="31"/>
        <v>5722.8999999994403</v>
      </c>
      <c r="F34" s="16">
        <f t="shared" si="13"/>
        <v>1417469.05</v>
      </c>
      <c r="G34" s="16">
        <v>1417510.48</v>
      </c>
      <c r="H34" s="17">
        <f t="shared" si="1"/>
        <v>41.4299999999348</v>
      </c>
      <c r="I34" s="16">
        <f t="shared" si="14"/>
        <v>163455.78</v>
      </c>
      <c r="J34" s="16">
        <v>163568.35</v>
      </c>
      <c r="K34" s="17">
        <f t="shared" si="27"/>
        <v>112.570000000007</v>
      </c>
      <c r="L34" s="16">
        <f t="shared" si="15"/>
        <v>94321.85</v>
      </c>
      <c r="M34" s="16">
        <v>94426.63</v>
      </c>
      <c r="N34" s="17">
        <f t="shared" si="2"/>
        <v>104.77999999999901</v>
      </c>
      <c r="O34" s="16">
        <f t="shared" si="16"/>
        <v>840288</v>
      </c>
      <c r="P34" s="16">
        <v>840719.76</v>
      </c>
      <c r="Q34" s="17">
        <f t="shared" si="3"/>
        <v>431.76000000000897</v>
      </c>
      <c r="R34" s="16">
        <f t="shared" si="17"/>
        <v>334867.96000000002</v>
      </c>
      <c r="S34" s="16">
        <v>335083.24</v>
      </c>
      <c r="T34" s="17">
        <f t="shared" si="4"/>
        <v>215.27999999996999</v>
      </c>
      <c r="U34" s="16">
        <f t="shared" si="18"/>
        <v>856079.68</v>
      </c>
      <c r="V34" s="16">
        <v>857048.88</v>
      </c>
      <c r="W34" s="17">
        <f t="shared" si="28"/>
        <v>969.19999999995298</v>
      </c>
      <c r="X34" s="16">
        <f t="shared" si="19"/>
        <v>621539.72</v>
      </c>
      <c r="Y34" s="16">
        <v>622063.76</v>
      </c>
      <c r="Z34" s="17">
        <f t="shared" si="5"/>
        <v>524.04000000003703</v>
      </c>
      <c r="AA34" s="16">
        <v>161789.47</v>
      </c>
      <c r="AB34" s="16">
        <v>161789.47</v>
      </c>
      <c r="AC34" s="17">
        <f t="shared" si="6"/>
        <v>0</v>
      </c>
      <c r="AD34" s="16">
        <f t="shared" si="29"/>
        <v>225292</v>
      </c>
      <c r="AE34" s="16">
        <v>225512</v>
      </c>
      <c r="AF34" s="17">
        <f t="shared" si="7"/>
        <v>220</v>
      </c>
      <c r="AG34" s="17">
        <f t="shared" si="21"/>
        <v>8341.9599999993497</v>
      </c>
      <c r="AH34" s="16">
        <f t="shared" si="22"/>
        <v>8910666.9299999997</v>
      </c>
      <c r="AI34" s="16">
        <v>8917526.5</v>
      </c>
      <c r="AJ34" s="34">
        <f t="shared" si="8"/>
        <v>6859.5700000002998</v>
      </c>
      <c r="AK34" s="16">
        <f t="shared" si="30"/>
        <v>9200938.8000000007</v>
      </c>
      <c r="AL34" s="16">
        <v>9208046.3200000003</v>
      </c>
      <c r="AM34" s="34">
        <f t="shared" si="9"/>
        <v>7107.5199999995502</v>
      </c>
      <c r="AN34" s="16">
        <f t="shared" si="23"/>
        <v>263747.27</v>
      </c>
      <c r="AO34" s="16">
        <v>264831.57</v>
      </c>
      <c r="AP34" s="34">
        <f t="shared" si="24"/>
        <v>1084.29999999999</v>
      </c>
      <c r="AQ34" s="16">
        <f t="shared" si="25"/>
        <v>38122.68</v>
      </c>
      <c r="AR34" s="16">
        <v>38122.68</v>
      </c>
      <c r="AS34" s="34">
        <f t="shared" si="10"/>
        <v>0</v>
      </c>
      <c r="AT34" s="34">
        <f t="shared" si="11"/>
        <v>8191.8199999995404</v>
      </c>
      <c r="AU34" s="16">
        <f t="shared" si="12"/>
        <v>247.949999999255</v>
      </c>
      <c r="AV34" s="1"/>
      <c r="AW34" s="1"/>
      <c r="AX34" s="1"/>
      <c r="AY34" s="1"/>
      <c r="AZ34" s="3"/>
      <c r="BA34" s="1"/>
      <c r="BB34" s="1"/>
      <c r="BC34" s="1"/>
    </row>
    <row r="35" spans="1:55" s="3" customFormat="1" ht="30" customHeight="1">
      <c r="A35" s="504"/>
      <c r="B35" s="50">
        <v>46109</v>
      </c>
      <c r="C35" s="16">
        <f t="shared" si="26"/>
        <v>4491557.93</v>
      </c>
      <c r="D35" s="16">
        <v>4496896.4400000004</v>
      </c>
      <c r="E35" s="17">
        <f t="shared" si="31"/>
        <v>5338.5100000007096</v>
      </c>
      <c r="F35" s="16">
        <f t="shared" si="13"/>
        <v>1417510.48</v>
      </c>
      <c r="G35" s="16">
        <v>1417559.46</v>
      </c>
      <c r="H35" s="17">
        <f t="shared" si="1"/>
        <v>48.979999999981402</v>
      </c>
      <c r="I35" s="16">
        <f t="shared" si="14"/>
        <v>163568.35</v>
      </c>
      <c r="J35" s="16">
        <v>163692.82</v>
      </c>
      <c r="K35" s="17">
        <f t="shared" si="27"/>
        <v>124.47000000000099</v>
      </c>
      <c r="L35" s="16">
        <f t="shared" si="15"/>
        <v>94426.63</v>
      </c>
      <c r="M35" s="16">
        <v>94525.04</v>
      </c>
      <c r="N35" s="17">
        <f t="shared" si="2"/>
        <v>98.409999999988898</v>
      </c>
      <c r="O35" s="16">
        <f t="shared" si="16"/>
        <v>840719.76</v>
      </c>
      <c r="P35" s="16">
        <v>841102.64</v>
      </c>
      <c r="Q35" s="17">
        <f t="shared" si="3"/>
        <v>382.880000000005</v>
      </c>
      <c r="R35" s="16">
        <f t="shared" si="17"/>
        <v>335083.24</v>
      </c>
      <c r="S35" s="16">
        <v>335290.28000000003</v>
      </c>
      <c r="T35" s="17">
        <f t="shared" si="4"/>
        <v>207.040000000037</v>
      </c>
      <c r="U35" s="16">
        <f t="shared" si="18"/>
        <v>857048.88</v>
      </c>
      <c r="V35" s="16">
        <v>857961.36</v>
      </c>
      <c r="W35" s="17">
        <f t="shared" si="28"/>
        <v>912.47999999998103</v>
      </c>
      <c r="X35" s="16">
        <f t="shared" si="19"/>
        <v>622063.76</v>
      </c>
      <c r="Y35" s="16">
        <v>622549.88</v>
      </c>
      <c r="Z35" s="17">
        <f t="shared" si="5"/>
        <v>486.119999999995</v>
      </c>
      <c r="AA35" s="16">
        <f t="shared" si="20"/>
        <v>161789.47</v>
      </c>
      <c r="AB35" s="16">
        <v>162053.09</v>
      </c>
      <c r="AC35" s="17">
        <f t="shared" si="6"/>
        <v>263.619999999995</v>
      </c>
      <c r="AD35" s="16">
        <f t="shared" si="29"/>
        <v>225512</v>
      </c>
      <c r="AE35" s="16">
        <v>225732</v>
      </c>
      <c r="AF35" s="17">
        <f t="shared" si="7"/>
        <v>220</v>
      </c>
      <c r="AG35" s="17">
        <f t="shared" si="21"/>
        <v>8082.5100000006896</v>
      </c>
      <c r="AH35" s="16">
        <f t="shared" si="22"/>
        <v>8917526.5</v>
      </c>
      <c r="AI35" s="16">
        <v>8924040.1600000001</v>
      </c>
      <c r="AJ35" s="34">
        <f t="shared" si="8"/>
        <v>6513.6600000001499</v>
      </c>
      <c r="AK35" s="16">
        <f t="shared" si="30"/>
        <v>9208046.3200000003</v>
      </c>
      <c r="AL35" s="16">
        <v>9214697.3599999994</v>
      </c>
      <c r="AM35" s="34">
        <f t="shared" si="9"/>
        <v>6651.0399999991096</v>
      </c>
      <c r="AN35" s="16">
        <f t="shared" si="23"/>
        <v>264831.57</v>
      </c>
      <c r="AO35" s="16">
        <v>266183.56</v>
      </c>
      <c r="AP35" s="34">
        <f t="shared" si="24"/>
        <v>1351.98999999999</v>
      </c>
      <c r="AQ35" s="16">
        <f t="shared" si="25"/>
        <v>38122.68</v>
      </c>
      <c r="AR35" s="16">
        <v>38122.699999999997</v>
      </c>
      <c r="AS35" s="34">
        <f t="shared" si="10"/>
        <v>1.9999999996798599E-2</v>
      </c>
      <c r="AT35" s="34">
        <f t="shared" ref="AT35:AT37" si="32">+AP35+AM35-AC35-AS35</f>
        <v>7739.3899999990999</v>
      </c>
      <c r="AU35" s="16">
        <f t="shared" si="12"/>
        <v>137.379999998957</v>
      </c>
      <c r="AZ35" s="1"/>
    </row>
    <row r="36" spans="1:55" s="3" customFormat="1" ht="30" customHeight="1">
      <c r="A36" s="504"/>
      <c r="B36" s="50">
        <v>46110</v>
      </c>
      <c r="C36" s="16">
        <f t="shared" si="26"/>
        <v>4496896.4400000004</v>
      </c>
      <c r="D36" s="16">
        <v>4500431.0999999996</v>
      </c>
      <c r="E36" s="17">
        <f t="shared" si="31"/>
        <v>3534.65999999922</v>
      </c>
      <c r="F36" s="16">
        <f t="shared" si="13"/>
        <v>1417559.46</v>
      </c>
      <c r="G36" s="16">
        <v>1417595.4</v>
      </c>
      <c r="H36" s="17">
        <f t="shared" si="1"/>
        <v>35.939999999944099</v>
      </c>
      <c r="I36" s="16">
        <f t="shared" si="14"/>
        <v>163692.82</v>
      </c>
      <c r="J36" s="16">
        <v>163784.5</v>
      </c>
      <c r="K36" s="17">
        <f t="shared" si="27"/>
        <v>91.679999999993001</v>
      </c>
      <c r="L36" s="16">
        <f t="shared" si="15"/>
        <v>94525.04</v>
      </c>
      <c r="M36" s="16">
        <v>94593.83</v>
      </c>
      <c r="N36" s="17">
        <f t="shared" si="2"/>
        <v>68.790000000008106</v>
      </c>
      <c r="O36" s="16">
        <f t="shared" si="16"/>
        <v>841102.64</v>
      </c>
      <c r="P36" s="16">
        <v>841348.48</v>
      </c>
      <c r="Q36" s="17">
        <f t="shared" si="3"/>
        <v>245.83999999996701</v>
      </c>
      <c r="R36" s="16">
        <f t="shared" si="17"/>
        <v>335290.28000000003</v>
      </c>
      <c r="S36" s="16">
        <v>335433.92</v>
      </c>
      <c r="T36" s="17">
        <f t="shared" si="4"/>
        <v>143.63999999995599</v>
      </c>
      <c r="U36" s="16">
        <f t="shared" si="18"/>
        <v>857961.36</v>
      </c>
      <c r="V36" s="16">
        <v>858664.21</v>
      </c>
      <c r="W36" s="17">
        <f t="shared" si="28"/>
        <v>702.84999999997694</v>
      </c>
      <c r="X36" s="16">
        <f t="shared" si="19"/>
        <v>622549.88</v>
      </c>
      <c r="Y36" s="16">
        <v>622924.4</v>
      </c>
      <c r="Z36" s="17">
        <f t="shared" si="5"/>
        <v>374.52000000001902</v>
      </c>
      <c r="AA36" s="16">
        <f t="shared" si="20"/>
        <v>162053.09</v>
      </c>
      <c r="AB36" s="16">
        <v>162282.6</v>
      </c>
      <c r="AC36" s="17">
        <f t="shared" si="6"/>
        <v>229.510000000009</v>
      </c>
      <c r="AD36" s="16">
        <f t="shared" si="29"/>
        <v>225732</v>
      </c>
      <c r="AE36" s="16">
        <v>225848</v>
      </c>
      <c r="AF36" s="17">
        <f t="shared" si="7"/>
        <v>116</v>
      </c>
      <c r="AG36" s="17">
        <f t="shared" si="21"/>
        <v>5543.4299999990899</v>
      </c>
      <c r="AH36" s="16">
        <f t="shared" si="22"/>
        <v>8924040.1600000001</v>
      </c>
      <c r="AI36" s="16">
        <v>8927777.7400000002</v>
      </c>
      <c r="AJ36" s="34">
        <f t="shared" si="8"/>
        <v>3737.58000000007</v>
      </c>
      <c r="AK36" s="16">
        <f t="shared" si="30"/>
        <v>9214697.3599999994</v>
      </c>
      <c r="AL36" s="16">
        <v>9218630.8100000005</v>
      </c>
      <c r="AM36" s="34">
        <f t="shared" si="9"/>
        <v>3933.4500000011199</v>
      </c>
      <c r="AN36" s="16">
        <f t="shared" si="23"/>
        <v>266183.56</v>
      </c>
      <c r="AO36" s="16">
        <v>267808.61</v>
      </c>
      <c r="AP36" s="34">
        <f t="shared" si="24"/>
        <v>1625.04999999999</v>
      </c>
      <c r="AQ36" s="16">
        <f t="shared" si="25"/>
        <v>38122.699999999997</v>
      </c>
      <c r="AR36" s="16">
        <v>38133.1</v>
      </c>
      <c r="AS36" s="34">
        <f t="shared" si="10"/>
        <v>10.4000000000015</v>
      </c>
      <c r="AT36" s="34">
        <f t="shared" si="32"/>
        <v>5318.5900000010997</v>
      </c>
      <c r="AU36" s="16">
        <f t="shared" si="12"/>
        <v>195.870000001043</v>
      </c>
      <c r="AZ36" s="1"/>
    </row>
    <row r="37" spans="1:55" s="3" customFormat="1" ht="30" customHeight="1">
      <c r="A37" s="504"/>
      <c r="B37" s="50">
        <v>46111</v>
      </c>
      <c r="C37" s="16">
        <f t="shared" si="26"/>
        <v>4500431.0999999996</v>
      </c>
      <c r="D37" s="16">
        <v>4503755.5999999996</v>
      </c>
      <c r="E37" s="17">
        <f t="shared" si="31"/>
        <v>3324.5</v>
      </c>
      <c r="F37" s="16">
        <f t="shared" si="13"/>
        <v>1417595.4</v>
      </c>
      <c r="G37" s="16">
        <v>1417631.4</v>
      </c>
      <c r="H37" s="17">
        <f t="shared" si="1"/>
        <v>36</v>
      </c>
      <c r="I37" s="16">
        <f t="shared" si="14"/>
        <v>163784.5</v>
      </c>
      <c r="J37" s="16">
        <v>163870.10999999999</v>
      </c>
      <c r="K37" s="17">
        <f t="shared" si="27"/>
        <v>85.609999999986002</v>
      </c>
      <c r="L37" s="16">
        <f t="shared" si="15"/>
        <v>94593.83</v>
      </c>
      <c r="M37" s="16">
        <v>94655.71</v>
      </c>
      <c r="N37" s="17">
        <f t="shared" si="2"/>
        <v>61.880000000004699</v>
      </c>
      <c r="O37" s="16">
        <f t="shared" si="16"/>
        <v>841348.48</v>
      </c>
      <c r="P37" s="16">
        <v>841525.41</v>
      </c>
      <c r="Q37" s="17">
        <f t="shared" si="3"/>
        <v>176.930000000051</v>
      </c>
      <c r="R37" s="16">
        <f t="shared" si="17"/>
        <v>335433.92</v>
      </c>
      <c r="S37" s="16">
        <v>335573.14</v>
      </c>
      <c r="T37" s="17">
        <f t="shared" si="4"/>
        <v>139.22000000003001</v>
      </c>
      <c r="U37" s="16">
        <f t="shared" si="18"/>
        <v>858664.21</v>
      </c>
      <c r="V37" s="16">
        <v>859340.5</v>
      </c>
      <c r="W37" s="17">
        <f t="shared" si="28"/>
        <v>676.29000000003703</v>
      </c>
      <c r="X37" s="16">
        <f t="shared" si="19"/>
        <v>622924.4</v>
      </c>
      <c r="Y37" s="16">
        <v>623344.31000000006</v>
      </c>
      <c r="Z37" s="17">
        <f t="shared" si="5"/>
        <v>419.91000000003299</v>
      </c>
      <c r="AA37" s="16">
        <f t="shared" si="20"/>
        <v>162282.6</v>
      </c>
      <c r="AB37" s="16">
        <v>162499.63</v>
      </c>
      <c r="AC37" s="17">
        <f t="shared" si="6"/>
        <v>217.02999999999901</v>
      </c>
      <c r="AD37" s="16">
        <f t="shared" si="29"/>
        <v>225848</v>
      </c>
      <c r="AE37" s="16">
        <v>226040</v>
      </c>
      <c r="AF37" s="17">
        <f t="shared" si="7"/>
        <v>192</v>
      </c>
      <c r="AG37" s="17">
        <f t="shared" si="21"/>
        <v>5329.37000000014</v>
      </c>
      <c r="AH37" s="16">
        <f t="shared" si="22"/>
        <v>8927777.7400000002</v>
      </c>
      <c r="AI37" s="16">
        <v>8931468</v>
      </c>
      <c r="AJ37" s="34">
        <f t="shared" si="8"/>
        <v>3690.2599999997801</v>
      </c>
      <c r="AK37" s="16">
        <f t="shared" si="30"/>
        <v>9218630.8100000005</v>
      </c>
      <c r="AL37" s="16">
        <v>9222434.3100000005</v>
      </c>
      <c r="AM37" s="34">
        <f t="shared" si="9"/>
        <v>3803.5</v>
      </c>
      <c r="AN37" s="16">
        <f t="shared" si="23"/>
        <v>267808.61</v>
      </c>
      <c r="AO37" s="16">
        <v>269252.8</v>
      </c>
      <c r="AP37" s="34">
        <f t="shared" si="24"/>
        <v>1444.19</v>
      </c>
      <c r="AQ37" s="16">
        <f t="shared" si="25"/>
        <v>38133.1</v>
      </c>
      <c r="AR37" s="16">
        <v>38133.519999999997</v>
      </c>
      <c r="AS37" s="34">
        <f t="shared" si="10"/>
        <v>0.41999999999825399</v>
      </c>
      <c r="AT37" s="34">
        <f t="shared" si="32"/>
        <v>5030.2400000000098</v>
      </c>
      <c r="AU37" s="16">
        <f t="shared" si="12"/>
        <v>113.240000000224</v>
      </c>
      <c r="AZ37" s="1"/>
    </row>
    <row r="38" spans="1:55" s="3" customFormat="1" ht="30" customHeight="1">
      <c r="A38" s="504"/>
      <c r="B38" s="50">
        <v>46112</v>
      </c>
      <c r="C38" s="16">
        <f t="shared" si="26"/>
        <v>4503755.5999999996</v>
      </c>
      <c r="D38" s="16">
        <v>4507287.4000000004</v>
      </c>
      <c r="E38" s="17">
        <f t="shared" si="31"/>
        <v>3531.8000000007501</v>
      </c>
      <c r="F38" s="16">
        <f t="shared" si="13"/>
        <v>1417631.4</v>
      </c>
      <c r="G38" s="16">
        <v>1417662.41</v>
      </c>
      <c r="H38" s="17">
        <f t="shared" si="1"/>
        <v>31.010000000009299</v>
      </c>
      <c r="I38" s="16">
        <f t="shared" si="14"/>
        <v>163870.10999999999</v>
      </c>
      <c r="J38" s="16">
        <v>163947.93</v>
      </c>
      <c r="K38" s="17">
        <f t="shared" si="27"/>
        <v>77.820000000006999</v>
      </c>
      <c r="L38" s="16">
        <f t="shared" si="15"/>
        <v>94655.71</v>
      </c>
      <c r="M38" s="16">
        <v>94716.84</v>
      </c>
      <c r="N38" s="17">
        <f t="shared" si="2"/>
        <v>61.129999999990098</v>
      </c>
      <c r="O38" s="16">
        <f t="shared" si="16"/>
        <v>841525.41</v>
      </c>
      <c r="P38" s="16">
        <v>841746.8</v>
      </c>
      <c r="Q38" s="17">
        <f t="shared" si="3"/>
        <v>221.390000000014</v>
      </c>
      <c r="R38" s="16">
        <f t="shared" si="17"/>
        <v>335573.14</v>
      </c>
      <c r="S38" s="16">
        <v>335698.8</v>
      </c>
      <c r="T38" s="17">
        <f t="shared" si="4"/>
        <v>125.659999999974</v>
      </c>
      <c r="U38" s="16">
        <f t="shared" si="18"/>
        <v>859340.5</v>
      </c>
      <c r="V38" s="16">
        <v>860012.4</v>
      </c>
      <c r="W38" s="17">
        <f t="shared" si="28"/>
        <v>671.90000000002306</v>
      </c>
      <c r="X38" s="16">
        <f t="shared" si="19"/>
        <v>623344.31000000006</v>
      </c>
      <c r="Y38" s="16">
        <v>623758.80000000005</v>
      </c>
      <c r="Z38" s="17">
        <f t="shared" si="5"/>
        <v>414.48999999999103</v>
      </c>
      <c r="AA38" s="16">
        <f t="shared" si="20"/>
        <v>162499.63</v>
      </c>
      <c r="AB38" s="16">
        <v>162713.68</v>
      </c>
      <c r="AC38" s="17">
        <f t="shared" si="6"/>
        <v>214.04999999998799</v>
      </c>
      <c r="AD38" s="16">
        <f t="shared" si="29"/>
        <v>226040</v>
      </c>
      <c r="AE38" s="16">
        <v>226218</v>
      </c>
      <c r="AF38" s="17">
        <f t="shared" si="7"/>
        <v>178</v>
      </c>
      <c r="AG38" s="17">
        <f t="shared" si="21"/>
        <v>5527.2500000007403</v>
      </c>
      <c r="AH38" s="16">
        <f t="shared" si="22"/>
        <v>8931468</v>
      </c>
      <c r="AI38" s="16">
        <v>8935612.1999999993</v>
      </c>
      <c r="AJ38" s="34">
        <f t="shared" si="8"/>
        <v>4144.1999999992504</v>
      </c>
      <c r="AK38" s="16">
        <f t="shared" si="30"/>
        <v>9222434.3100000005</v>
      </c>
      <c r="AL38" s="16">
        <v>9226793.1999999993</v>
      </c>
      <c r="AM38" s="34">
        <f t="shared" si="9"/>
        <v>4358.8899999987298</v>
      </c>
      <c r="AN38" s="16">
        <f t="shared" si="23"/>
        <v>269252.8</v>
      </c>
      <c r="AO38" s="16">
        <v>270486.31</v>
      </c>
      <c r="AP38" s="71">
        <f t="shared" si="24"/>
        <v>1233.51000000001</v>
      </c>
      <c r="AQ38" s="16">
        <f t="shared" si="25"/>
        <v>38133.519999999997</v>
      </c>
      <c r="AR38" s="16">
        <v>38149.230000000003</v>
      </c>
      <c r="AS38" s="34">
        <f t="shared" si="10"/>
        <v>15.710000000006399</v>
      </c>
      <c r="AT38" s="71">
        <v>5632.25</v>
      </c>
      <c r="AU38" s="16">
        <f t="shared" si="12"/>
        <v>214.689999999478</v>
      </c>
      <c r="AZ38" s="1"/>
    </row>
    <row r="39" spans="1:55" s="3" customFormat="1" ht="30" customHeight="1">
      <c r="A39" s="504"/>
      <c r="B39" s="541" t="s">
        <v>39</v>
      </c>
      <c r="C39" s="540"/>
      <c r="D39" s="540"/>
      <c r="E39" s="57">
        <f>SUM(E8:E35)</f>
        <v>119574.41</v>
      </c>
      <c r="F39" s="57"/>
      <c r="G39" s="57"/>
      <c r="H39" s="57">
        <f>SUM(H8:H35)</f>
        <v>28241.03</v>
      </c>
      <c r="I39" s="57"/>
      <c r="J39" s="57"/>
      <c r="K39" s="57">
        <f>SUM(K8:K35)</f>
        <v>3874.46000000002</v>
      </c>
      <c r="L39" s="57"/>
      <c r="M39" s="57"/>
      <c r="N39" s="57">
        <f>SUM(N8:N35)</f>
        <v>2051.14</v>
      </c>
      <c r="O39" s="57"/>
      <c r="P39" s="57"/>
      <c r="Q39" s="57">
        <f>SUM(Q8:Q35)</f>
        <v>10553.28</v>
      </c>
      <c r="R39" s="57"/>
      <c r="S39" s="57"/>
      <c r="T39" s="57">
        <f>SUM(T8:T35)</f>
        <v>6030.3200000000097</v>
      </c>
      <c r="U39" s="57"/>
      <c r="V39" s="57"/>
      <c r="W39" s="57">
        <f>SUM(W8:W35)</f>
        <v>23705.599999999999</v>
      </c>
      <c r="X39" s="57"/>
      <c r="Y39" s="57"/>
      <c r="Z39" s="57">
        <f>SUM(Z8:Z35)</f>
        <v>13494.84</v>
      </c>
      <c r="AA39" s="60"/>
      <c r="AB39" s="57"/>
      <c r="AC39" s="57">
        <f>SUM(AC8:AC35)</f>
        <v>6008.5799999999899</v>
      </c>
      <c r="AD39" s="57"/>
      <c r="AE39" s="61"/>
      <c r="AF39" s="57">
        <f>SUM(AF8:AF35)</f>
        <v>5767</v>
      </c>
      <c r="AG39" s="57">
        <f>SUM(AG8:AG35)</f>
        <v>220320.48</v>
      </c>
      <c r="AH39" s="60"/>
      <c r="AI39" s="57"/>
      <c r="AJ39" s="57">
        <f>SUM(AJ8:AJ35)</f>
        <v>182914.16</v>
      </c>
      <c r="AK39" s="60"/>
      <c r="AL39" s="57"/>
      <c r="AM39" s="57">
        <f>SUM(AM8:AM35)</f>
        <v>188776.80999999901</v>
      </c>
      <c r="AN39" s="60"/>
      <c r="AO39" s="72"/>
      <c r="AP39" s="73">
        <f>SUM(AP8:AP38)</f>
        <v>39582.31</v>
      </c>
      <c r="AQ39" s="74"/>
      <c r="AR39" s="75"/>
      <c r="AS39" s="72">
        <f>SUM(AS8,AS8:AS11,AS16:AS19,AS29:AS30,AS32,AS34:AS35)</f>
        <v>13.1699999999983</v>
      </c>
      <c r="AT39" s="76">
        <f>+SUM(AT8:AT38)</f>
        <v>230420.23</v>
      </c>
      <c r="AU39" s="77">
        <f>+SUM(AU8:AU10,AU18:AU35)</f>
        <v>3906.8099999986598</v>
      </c>
    </row>
    <row r="40" spans="1:55" ht="48" customHeight="1">
      <c r="A40" s="504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1"/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2:E4"/>
    <mergeCell ref="C7:AF7"/>
    <mergeCell ref="B39:D39"/>
    <mergeCell ref="A1:A40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5"/>
  <sheetViews>
    <sheetView topLeftCell="AF28" zoomScale="80" zoomScaleNormal="80" workbookViewId="0">
      <selection activeCell="AP38" sqref="AP3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15">
        <v>46113</v>
      </c>
      <c r="C8" s="47">
        <v>4507287.4000000004</v>
      </c>
      <c r="D8" s="16">
        <v>4510868.5599999996</v>
      </c>
      <c r="E8" s="17">
        <f t="shared" ref="E8:E37" si="0">+D8-C8</f>
        <v>3581.15999999922</v>
      </c>
      <c r="F8" s="16">
        <v>1417662.41</v>
      </c>
      <c r="G8" s="16">
        <v>1417692.87</v>
      </c>
      <c r="H8" s="17">
        <f t="shared" ref="H8:H36" si="1">+G8-F8</f>
        <v>30.460000000195599</v>
      </c>
      <c r="I8" s="16">
        <v>163947.93</v>
      </c>
      <c r="J8" s="16">
        <v>164033.43</v>
      </c>
      <c r="K8" s="17">
        <f t="shared" ref="K8:K37" si="2">+J8-I8</f>
        <v>85.5</v>
      </c>
      <c r="L8" s="16">
        <v>94716.84</v>
      </c>
      <c r="M8" s="16">
        <v>94770.78</v>
      </c>
      <c r="N8" s="17">
        <f t="shared" ref="N8:N36" si="3">+M8-L8</f>
        <v>53.9400000000023</v>
      </c>
      <c r="O8" s="16">
        <v>841746.8</v>
      </c>
      <c r="P8" s="16">
        <v>841962.16</v>
      </c>
      <c r="Q8" s="17">
        <f t="shared" ref="Q8:Q37" si="4">P8-O8</f>
        <v>215.359999999986</v>
      </c>
      <c r="R8" s="16">
        <v>335698.8</v>
      </c>
      <c r="S8" s="16">
        <v>335821.56</v>
      </c>
      <c r="T8" s="17">
        <f t="shared" ref="T8:T37" si="5">+S8-R8</f>
        <v>122.760000000009</v>
      </c>
      <c r="U8" s="16">
        <v>860012.4</v>
      </c>
      <c r="V8" s="16">
        <v>860691.04</v>
      </c>
      <c r="W8" s="17">
        <f>+V8-U8</f>
        <v>678.64000000001397</v>
      </c>
      <c r="X8" s="16">
        <v>226218</v>
      </c>
      <c r="Y8" s="16">
        <v>624162.64</v>
      </c>
      <c r="Z8" s="17">
        <f t="shared" ref="Z8:Z37" si="6">+Y8-X8</f>
        <v>397944.64</v>
      </c>
      <c r="AA8" s="16">
        <v>162713.68</v>
      </c>
      <c r="AB8" s="16">
        <v>162918.64000000001</v>
      </c>
      <c r="AC8" s="17">
        <f t="shared" ref="AC8:AC37" si="7">+AB8-AA8</f>
        <v>204.96000000002101</v>
      </c>
      <c r="AD8" s="16">
        <v>226218</v>
      </c>
      <c r="AE8" s="16">
        <v>226400</v>
      </c>
      <c r="AF8" s="17">
        <f t="shared" ref="AF8:AF37" si="8">+AE8-AD8</f>
        <v>182</v>
      </c>
      <c r="AG8" s="17">
        <f>+AF9+AC9+Z9+W8+T9+Q9+N9+K9+E9+H9</f>
        <v>5569.2300000003297</v>
      </c>
      <c r="AH8" s="16">
        <v>8935612.1999999993</v>
      </c>
      <c r="AI8" s="16">
        <v>8939620.7100000009</v>
      </c>
      <c r="AJ8" s="34">
        <f t="shared" ref="AJ8:AJ37" si="9">+AI8-AH8</f>
        <v>4008.51000000164</v>
      </c>
      <c r="AK8" s="16">
        <v>9226793.1999999993</v>
      </c>
      <c r="AL8" s="16">
        <v>9230991.9299999997</v>
      </c>
      <c r="AM8" s="34">
        <f t="shared" ref="AM8:AM37" si="10">+AL8-AK8</f>
        <v>4198.7300000004498</v>
      </c>
      <c r="AN8" s="16">
        <v>270486.31</v>
      </c>
      <c r="AO8" s="16">
        <v>271853.26</v>
      </c>
      <c r="AP8" s="34">
        <f>+AO8-AN8</f>
        <v>1366.95000000001</v>
      </c>
      <c r="AQ8" s="16">
        <v>38149.230000000003</v>
      </c>
      <c r="AR8" s="16">
        <v>38149.230000000003</v>
      </c>
      <c r="AS8" s="34">
        <f t="shared" ref="AS8:AS37" si="11">+AR8-AQ8</f>
        <v>0</v>
      </c>
      <c r="AT8" s="34">
        <f t="shared" ref="AT8:AT37" si="12">+AP8+AM8-AC8-AS8</f>
        <v>5360.7200000004405</v>
      </c>
      <c r="AU8" s="16">
        <f t="shared" ref="AU8:AU37" si="13">+AM8-AJ8</f>
        <v>190.21999999880799</v>
      </c>
    </row>
    <row r="9" spans="1:55" ht="30" customHeight="1">
      <c r="A9" s="504"/>
      <c r="B9" s="15">
        <v>46114</v>
      </c>
      <c r="C9" s="16">
        <f t="shared" ref="C9:C36" si="14">D8</f>
        <v>4510868.5599999996</v>
      </c>
      <c r="D9" s="16">
        <v>4514542.91</v>
      </c>
      <c r="E9" s="17">
        <f t="shared" si="0"/>
        <v>3674.3500000005602</v>
      </c>
      <c r="F9" s="16">
        <f t="shared" ref="F9:F36" si="15">+G8</f>
        <v>1417692.87</v>
      </c>
      <c r="G9" s="16">
        <v>1417722.8799999999</v>
      </c>
      <c r="H9" s="17">
        <f t="shared" si="1"/>
        <v>30.0099999997765</v>
      </c>
      <c r="I9" s="16">
        <f t="shared" ref="I9:I36" si="16">+J8</f>
        <v>164033.43</v>
      </c>
      <c r="J9" s="16">
        <v>164125.01999999999</v>
      </c>
      <c r="K9" s="17">
        <f t="shared" si="2"/>
        <v>91.589999999996493</v>
      </c>
      <c r="L9" s="16">
        <f t="shared" ref="L9:L36" si="17">+M8</f>
        <v>94770.78</v>
      </c>
      <c r="M9" s="16">
        <v>94836.9</v>
      </c>
      <c r="N9" s="17">
        <f t="shared" si="3"/>
        <v>66.119999999995301</v>
      </c>
      <c r="O9" s="16">
        <f t="shared" ref="O9:O36" si="18">+P8</f>
        <v>841962.16</v>
      </c>
      <c r="P9" s="16">
        <v>842148.88</v>
      </c>
      <c r="Q9" s="17">
        <f t="shared" si="4"/>
        <v>186.719999999972</v>
      </c>
      <c r="R9" s="16">
        <f t="shared" ref="R9:R36" si="19">+S8</f>
        <v>335821.56</v>
      </c>
      <c r="S9" s="16">
        <v>335970.92</v>
      </c>
      <c r="T9" s="17">
        <f t="shared" si="5"/>
        <v>149.359999999986</v>
      </c>
      <c r="U9" s="16">
        <f t="shared" ref="U9:U36" si="20">+V8</f>
        <v>860691.04</v>
      </c>
      <c r="V9" s="16">
        <v>861283.76</v>
      </c>
      <c r="W9" s="17">
        <f>+V9-U9</f>
        <v>592.71999999997195</v>
      </c>
      <c r="X9" s="16">
        <f t="shared" ref="X9:X36" si="21">+Y8</f>
        <v>624162.64</v>
      </c>
      <c r="Y9" s="16">
        <v>624543.68000000005</v>
      </c>
      <c r="Z9" s="17">
        <f t="shared" si="6"/>
        <v>381.04000000003703</v>
      </c>
      <c r="AA9" s="16">
        <f t="shared" ref="AA9:AA36" si="22">+AB8</f>
        <v>162918.64000000001</v>
      </c>
      <c r="AB9" s="16">
        <v>163067.04</v>
      </c>
      <c r="AC9" s="17">
        <f t="shared" si="7"/>
        <v>148.39999999999401</v>
      </c>
      <c r="AD9" s="16">
        <f>+AE8</f>
        <v>226400</v>
      </c>
      <c r="AE9" s="16">
        <v>226563</v>
      </c>
      <c r="AF9" s="17">
        <f t="shared" si="8"/>
        <v>163</v>
      </c>
      <c r="AG9" s="17">
        <f t="shared" ref="AG9:AG37" si="23">+AF9+AC9+Z9+W9+T9+Q9+N9+K9+E9+H9</f>
        <v>5483.3100000002896</v>
      </c>
      <c r="AH9" s="16">
        <f t="shared" ref="AH9:AH36" si="24">+AI8</f>
        <v>8939620.7100000009</v>
      </c>
      <c r="AI9" s="16">
        <v>8944388.9600000009</v>
      </c>
      <c r="AJ9" s="34">
        <f t="shared" si="9"/>
        <v>4768.25</v>
      </c>
      <c r="AK9" s="16">
        <f>+AL8</f>
        <v>9230991.9299999997</v>
      </c>
      <c r="AL9" s="16">
        <v>9235940.8200000003</v>
      </c>
      <c r="AM9" s="34">
        <f t="shared" si="10"/>
        <v>4948.8900000005997</v>
      </c>
      <c r="AN9" s="16">
        <f t="shared" ref="AN9:AN36" si="25">+AO8</f>
        <v>271853.26</v>
      </c>
      <c r="AO9" s="16">
        <v>272477.26</v>
      </c>
      <c r="AP9" s="34">
        <f t="shared" ref="AP9:AP37" si="26">+AO9-AN9</f>
        <v>624</v>
      </c>
      <c r="AQ9" s="16">
        <f t="shared" ref="AQ9:AQ36" si="27">+AR8</f>
        <v>38149.230000000003</v>
      </c>
      <c r="AR9" s="16">
        <v>38171.589999999997</v>
      </c>
      <c r="AS9" s="34">
        <f t="shared" si="11"/>
        <v>22.359999999993299</v>
      </c>
      <c r="AT9" s="34">
        <f t="shared" si="12"/>
        <v>5402.1300000006104</v>
      </c>
      <c r="AU9" s="16">
        <f t="shared" si="13"/>
        <v>180.64000000059599</v>
      </c>
      <c r="AV9" s="1"/>
      <c r="AW9" s="1"/>
      <c r="AX9" s="1"/>
      <c r="AY9" s="1"/>
      <c r="AZ9" s="1"/>
      <c r="BA9" s="1"/>
      <c r="BB9" s="1"/>
      <c r="BC9" s="1"/>
    </row>
    <row r="10" spans="1:55" ht="30" customHeight="1">
      <c r="A10" s="504"/>
      <c r="B10" s="15">
        <v>46115</v>
      </c>
      <c r="C10" s="16">
        <f t="shared" si="14"/>
        <v>4514542.91</v>
      </c>
      <c r="D10" s="16">
        <v>4517967.53</v>
      </c>
      <c r="E10" s="17">
        <f t="shared" si="0"/>
        <v>3424.6200000001099</v>
      </c>
      <c r="F10" s="16">
        <f t="shared" si="15"/>
        <v>1417722.8799999999</v>
      </c>
      <c r="G10" s="16">
        <v>1417749.04</v>
      </c>
      <c r="H10" s="17">
        <f t="shared" si="1"/>
        <v>26.160000000149001</v>
      </c>
      <c r="I10" s="16">
        <f t="shared" si="16"/>
        <v>164125.01999999999</v>
      </c>
      <c r="J10" s="16">
        <v>164210.57</v>
      </c>
      <c r="K10" s="17">
        <f t="shared" si="2"/>
        <v>85.550000000017505</v>
      </c>
      <c r="L10" s="16">
        <f t="shared" si="17"/>
        <v>94836.9</v>
      </c>
      <c r="M10" s="16">
        <v>94888.76</v>
      </c>
      <c r="N10" s="17">
        <f t="shared" si="3"/>
        <v>51.860000000000603</v>
      </c>
      <c r="O10" s="16">
        <f t="shared" si="18"/>
        <v>842148.88</v>
      </c>
      <c r="P10" s="16">
        <v>842355.28</v>
      </c>
      <c r="Q10" s="17">
        <f t="shared" si="4"/>
        <v>206.400000000023</v>
      </c>
      <c r="R10" s="16">
        <f t="shared" si="19"/>
        <v>335970.92</v>
      </c>
      <c r="S10" s="16">
        <v>336120.16</v>
      </c>
      <c r="T10" s="17">
        <f t="shared" si="5"/>
        <v>149.239999999991</v>
      </c>
      <c r="U10" s="16">
        <f t="shared" si="20"/>
        <v>861283.76</v>
      </c>
      <c r="V10" s="16">
        <v>861912.32</v>
      </c>
      <c r="W10" s="17">
        <f t="shared" ref="W10:W37" si="28">+V10-U10</f>
        <v>628.55999999993901</v>
      </c>
      <c r="X10" s="16">
        <f t="shared" si="21"/>
        <v>624543.68000000005</v>
      </c>
      <c r="Y10" s="16">
        <v>624900.28</v>
      </c>
      <c r="Z10" s="17">
        <f t="shared" si="6"/>
        <v>356.599999999977</v>
      </c>
      <c r="AA10" s="16">
        <f t="shared" si="22"/>
        <v>163067.04</v>
      </c>
      <c r="AB10" s="16">
        <v>163231.28</v>
      </c>
      <c r="AC10" s="17">
        <f t="shared" si="7"/>
        <v>164.239999999991</v>
      </c>
      <c r="AD10" s="16">
        <f t="shared" ref="AD10:AD36" si="29">+AE9</f>
        <v>226563</v>
      </c>
      <c r="AE10" s="16">
        <v>226710</v>
      </c>
      <c r="AF10" s="17">
        <f t="shared" si="8"/>
        <v>147</v>
      </c>
      <c r="AG10" s="17">
        <f t="shared" si="23"/>
        <v>5240.2300000001997</v>
      </c>
      <c r="AH10" s="16">
        <v>8944388.9600000009</v>
      </c>
      <c r="AI10" s="16">
        <v>8947840.5299999993</v>
      </c>
      <c r="AJ10" s="34">
        <f t="shared" si="9"/>
        <v>3451.5699999984399</v>
      </c>
      <c r="AK10" s="16">
        <f>+AL9</f>
        <v>9235940.8200000003</v>
      </c>
      <c r="AL10" s="16">
        <v>9239550.4499999993</v>
      </c>
      <c r="AM10" s="34">
        <f t="shared" si="10"/>
        <v>3609.6299999989601</v>
      </c>
      <c r="AN10" s="16">
        <f t="shared" si="25"/>
        <v>272477.26</v>
      </c>
      <c r="AO10" s="16">
        <v>274150.11</v>
      </c>
      <c r="AP10" s="34">
        <f t="shared" si="26"/>
        <v>1672.8499999999799</v>
      </c>
      <c r="AQ10" s="16">
        <f t="shared" si="27"/>
        <v>38171.589999999997</v>
      </c>
      <c r="AR10" s="16">
        <v>38188.400000000001</v>
      </c>
      <c r="AS10" s="34">
        <f t="shared" si="11"/>
        <v>16.810000000004901</v>
      </c>
      <c r="AT10" s="34">
        <f t="shared" si="12"/>
        <v>5101.4299999989398</v>
      </c>
      <c r="AU10" s="16">
        <f t="shared" si="13"/>
        <v>158.060000000522</v>
      </c>
      <c r="AV10" s="38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15">
        <v>46116</v>
      </c>
      <c r="C11" s="16">
        <f t="shared" si="14"/>
        <v>4517967.53</v>
      </c>
      <c r="D11" s="48">
        <v>4521571.1100000003</v>
      </c>
      <c r="E11" s="17">
        <f t="shared" si="0"/>
        <v>3603.58000000007</v>
      </c>
      <c r="F11" s="16">
        <f t="shared" si="15"/>
        <v>1417749.04</v>
      </c>
      <c r="G11" s="16">
        <v>1417778.07</v>
      </c>
      <c r="H11" s="17">
        <f t="shared" si="1"/>
        <v>29.030000000027901</v>
      </c>
      <c r="I11" s="16">
        <f t="shared" si="16"/>
        <v>164210.57</v>
      </c>
      <c r="J11" s="16">
        <v>164296.94</v>
      </c>
      <c r="K11" s="17">
        <f t="shared" si="2"/>
        <v>86.369999999995301</v>
      </c>
      <c r="L11" s="16">
        <f t="shared" si="17"/>
        <v>94888.76</v>
      </c>
      <c r="M11" s="16">
        <v>94945.8</v>
      </c>
      <c r="N11" s="17">
        <f t="shared" si="3"/>
        <v>57.040000000008099</v>
      </c>
      <c r="O11" s="16">
        <f t="shared" si="18"/>
        <v>842355.28</v>
      </c>
      <c r="P11" s="16">
        <v>842590.56</v>
      </c>
      <c r="Q11" s="17">
        <f t="shared" si="4"/>
        <v>235.280000000028</v>
      </c>
      <c r="R11" s="16">
        <f t="shared" si="19"/>
        <v>336120.16</v>
      </c>
      <c r="S11" s="16">
        <v>336267.24</v>
      </c>
      <c r="T11" s="17">
        <f t="shared" si="5"/>
        <v>147.08000000001601</v>
      </c>
      <c r="U11" s="16">
        <f t="shared" si="20"/>
        <v>861912.32</v>
      </c>
      <c r="V11" s="16">
        <v>862542.64</v>
      </c>
      <c r="W11" s="17">
        <f t="shared" si="28"/>
        <v>630.32000000006497</v>
      </c>
      <c r="X11" s="16">
        <f t="shared" si="21"/>
        <v>624900.28</v>
      </c>
      <c r="Y11" s="16">
        <v>625273.68000000005</v>
      </c>
      <c r="Z11" s="17">
        <f t="shared" si="6"/>
        <v>373.400000000023</v>
      </c>
      <c r="AA11" s="16">
        <f t="shared" si="22"/>
        <v>163231.28</v>
      </c>
      <c r="AB11" s="16">
        <v>163406.85</v>
      </c>
      <c r="AC11" s="17">
        <f t="shared" si="7"/>
        <v>175.57000000000701</v>
      </c>
      <c r="AD11" s="16">
        <f t="shared" si="29"/>
        <v>226710</v>
      </c>
      <c r="AE11" s="16">
        <v>226870</v>
      </c>
      <c r="AF11" s="17">
        <f t="shared" si="8"/>
        <v>160</v>
      </c>
      <c r="AG11" s="17">
        <f t="shared" si="23"/>
        <v>5497.6700000002502</v>
      </c>
      <c r="AH11" s="16">
        <f t="shared" si="24"/>
        <v>8947840.5299999993</v>
      </c>
      <c r="AI11" s="16">
        <v>8951564.0999999996</v>
      </c>
      <c r="AJ11" s="34">
        <f t="shared" si="9"/>
        <v>3723.5700000002998</v>
      </c>
      <c r="AK11" s="16">
        <f>+AL10</f>
        <v>9239550.4499999993</v>
      </c>
      <c r="AL11" s="16">
        <v>9243434.1600000001</v>
      </c>
      <c r="AM11" s="34">
        <f t="shared" si="10"/>
        <v>3883.71000000089</v>
      </c>
      <c r="AN11" s="16">
        <f t="shared" si="25"/>
        <v>274150.11</v>
      </c>
      <c r="AO11" s="16">
        <v>275809.48</v>
      </c>
      <c r="AP11" s="34">
        <f t="shared" si="26"/>
        <v>1659.37</v>
      </c>
      <c r="AQ11" s="16">
        <f t="shared" si="27"/>
        <v>38188.400000000001</v>
      </c>
      <c r="AR11" s="16">
        <v>38206</v>
      </c>
      <c r="AS11" s="34">
        <f t="shared" si="11"/>
        <v>17.599999999998499</v>
      </c>
      <c r="AT11" s="34">
        <f t="shared" si="12"/>
        <v>5349.9100000008802</v>
      </c>
      <c r="AU11" s="16">
        <f t="shared" si="13"/>
        <v>160.14000000059599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15">
        <v>46117</v>
      </c>
      <c r="C12" s="16">
        <f t="shared" si="14"/>
        <v>4521571.1100000003</v>
      </c>
      <c r="D12" s="16">
        <v>4524915.9000000004</v>
      </c>
      <c r="E12" s="17">
        <f t="shared" si="0"/>
        <v>3344.79000000004</v>
      </c>
      <c r="F12" s="16">
        <f t="shared" si="15"/>
        <v>1417778.07</v>
      </c>
      <c r="G12" s="16">
        <v>1417804.9</v>
      </c>
      <c r="H12" s="17">
        <f t="shared" si="1"/>
        <v>26.8299999998417</v>
      </c>
      <c r="I12" s="16">
        <f t="shared" si="16"/>
        <v>164296.94</v>
      </c>
      <c r="J12" s="16">
        <v>164381.60999999999</v>
      </c>
      <c r="K12" s="17">
        <f t="shared" si="2"/>
        <v>84.669999999983702</v>
      </c>
      <c r="L12" s="16">
        <f t="shared" si="17"/>
        <v>94945.8</v>
      </c>
      <c r="M12" s="16">
        <v>94990.69</v>
      </c>
      <c r="N12" s="17">
        <f t="shared" si="3"/>
        <v>44.889999999999397</v>
      </c>
      <c r="O12" s="16">
        <f t="shared" si="18"/>
        <v>842590.56</v>
      </c>
      <c r="P12" s="16">
        <v>842812.9</v>
      </c>
      <c r="Q12" s="17">
        <f t="shared" si="4"/>
        <v>222.33999999996701</v>
      </c>
      <c r="R12" s="16">
        <f t="shared" si="19"/>
        <v>336267.24</v>
      </c>
      <c r="S12" s="16">
        <v>336379.6</v>
      </c>
      <c r="T12" s="17">
        <f t="shared" si="5"/>
        <v>112.359999999986</v>
      </c>
      <c r="U12" s="16">
        <f t="shared" si="20"/>
        <v>862542.64</v>
      </c>
      <c r="V12" s="16">
        <v>863159.76</v>
      </c>
      <c r="W12" s="17">
        <f t="shared" si="28"/>
        <v>617.119999999995</v>
      </c>
      <c r="X12" s="16">
        <f t="shared" si="21"/>
        <v>625273.68000000005</v>
      </c>
      <c r="Y12" s="16">
        <v>625606.64</v>
      </c>
      <c r="Z12" s="17">
        <f t="shared" si="6"/>
        <v>332.95999999996297</v>
      </c>
      <c r="AA12" s="16">
        <f t="shared" si="22"/>
        <v>163406.85</v>
      </c>
      <c r="AB12" s="16">
        <v>163565.63</v>
      </c>
      <c r="AC12" s="17">
        <f t="shared" si="7"/>
        <v>158.77999999999901</v>
      </c>
      <c r="AD12" s="16">
        <f t="shared" si="29"/>
        <v>226870</v>
      </c>
      <c r="AE12" s="16">
        <v>227000</v>
      </c>
      <c r="AF12" s="17">
        <f t="shared" si="8"/>
        <v>130</v>
      </c>
      <c r="AG12" s="17">
        <f t="shared" si="23"/>
        <v>5074.7399999997697</v>
      </c>
      <c r="AH12" s="16">
        <f t="shared" si="24"/>
        <v>8951564.0999999996</v>
      </c>
      <c r="AI12" s="16">
        <v>8955372.6999999993</v>
      </c>
      <c r="AJ12" s="34">
        <f t="shared" si="9"/>
        <v>3808.5999999996302</v>
      </c>
      <c r="AK12" s="16">
        <f t="shared" ref="AK12:AK36" si="30">+AL11</f>
        <v>9243434.1600000001</v>
      </c>
      <c r="AL12" s="16">
        <v>9247355.6500000004</v>
      </c>
      <c r="AM12" s="34">
        <f t="shared" si="10"/>
        <v>3921.4900000002199</v>
      </c>
      <c r="AN12" s="16">
        <f t="shared" si="25"/>
        <v>275809.48</v>
      </c>
      <c r="AO12" s="16">
        <v>276983</v>
      </c>
      <c r="AP12" s="34">
        <f t="shared" si="26"/>
        <v>1173.52000000002</v>
      </c>
      <c r="AQ12" s="16">
        <f t="shared" si="27"/>
        <v>38206</v>
      </c>
      <c r="AR12" s="16">
        <v>38234.07</v>
      </c>
      <c r="AS12" s="34">
        <f t="shared" si="11"/>
        <v>28.069999999999698</v>
      </c>
      <c r="AT12" s="34">
        <f t="shared" si="12"/>
        <v>4908.16000000024</v>
      </c>
      <c r="AU12" s="16">
        <f t="shared" si="13"/>
        <v>112.890000000596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15">
        <v>46118</v>
      </c>
      <c r="C13" s="16">
        <f t="shared" si="14"/>
        <v>4524915.9000000004</v>
      </c>
      <c r="D13" s="16">
        <v>4528234</v>
      </c>
      <c r="E13" s="17">
        <f t="shared" si="0"/>
        <v>3318.0999999996302</v>
      </c>
      <c r="F13" s="16">
        <f t="shared" si="15"/>
        <v>1417804.9</v>
      </c>
      <c r="G13" s="16">
        <v>1417836</v>
      </c>
      <c r="H13" s="17">
        <f t="shared" si="1"/>
        <v>31.1000000000931</v>
      </c>
      <c r="I13" s="16">
        <f t="shared" si="16"/>
        <v>164381.60999999999</v>
      </c>
      <c r="J13" s="16">
        <v>164456</v>
      </c>
      <c r="K13" s="17">
        <f t="shared" si="2"/>
        <v>74.390000000013998</v>
      </c>
      <c r="L13" s="16">
        <f t="shared" si="17"/>
        <v>94990.69</v>
      </c>
      <c r="M13" s="16">
        <v>95035</v>
      </c>
      <c r="N13" s="17">
        <f t="shared" si="3"/>
        <v>44.3099999999977</v>
      </c>
      <c r="O13" s="16">
        <f t="shared" si="18"/>
        <v>842812.9</v>
      </c>
      <c r="P13" s="16">
        <v>843045</v>
      </c>
      <c r="Q13" s="17">
        <f t="shared" si="4"/>
        <v>232.099999999977</v>
      </c>
      <c r="R13" s="16">
        <f t="shared" si="19"/>
        <v>336379.6</v>
      </c>
      <c r="S13" s="16">
        <v>336502</v>
      </c>
      <c r="T13" s="17">
        <f t="shared" si="5"/>
        <v>122.400000000023</v>
      </c>
      <c r="U13" s="16">
        <f t="shared" si="20"/>
        <v>863159.76</v>
      </c>
      <c r="V13" s="16">
        <v>863749</v>
      </c>
      <c r="W13" s="17">
        <f t="shared" si="28"/>
        <v>589.23999999999103</v>
      </c>
      <c r="X13" s="16">
        <f t="shared" si="21"/>
        <v>625606.64</v>
      </c>
      <c r="Y13" s="16">
        <v>625951</v>
      </c>
      <c r="Z13" s="17">
        <f t="shared" si="6"/>
        <v>344.35999999998597</v>
      </c>
      <c r="AA13" s="16">
        <f t="shared" si="22"/>
        <v>163565.63</v>
      </c>
      <c r="AB13" s="16">
        <v>163710</v>
      </c>
      <c r="AC13" s="17">
        <f t="shared" si="7"/>
        <v>144.369999999995</v>
      </c>
      <c r="AD13" s="16">
        <f t="shared" si="29"/>
        <v>227000</v>
      </c>
      <c r="AE13" s="16">
        <v>227174</v>
      </c>
      <c r="AF13" s="17">
        <f t="shared" si="8"/>
        <v>174</v>
      </c>
      <c r="AG13" s="17">
        <f t="shared" si="23"/>
        <v>5074.3699999996998</v>
      </c>
      <c r="AH13" s="16">
        <f t="shared" si="24"/>
        <v>8955372.6999999993</v>
      </c>
      <c r="AI13" s="16">
        <v>8959262</v>
      </c>
      <c r="AJ13" s="34">
        <f t="shared" si="9"/>
        <v>3889.3000000007501</v>
      </c>
      <c r="AK13" s="16">
        <f t="shared" si="30"/>
        <v>9247355.6500000004</v>
      </c>
      <c r="AL13" s="16">
        <v>9251451</v>
      </c>
      <c r="AM13" s="34">
        <f t="shared" si="10"/>
        <v>4095.3499999996302</v>
      </c>
      <c r="AN13" s="16">
        <f t="shared" si="25"/>
        <v>276983</v>
      </c>
      <c r="AO13" s="16">
        <v>278071</v>
      </c>
      <c r="AP13" s="34">
        <f t="shared" si="26"/>
        <v>1088</v>
      </c>
      <c r="AQ13" s="16">
        <f t="shared" si="27"/>
        <v>38234.07</v>
      </c>
      <c r="AR13" s="16">
        <v>38264</v>
      </c>
      <c r="AS13" s="34">
        <f t="shared" si="11"/>
        <v>29.930000000000302</v>
      </c>
      <c r="AT13" s="34">
        <f t="shared" si="12"/>
        <v>5009.04999999963</v>
      </c>
      <c r="AU13" s="16">
        <f t="shared" si="13"/>
        <v>206.04999999888199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15">
        <v>46119</v>
      </c>
      <c r="C14" s="16">
        <f t="shared" si="14"/>
        <v>4528234</v>
      </c>
      <c r="D14" s="16">
        <v>4533710</v>
      </c>
      <c r="E14" s="17">
        <f t="shared" si="0"/>
        <v>5476</v>
      </c>
      <c r="F14" s="16">
        <f t="shared" si="15"/>
        <v>1417836</v>
      </c>
      <c r="G14" s="16">
        <v>1417874</v>
      </c>
      <c r="H14" s="17">
        <f t="shared" si="1"/>
        <v>38</v>
      </c>
      <c r="I14" s="16">
        <f t="shared" si="16"/>
        <v>164456</v>
      </c>
      <c r="J14" s="16">
        <v>164577</v>
      </c>
      <c r="K14" s="17">
        <f t="shared" si="2"/>
        <v>121</v>
      </c>
      <c r="L14" s="16">
        <f t="shared" si="17"/>
        <v>95035</v>
      </c>
      <c r="M14" s="16">
        <v>95099</v>
      </c>
      <c r="N14" s="17">
        <f t="shared" si="3"/>
        <v>64</v>
      </c>
      <c r="O14" s="16">
        <f t="shared" si="18"/>
        <v>843045</v>
      </c>
      <c r="P14" s="16">
        <v>843316</v>
      </c>
      <c r="Q14" s="17">
        <f t="shared" si="4"/>
        <v>271</v>
      </c>
      <c r="R14" s="16">
        <f t="shared" si="19"/>
        <v>336502</v>
      </c>
      <c r="S14" s="16">
        <v>336700</v>
      </c>
      <c r="T14" s="17">
        <f t="shared" si="5"/>
        <v>198</v>
      </c>
      <c r="U14" s="16">
        <f t="shared" si="20"/>
        <v>863749</v>
      </c>
      <c r="V14" s="16">
        <v>864600</v>
      </c>
      <c r="W14" s="17">
        <f t="shared" si="28"/>
        <v>851</v>
      </c>
      <c r="X14" s="16">
        <f t="shared" si="21"/>
        <v>625951</v>
      </c>
      <c r="Y14" s="16">
        <v>626459</v>
      </c>
      <c r="Z14" s="17">
        <f t="shared" si="6"/>
        <v>508</v>
      </c>
      <c r="AA14" s="16">
        <f t="shared" si="22"/>
        <v>163710</v>
      </c>
      <c r="AB14" s="16">
        <v>163911</v>
      </c>
      <c r="AC14" s="17">
        <f t="shared" si="7"/>
        <v>201</v>
      </c>
      <c r="AD14" s="16">
        <f t="shared" si="29"/>
        <v>227174</v>
      </c>
      <c r="AE14" s="16">
        <v>227399</v>
      </c>
      <c r="AF14" s="17">
        <f t="shared" si="8"/>
        <v>225</v>
      </c>
      <c r="AG14" s="17">
        <f t="shared" si="23"/>
        <v>7953</v>
      </c>
      <c r="AH14" s="16">
        <f t="shared" si="24"/>
        <v>8959262</v>
      </c>
      <c r="AI14" s="16">
        <v>8965592</v>
      </c>
      <c r="AJ14" s="34">
        <f t="shared" si="9"/>
        <v>6330</v>
      </c>
      <c r="AK14" s="16">
        <f t="shared" si="30"/>
        <v>9251451</v>
      </c>
      <c r="AL14" s="16">
        <v>9258026</v>
      </c>
      <c r="AM14" s="34">
        <f t="shared" si="10"/>
        <v>6575</v>
      </c>
      <c r="AN14" s="16">
        <f t="shared" si="25"/>
        <v>278071</v>
      </c>
      <c r="AO14" s="16">
        <v>279630</v>
      </c>
      <c r="AP14" s="34">
        <f t="shared" si="26"/>
        <v>1559</v>
      </c>
      <c r="AQ14" s="16">
        <f t="shared" si="27"/>
        <v>38264</v>
      </c>
      <c r="AR14" s="16">
        <v>38265.17</v>
      </c>
      <c r="AS14" s="34">
        <f t="shared" si="11"/>
        <v>1.16999999999825</v>
      </c>
      <c r="AT14" s="34">
        <f t="shared" si="12"/>
        <v>7931.83</v>
      </c>
      <c r="AU14" s="16">
        <f t="shared" si="13"/>
        <v>245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15">
        <v>46120</v>
      </c>
      <c r="C15" s="16">
        <f t="shared" si="14"/>
        <v>4533710</v>
      </c>
      <c r="D15" s="16">
        <v>4539219.2300000004</v>
      </c>
      <c r="E15" s="17">
        <f t="shared" si="0"/>
        <v>5509.2300000004498</v>
      </c>
      <c r="F15" s="16">
        <f t="shared" si="15"/>
        <v>1417874</v>
      </c>
      <c r="G15" s="16">
        <v>1417918.44</v>
      </c>
      <c r="H15" s="17">
        <f t="shared" si="1"/>
        <v>44.439999999944099</v>
      </c>
      <c r="I15" s="16">
        <f t="shared" si="16"/>
        <v>164577</v>
      </c>
      <c r="J15" s="16">
        <v>164700.57999999999</v>
      </c>
      <c r="K15" s="17">
        <f t="shared" si="2"/>
        <v>123.579999999987</v>
      </c>
      <c r="L15" s="16">
        <f t="shared" si="17"/>
        <v>95099</v>
      </c>
      <c r="M15" s="16">
        <v>95169.78</v>
      </c>
      <c r="N15" s="17">
        <f t="shared" si="3"/>
        <v>70.779999999998793</v>
      </c>
      <c r="O15" s="16">
        <f t="shared" si="18"/>
        <v>843316</v>
      </c>
      <c r="P15" s="16">
        <v>843805.44</v>
      </c>
      <c r="Q15" s="17">
        <f t="shared" si="4"/>
        <v>489.43999999994401</v>
      </c>
      <c r="R15" s="16">
        <f t="shared" si="19"/>
        <v>336700</v>
      </c>
      <c r="S15" s="16">
        <v>336895.44</v>
      </c>
      <c r="T15" s="17">
        <f t="shared" si="5"/>
        <v>195.44000000000199</v>
      </c>
      <c r="U15" s="16">
        <f t="shared" si="20"/>
        <v>864600</v>
      </c>
      <c r="V15" s="16">
        <v>865346.24</v>
      </c>
      <c r="W15" s="17">
        <f t="shared" si="28"/>
        <v>746.23999999999103</v>
      </c>
      <c r="X15" s="16">
        <f t="shared" si="21"/>
        <v>626459</v>
      </c>
      <c r="Y15" s="16">
        <v>626961.19999999995</v>
      </c>
      <c r="Z15" s="17">
        <f t="shared" si="6"/>
        <v>502.19999999995298</v>
      </c>
      <c r="AA15" s="16">
        <f t="shared" si="22"/>
        <v>163911</v>
      </c>
      <c r="AB15" s="16">
        <v>164051.32999999999</v>
      </c>
      <c r="AC15" s="17">
        <f t="shared" si="7"/>
        <v>140.329999999987</v>
      </c>
      <c r="AD15" s="16">
        <f t="shared" si="29"/>
        <v>227399</v>
      </c>
      <c r="AE15" s="16">
        <v>227603</v>
      </c>
      <c r="AF15" s="17">
        <f t="shared" si="8"/>
        <v>204</v>
      </c>
      <c r="AG15" s="17">
        <f t="shared" si="23"/>
        <v>8025.6800000002504</v>
      </c>
      <c r="AH15" s="16">
        <f t="shared" si="24"/>
        <v>8965592</v>
      </c>
      <c r="AI15" s="16">
        <v>8971949.5199999996</v>
      </c>
      <c r="AJ15" s="34">
        <f t="shared" si="9"/>
        <v>6357.5199999995502</v>
      </c>
      <c r="AK15" s="16">
        <f t="shared" si="30"/>
        <v>9258026</v>
      </c>
      <c r="AL15" s="16">
        <v>9264496.8900000006</v>
      </c>
      <c r="AM15" s="34">
        <f t="shared" si="10"/>
        <v>6470.8900000005997</v>
      </c>
      <c r="AN15" s="16">
        <f t="shared" si="25"/>
        <v>279630</v>
      </c>
      <c r="AO15" s="16">
        <v>281121.25</v>
      </c>
      <c r="AP15" s="34">
        <f t="shared" si="26"/>
        <v>1491.25</v>
      </c>
      <c r="AQ15" s="16">
        <f t="shared" si="27"/>
        <v>38265.17</v>
      </c>
      <c r="AR15" s="16">
        <v>38267.85</v>
      </c>
      <c r="AS15" s="34">
        <f t="shared" si="11"/>
        <v>2.6800000000002902</v>
      </c>
      <c r="AT15" s="34">
        <f t="shared" si="12"/>
        <v>7819.1300000006104</v>
      </c>
      <c r="AU15" s="16">
        <f t="shared" si="13"/>
        <v>113.370000001043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15">
        <v>46121</v>
      </c>
      <c r="C16" s="16">
        <f t="shared" si="14"/>
        <v>4539219.2300000004</v>
      </c>
      <c r="D16" s="16">
        <v>4544695.58</v>
      </c>
      <c r="E16" s="17">
        <f t="shared" si="0"/>
        <v>5476.3499999996302</v>
      </c>
      <c r="F16" s="16">
        <f t="shared" si="15"/>
        <v>1417918.44</v>
      </c>
      <c r="G16" s="16">
        <v>1417958.48</v>
      </c>
      <c r="H16" s="17">
        <f t="shared" si="1"/>
        <v>40.040000000037303</v>
      </c>
      <c r="I16" s="16">
        <f t="shared" si="16"/>
        <v>164700.57999999999</v>
      </c>
      <c r="J16" s="16">
        <v>164825.34</v>
      </c>
      <c r="K16" s="17">
        <f t="shared" si="2"/>
        <v>124.760000000009</v>
      </c>
      <c r="L16" s="16">
        <f t="shared" si="17"/>
        <v>95169.78</v>
      </c>
      <c r="M16" s="16">
        <v>95257.15</v>
      </c>
      <c r="N16" s="17">
        <f t="shared" si="3"/>
        <v>87.369999999995301</v>
      </c>
      <c r="O16" s="16">
        <f t="shared" si="18"/>
        <v>843805.44</v>
      </c>
      <c r="P16" s="16">
        <v>844137.04</v>
      </c>
      <c r="Q16" s="17">
        <f t="shared" si="4"/>
        <v>331.60000000009302</v>
      </c>
      <c r="R16" s="16">
        <f t="shared" si="19"/>
        <v>336895.44</v>
      </c>
      <c r="S16" s="16">
        <v>337114.04</v>
      </c>
      <c r="T16" s="17">
        <f t="shared" si="5"/>
        <v>218.599999999977</v>
      </c>
      <c r="U16" s="16">
        <f t="shared" si="20"/>
        <v>865346.24</v>
      </c>
      <c r="V16" s="16">
        <v>866060.80000000005</v>
      </c>
      <c r="W16" s="17">
        <f t="shared" si="28"/>
        <v>714.56000000005599</v>
      </c>
      <c r="X16" s="16">
        <f t="shared" si="21"/>
        <v>626961.19999999995</v>
      </c>
      <c r="Y16" s="16">
        <v>627496.56000000006</v>
      </c>
      <c r="Z16" s="17">
        <f t="shared" si="6"/>
        <v>535.36000000010199</v>
      </c>
      <c r="AA16" s="16">
        <f t="shared" si="22"/>
        <v>164051.32999999999</v>
      </c>
      <c r="AB16" s="16">
        <v>164184.56</v>
      </c>
      <c r="AC16" s="17">
        <f t="shared" si="7"/>
        <v>133.23000000000999</v>
      </c>
      <c r="AD16" s="16">
        <f t="shared" si="29"/>
        <v>227603</v>
      </c>
      <c r="AE16" s="16">
        <v>227822</v>
      </c>
      <c r="AF16" s="17">
        <f t="shared" si="8"/>
        <v>219</v>
      </c>
      <c r="AG16" s="17">
        <f t="shared" si="23"/>
        <v>7880.8699999999099</v>
      </c>
      <c r="AH16" s="16">
        <f t="shared" si="24"/>
        <v>8971949.5199999996</v>
      </c>
      <c r="AI16" s="16">
        <v>8978235.3399999999</v>
      </c>
      <c r="AJ16" s="34">
        <f t="shared" si="9"/>
        <v>6285.8200000002998</v>
      </c>
      <c r="AK16" s="16">
        <f t="shared" si="30"/>
        <v>9264496.8900000006</v>
      </c>
      <c r="AL16" s="16">
        <v>9271143.0500000007</v>
      </c>
      <c r="AM16" s="34">
        <f t="shared" si="10"/>
        <v>6646.1600000001499</v>
      </c>
      <c r="AN16" s="16">
        <f t="shared" si="25"/>
        <v>281121.25</v>
      </c>
      <c r="AO16" s="16">
        <v>282616.86</v>
      </c>
      <c r="AP16" s="34">
        <f t="shared" si="26"/>
        <v>1495.6099999999899</v>
      </c>
      <c r="AQ16" s="16">
        <f t="shared" si="27"/>
        <v>38267.85</v>
      </c>
      <c r="AR16" s="16">
        <v>38267.85</v>
      </c>
      <c r="AS16" s="34">
        <f t="shared" si="11"/>
        <v>0</v>
      </c>
      <c r="AT16" s="34">
        <f t="shared" si="12"/>
        <v>8008.54000000012</v>
      </c>
      <c r="AU16" s="16">
        <f t="shared" si="13"/>
        <v>360.33999999985099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4"/>
      <c r="B17" s="15">
        <v>46122</v>
      </c>
      <c r="C17" s="16">
        <f t="shared" si="14"/>
        <v>4544695.58</v>
      </c>
      <c r="D17" s="16">
        <v>4550189.5999999996</v>
      </c>
      <c r="E17" s="17">
        <f t="shared" si="0"/>
        <v>5494.0199999995502</v>
      </c>
      <c r="F17" s="16">
        <f t="shared" si="15"/>
        <v>1417958.48</v>
      </c>
      <c r="G17" s="16">
        <v>1418003.86</v>
      </c>
      <c r="H17" s="17">
        <f t="shared" si="1"/>
        <v>45.3800000001211</v>
      </c>
      <c r="I17" s="16">
        <f t="shared" si="16"/>
        <v>164825.34</v>
      </c>
      <c r="J17" s="16">
        <v>164958.04</v>
      </c>
      <c r="K17" s="17">
        <f t="shared" si="2"/>
        <v>132.70000000001201</v>
      </c>
      <c r="L17" s="16">
        <f t="shared" si="17"/>
        <v>95257.15</v>
      </c>
      <c r="M17" s="16">
        <v>95339.71</v>
      </c>
      <c r="N17" s="17">
        <f t="shared" si="3"/>
        <v>82.560000000012195</v>
      </c>
      <c r="O17" s="16">
        <f t="shared" si="18"/>
        <v>844137.04</v>
      </c>
      <c r="P17" s="16">
        <v>844486.64</v>
      </c>
      <c r="Q17" s="17">
        <f t="shared" si="4"/>
        <v>349.599999999977</v>
      </c>
      <c r="R17" s="16">
        <f t="shared" si="19"/>
        <v>337114.04</v>
      </c>
      <c r="S17" s="16">
        <v>337348.04</v>
      </c>
      <c r="T17" s="17">
        <f t="shared" si="5"/>
        <v>234</v>
      </c>
      <c r="U17" s="16">
        <f t="shared" si="20"/>
        <v>866060.80000000005</v>
      </c>
      <c r="V17" s="16">
        <v>866840.96</v>
      </c>
      <c r="W17" s="17">
        <f t="shared" si="28"/>
        <v>780.15999999991595</v>
      </c>
      <c r="X17" s="16">
        <f t="shared" si="21"/>
        <v>627496.56000000006</v>
      </c>
      <c r="Y17" s="16">
        <v>628101.86</v>
      </c>
      <c r="Z17" s="17">
        <f t="shared" si="6"/>
        <v>605.29999999993004</v>
      </c>
      <c r="AA17" s="16">
        <f t="shared" si="22"/>
        <v>164184.56</v>
      </c>
      <c r="AB17" s="16">
        <v>164334.53</v>
      </c>
      <c r="AC17" s="17">
        <f t="shared" si="7"/>
        <v>149.97000000000099</v>
      </c>
      <c r="AD17" s="16">
        <f t="shared" si="29"/>
        <v>227822</v>
      </c>
      <c r="AE17" s="16">
        <v>228081</v>
      </c>
      <c r="AF17" s="17">
        <f t="shared" si="8"/>
        <v>259</v>
      </c>
      <c r="AG17" s="17">
        <f t="shared" si="23"/>
        <v>8132.6899999995203</v>
      </c>
      <c r="AH17" s="16">
        <f t="shared" si="24"/>
        <v>8978235.3399999999</v>
      </c>
      <c r="AI17" s="16">
        <v>8985004.6300000008</v>
      </c>
      <c r="AJ17" s="34">
        <f t="shared" si="9"/>
        <v>6769.2900000009704</v>
      </c>
      <c r="AK17" s="16">
        <f t="shared" si="30"/>
        <v>9271143.0500000007</v>
      </c>
      <c r="AL17" s="16">
        <v>9278114.1199999992</v>
      </c>
      <c r="AM17" s="34">
        <f t="shared" si="10"/>
        <v>6971.0699999984399</v>
      </c>
      <c r="AN17" s="16">
        <f t="shared" si="25"/>
        <v>282616.86</v>
      </c>
      <c r="AO17" s="16">
        <v>283866.11</v>
      </c>
      <c r="AP17" s="34">
        <f t="shared" si="26"/>
        <v>1249.25</v>
      </c>
      <c r="AQ17" s="16">
        <f t="shared" si="27"/>
        <v>38267.85</v>
      </c>
      <c r="AR17" s="16">
        <v>38268.089999999997</v>
      </c>
      <c r="AS17" s="34">
        <f t="shared" si="11"/>
        <v>0.23999999999796301</v>
      </c>
      <c r="AT17" s="34">
        <f t="shared" si="12"/>
        <v>8070.1099999984399</v>
      </c>
      <c r="AU17" s="16">
        <f t="shared" si="13"/>
        <v>201.779999997467</v>
      </c>
      <c r="AV17" s="39"/>
      <c r="AZ17" s="1"/>
    </row>
    <row r="18" spans="1:55" ht="30" customHeight="1">
      <c r="A18" s="504"/>
      <c r="B18" s="15">
        <v>46123</v>
      </c>
      <c r="C18" s="16">
        <f t="shared" si="14"/>
        <v>4550189.5999999996</v>
      </c>
      <c r="D18" s="16">
        <v>4553312.28</v>
      </c>
      <c r="E18" s="17">
        <f t="shared" si="0"/>
        <v>3122.6800000006301</v>
      </c>
      <c r="F18" s="16">
        <f t="shared" si="15"/>
        <v>1418003.86</v>
      </c>
      <c r="G18" s="16">
        <v>1418046.03</v>
      </c>
      <c r="H18" s="17">
        <f t="shared" si="1"/>
        <v>42.169999999925501</v>
      </c>
      <c r="I18" s="16">
        <f t="shared" si="16"/>
        <v>164958.04</v>
      </c>
      <c r="J18" s="16">
        <v>165052.91</v>
      </c>
      <c r="K18" s="17">
        <f t="shared" si="2"/>
        <v>94.869999999995301</v>
      </c>
      <c r="L18" s="16">
        <f t="shared" si="17"/>
        <v>95339.71</v>
      </c>
      <c r="M18" s="16">
        <v>95395.12</v>
      </c>
      <c r="N18" s="17">
        <f t="shared" si="3"/>
        <v>55.409999999988898</v>
      </c>
      <c r="O18" s="16">
        <f t="shared" si="18"/>
        <v>844486.64</v>
      </c>
      <c r="P18" s="16">
        <v>844699.28</v>
      </c>
      <c r="Q18" s="17">
        <f t="shared" si="4"/>
        <v>212.640000000014</v>
      </c>
      <c r="R18" s="16">
        <f t="shared" si="19"/>
        <v>337348.04</v>
      </c>
      <c r="S18" s="16">
        <v>337482.36</v>
      </c>
      <c r="T18" s="17">
        <f t="shared" si="5"/>
        <v>134.32000000000701</v>
      </c>
      <c r="U18" s="16">
        <f t="shared" si="20"/>
        <v>866840.96</v>
      </c>
      <c r="V18" s="16">
        <v>867350.16</v>
      </c>
      <c r="W18" s="17">
        <f t="shared" si="28"/>
        <v>509.20000000007002</v>
      </c>
      <c r="X18" s="16">
        <f t="shared" si="21"/>
        <v>628101.86</v>
      </c>
      <c r="Y18" s="16">
        <v>628470.72</v>
      </c>
      <c r="Z18" s="17">
        <f t="shared" si="6"/>
        <v>368.85999999998597</v>
      </c>
      <c r="AA18" s="16">
        <f t="shared" si="22"/>
        <v>164334.53</v>
      </c>
      <c r="AB18" s="16">
        <v>164437.28</v>
      </c>
      <c r="AC18" s="17">
        <f t="shared" si="7"/>
        <v>102.75</v>
      </c>
      <c r="AD18" s="16">
        <f t="shared" si="29"/>
        <v>228081</v>
      </c>
      <c r="AE18" s="16">
        <v>228284</v>
      </c>
      <c r="AF18" s="17">
        <f t="shared" si="8"/>
        <v>203</v>
      </c>
      <c r="AG18" s="17">
        <f t="shared" si="23"/>
        <v>4845.9000000006199</v>
      </c>
      <c r="AH18" s="16">
        <f t="shared" si="24"/>
        <v>8985004.6300000008</v>
      </c>
      <c r="AI18" s="16">
        <v>8988301.8200000003</v>
      </c>
      <c r="AJ18" s="34">
        <f t="shared" si="9"/>
        <v>3297.1899999994798</v>
      </c>
      <c r="AK18" s="16">
        <f t="shared" si="30"/>
        <v>9278114.1199999992</v>
      </c>
      <c r="AL18" s="16">
        <v>9281494.3399999999</v>
      </c>
      <c r="AM18" s="34">
        <f t="shared" si="10"/>
        <v>3380.2200000006701</v>
      </c>
      <c r="AN18" s="16">
        <f t="shared" si="25"/>
        <v>283866.11</v>
      </c>
      <c r="AO18" s="16">
        <v>285391.65999999997</v>
      </c>
      <c r="AP18" s="34">
        <f t="shared" si="26"/>
        <v>1525.54999999999</v>
      </c>
      <c r="AQ18" s="16">
        <f t="shared" si="27"/>
        <v>38268.089999999997</v>
      </c>
      <c r="AR18" s="16">
        <v>38286.730000000003</v>
      </c>
      <c r="AS18" s="34">
        <f t="shared" si="11"/>
        <v>18.640000000006701</v>
      </c>
      <c r="AT18" s="34">
        <f t="shared" si="12"/>
        <v>4784.3800000006504</v>
      </c>
      <c r="AU18" s="16">
        <f t="shared" si="13"/>
        <v>83.030000001192093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4"/>
      <c r="B19" s="15">
        <v>46124</v>
      </c>
      <c r="C19" s="16">
        <f t="shared" si="14"/>
        <v>4553312.28</v>
      </c>
      <c r="D19" s="16">
        <v>4556840.1399999997</v>
      </c>
      <c r="E19" s="17">
        <f t="shared" si="0"/>
        <v>3527.8599999993999</v>
      </c>
      <c r="F19" s="16">
        <f t="shared" si="15"/>
        <v>1418046.03</v>
      </c>
      <c r="G19" s="16">
        <v>1418090.65</v>
      </c>
      <c r="H19" s="17">
        <f t="shared" si="1"/>
        <v>44.6199999998789</v>
      </c>
      <c r="I19" s="16">
        <f t="shared" si="16"/>
        <v>165052.91</v>
      </c>
      <c r="J19" s="16">
        <v>165138.47</v>
      </c>
      <c r="K19" s="17">
        <f t="shared" si="2"/>
        <v>85.5599999999977</v>
      </c>
      <c r="L19" s="16">
        <f t="shared" si="17"/>
        <v>95395.12</v>
      </c>
      <c r="M19" s="16">
        <v>95463.27</v>
      </c>
      <c r="N19" s="17">
        <f t="shared" si="3"/>
        <v>68.150000000008703</v>
      </c>
      <c r="O19" s="16">
        <f t="shared" si="18"/>
        <v>844699.28</v>
      </c>
      <c r="P19" s="16">
        <v>844900.16</v>
      </c>
      <c r="Q19" s="17">
        <f t="shared" si="4"/>
        <v>200.880000000005</v>
      </c>
      <c r="R19" s="16">
        <f t="shared" si="19"/>
        <v>337482.36</v>
      </c>
      <c r="S19" s="16">
        <v>337627.56</v>
      </c>
      <c r="T19" s="17">
        <f t="shared" si="5"/>
        <v>145.20000000001201</v>
      </c>
      <c r="U19" s="16">
        <f t="shared" si="20"/>
        <v>867350.16</v>
      </c>
      <c r="V19" s="16">
        <v>867866</v>
      </c>
      <c r="W19" s="17">
        <f t="shared" si="28"/>
        <v>515.83999999996695</v>
      </c>
      <c r="X19" s="16">
        <f t="shared" si="21"/>
        <v>628470.72</v>
      </c>
      <c r="Y19" s="16">
        <v>628884.24</v>
      </c>
      <c r="Z19" s="17">
        <f t="shared" si="6"/>
        <v>413.52000000001902</v>
      </c>
      <c r="AA19" s="16">
        <f t="shared" si="22"/>
        <v>164437.28</v>
      </c>
      <c r="AB19" s="16">
        <v>164551.32999999999</v>
      </c>
      <c r="AC19" s="17">
        <f t="shared" si="7"/>
        <v>114.049999999988</v>
      </c>
      <c r="AD19" s="16">
        <f t="shared" si="29"/>
        <v>228284</v>
      </c>
      <c r="AE19" s="16">
        <v>228423</v>
      </c>
      <c r="AF19" s="17">
        <f t="shared" si="8"/>
        <v>139</v>
      </c>
      <c r="AG19" s="17">
        <f t="shared" si="23"/>
        <v>5254.67999999928</v>
      </c>
      <c r="AH19" s="16">
        <f t="shared" si="24"/>
        <v>8988301.8200000003</v>
      </c>
      <c r="AI19" s="16">
        <v>8992174.25</v>
      </c>
      <c r="AJ19" s="34">
        <f t="shared" si="9"/>
        <v>3872.4299999997002</v>
      </c>
      <c r="AK19" s="16">
        <f t="shared" si="30"/>
        <v>9281494.3399999999</v>
      </c>
      <c r="AL19" s="16">
        <v>9285536.0500000007</v>
      </c>
      <c r="AM19" s="34">
        <f t="shared" si="10"/>
        <v>4041.71000000089</v>
      </c>
      <c r="AN19" s="16">
        <f t="shared" si="25"/>
        <v>285391.65999999997</v>
      </c>
      <c r="AO19" s="16">
        <v>286719.35999999999</v>
      </c>
      <c r="AP19" s="34">
        <f t="shared" si="26"/>
        <v>1327.70000000001</v>
      </c>
      <c r="AQ19" s="16">
        <f t="shared" si="27"/>
        <v>38286.730000000003</v>
      </c>
      <c r="AR19" s="16">
        <v>38304.07</v>
      </c>
      <c r="AS19" s="34">
        <f t="shared" si="11"/>
        <v>17.3399999999965</v>
      </c>
      <c r="AT19" s="34">
        <f t="shared" si="12"/>
        <v>5238.0200000009199</v>
      </c>
      <c r="AU19" s="16">
        <f t="shared" si="13"/>
        <v>169.28000000119201</v>
      </c>
      <c r="AV19" s="40"/>
    </row>
    <row r="20" spans="1:55" s="3" customFormat="1" ht="30" customHeight="1">
      <c r="A20" s="504"/>
      <c r="B20" s="15">
        <v>46125</v>
      </c>
      <c r="C20" s="16">
        <f t="shared" si="14"/>
        <v>4556840.1399999997</v>
      </c>
      <c r="D20" s="16">
        <v>4560457.92</v>
      </c>
      <c r="E20" s="17">
        <f t="shared" si="0"/>
        <v>3617.7800000002599</v>
      </c>
      <c r="F20" s="16">
        <f t="shared" si="15"/>
        <v>1418090.65</v>
      </c>
      <c r="G20" s="16">
        <v>1418137.55</v>
      </c>
      <c r="H20" s="17">
        <f t="shared" si="1"/>
        <v>46.900000000139698</v>
      </c>
      <c r="I20" s="16">
        <f t="shared" si="16"/>
        <v>165138.47</v>
      </c>
      <c r="J20" s="16">
        <v>165229.04999999999</v>
      </c>
      <c r="K20" s="17">
        <f t="shared" si="2"/>
        <v>90.579999999987194</v>
      </c>
      <c r="L20" s="16">
        <f t="shared" si="17"/>
        <v>95463.27</v>
      </c>
      <c r="M20" s="16">
        <v>95514.78</v>
      </c>
      <c r="N20" s="17">
        <f t="shared" si="3"/>
        <v>51.509999999994797</v>
      </c>
      <c r="O20" s="16">
        <f t="shared" si="18"/>
        <v>844900.16</v>
      </c>
      <c r="P20" s="16">
        <v>845138.96</v>
      </c>
      <c r="Q20" s="17">
        <f t="shared" si="4"/>
        <v>238.79999999993001</v>
      </c>
      <c r="R20" s="16">
        <f t="shared" si="19"/>
        <v>337627.56</v>
      </c>
      <c r="S20" s="16">
        <v>337770.84</v>
      </c>
      <c r="T20" s="17">
        <f t="shared" si="5"/>
        <v>143.280000000028</v>
      </c>
      <c r="U20" s="16">
        <f t="shared" si="20"/>
        <v>867866</v>
      </c>
      <c r="V20" s="16">
        <v>868408.56</v>
      </c>
      <c r="W20" s="17">
        <f t="shared" si="28"/>
        <v>542.56000000005599</v>
      </c>
      <c r="X20" s="16">
        <f t="shared" si="21"/>
        <v>628884.24</v>
      </c>
      <c r="Y20" s="16">
        <v>629276.28</v>
      </c>
      <c r="Z20" s="17">
        <f t="shared" si="6"/>
        <v>392.04000000003703</v>
      </c>
      <c r="AA20" s="16">
        <f t="shared" si="22"/>
        <v>164551.32999999999</v>
      </c>
      <c r="AB20" s="16">
        <v>164659.23000000001</v>
      </c>
      <c r="AC20" s="17">
        <f t="shared" si="7"/>
        <v>107.900000000023</v>
      </c>
      <c r="AD20" s="16">
        <f t="shared" si="29"/>
        <v>228423</v>
      </c>
      <c r="AE20" s="16">
        <v>228643</v>
      </c>
      <c r="AF20" s="17">
        <f t="shared" si="8"/>
        <v>220</v>
      </c>
      <c r="AG20" s="17">
        <f t="shared" si="23"/>
        <v>5451.3500000004597</v>
      </c>
      <c r="AH20" s="16">
        <f t="shared" si="24"/>
        <v>8992174.25</v>
      </c>
      <c r="AI20" s="16">
        <v>8996049.8499999996</v>
      </c>
      <c r="AJ20" s="34">
        <f t="shared" si="9"/>
        <v>3875.5999999996302</v>
      </c>
      <c r="AK20" s="16">
        <f t="shared" si="30"/>
        <v>9285536.0500000007</v>
      </c>
      <c r="AL20" s="16">
        <v>9289567.4399999995</v>
      </c>
      <c r="AM20" s="34">
        <f t="shared" si="10"/>
        <v>4031.3899999987302</v>
      </c>
      <c r="AN20" s="16">
        <f t="shared" si="25"/>
        <v>286719.35999999999</v>
      </c>
      <c r="AO20" s="16">
        <v>288258.65000000002</v>
      </c>
      <c r="AP20" s="34">
        <f t="shared" si="26"/>
        <v>1539.29000000004</v>
      </c>
      <c r="AQ20" s="16">
        <f t="shared" si="27"/>
        <v>38304.07</v>
      </c>
      <c r="AR20" s="16">
        <v>38315.15</v>
      </c>
      <c r="AS20" s="34">
        <f t="shared" si="11"/>
        <v>11.0800000000017</v>
      </c>
      <c r="AT20" s="34">
        <f t="shared" si="12"/>
        <v>5451.6999999987502</v>
      </c>
      <c r="AU20" s="16">
        <f t="shared" si="13"/>
        <v>155.78999999910599</v>
      </c>
      <c r="AV20" s="40"/>
    </row>
    <row r="21" spans="1:55" ht="30" customHeight="1">
      <c r="A21" s="504"/>
      <c r="B21" s="15">
        <v>46126</v>
      </c>
      <c r="C21" s="16">
        <f t="shared" si="14"/>
        <v>4560457.92</v>
      </c>
      <c r="D21" s="16">
        <v>4564045.8899999997</v>
      </c>
      <c r="E21" s="17">
        <f t="shared" si="0"/>
        <v>3587.9699999997401</v>
      </c>
      <c r="F21" s="16">
        <f t="shared" si="15"/>
        <v>1418137.55</v>
      </c>
      <c r="G21" s="16">
        <v>1418184.82</v>
      </c>
      <c r="H21" s="17">
        <f t="shared" si="1"/>
        <v>47.270000000018598</v>
      </c>
      <c r="I21" s="16">
        <f t="shared" si="16"/>
        <v>165229.04999999999</v>
      </c>
      <c r="J21" s="16">
        <v>165327.82</v>
      </c>
      <c r="K21" s="17">
        <f t="shared" si="2"/>
        <v>98.770000000018598</v>
      </c>
      <c r="L21" s="16">
        <f t="shared" si="17"/>
        <v>95514.78</v>
      </c>
      <c r="M21" s="16">
        <v>95573.36</v>
      </c>
      <c r="N21" s="17">
        <f t="shared" si="3"/>
        <v>58.580000000001696</v>
      </c>
      <c r="O21" s="16">
        <f t="shared" si="18"/>
        <v>845138.96</v>
      </c>
      <c r="P21" s="16">
        <v>845386.64</v>
      </c>
      <c r="Q21" s="17">
        <f t="shared" si="4"/>
        <v>247.680000000051</v>
      </c>
      <c r="R21" s="16">
        <f t="shared" si="19"/>
        <v>337770.84</v>
      </c>
      <c r="S21" s="16">
        <v>337937.12</v>
      </c>
      <c r="T21" s="17">
        <f t="shared" si="5"/>
        <v>166.27999999996999</v>
      </c>
      <c r="U21" s="16">
        <f t="shared" si="20"/>
        <v>868408.56</v>
      </c>
      <c r="V21" s="16">
        <v>868960.32</v>
      </c>
      <c r="W21" s="17">
        <f t="shared" si="28"/>
        <v>551.75999999989301</v>
      </c>
      <c r="X21" s="16">
        <f t="shared" si="21"/>
        <v>629276.28</v>
      </c>
      <c r="Y21" s="16">
        <v>629731.28</v>
      </c>
      <c r="Z21" s="17">
        <f t="shared" si="6"/>
        <v>455</v>
      </c>
      <c r="AA21" s="16">
        <f t="shared" si="22"/>
        <v>164659.23000000001</v>
      </c>
      <c r="AB21" s="16">
        <v>164765.79</v>
      </c>
      <c r="AC21" s="17">
        <f t="shared" si="7"/>
        <v>106.559999999998</v>
      </c>
      <c r="AD21" s="16">
        <f t="shared" si="29"/>
        <v>228643</v>
      </c>
      <c r="AE21" s="16">
        <v>228867</v>
      </c>
      <c r="AF21" s="17">
        <f t="shared" si="8"/>
        <v>224</v>
      </c>
      <c r="AG21" s="17">
        <f t="shared" si="23"/>
        <v>5543.8699999996898</v>
      </c>
      <c r="AH21" s="16">
        <f t="shared" si="24"/>
        <v>8996049.8499999996</v>
      </c>
      <c r="AI21" s="16">
        <v>9000091.5600000005</v>
      </c>
      <c r="AJ21" s="34">
        <f t="shared" si="9"/>
        <v>4041.71000000089</v>
      </c>
      <c r="AK21" s="16">
        <f t="shared" si="30"/>
        <v>9289567.4399999995</v>
      </c>
      <c r="AL21" s="16">
        <v>9293774.6799999997</v>
      </c>
      <c r="AM21" s="34">
        <f t="shared" si="10"/>
        <v>4207.2400000002199</v>
      </c>
      <c r="AN21" s="16">
        <f t="shared" si="25"/>
        <v>288258.65000000002</v>
      </c>
      <c r="AO21" s="16">
        <v>289727.15999999997</v>
      </c>
      <c r="AP21" s="34">
        <f t="shared" si="26"/>
        <v>1468.50999999995</v>
      </c>
      <c r="AQ21" s="16">
        <f t="shared" si="27"/>
        <v>38315.15</v>
      </c>
      <c r="AR21" s="16">
        <v>38335.599999999999</v>
      </c>
      <c r="AS21" s="34">
        <f t="shared" si="11"/>
        <v>20.4499999999971</v>
      </c>
      <c r="AT21" s="34">
        <f t="shared" si="12"/>
        <v>5548.7400000001799</v>
      </c>
      <c r="AU21" s="16">
        <f t="shared" si="13"/>
        <v>165.52999999932899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4"/>
      <c r="B22" s="15">
        <v>46127</v>
      </c>
      <c r="C22" s="16">
        <f t="shared" si="14"/>
        <v>4564045.8899999997</v>
      </c>
      <c r="D22" s="16">
        <v>4567658.4400000004</v>
      </c>
      <c r="E22" s="17">
        <f t="shared" si="0"/>
        <v>3612.5500000007501</v>
      </c>
      <c r="F22" s="16">
        <f t="shared" si="15"/>
        <v>1418184.82</v>
      </c>
      <c r="G22" s="16">
        <v>1418227.78</v>
      </c>
      <c r="H22" s="17">
        <f t="shared" si="1"/>
        <v>42.959999999962697</v>
      </c>
      <c r="I22" s="16">
        <f t="shared" si="16"/>
        <v>165327.82</v>
      </c>
      <c r="J22" s="16">
        <v>165427.78</v>
      </c>
      <c r="K22" s="17">
        <f t="shared" si="2"/>
        <v>99.959999999991894</v>
      </c>
      <c r="L22" s="16">
        <f t="shared" si="17"/>
        <v>95573.36</v>
      </c>
      <c r="M22" s="16">
        <v>95627.8</v>
      </c>
      <c r="N22" s="17">
        <f t="shared" si="3"/>
        <v>54.4400000000023</v>
      </c>
      <c r="O22" s="16">
        <f t="shared" si="18"/>
        <v>845386.64</v>
      </c>
      <c r="P22" s="16">
        <v>845617.68</v>
      </c>
      <c r="Q22" s="17">
        <f t="shared" si="4"/>
        <v>231.040000000037</v>
      </c>
      <c r="R22" s="16">
        <f t="shared" si="19"/>
        <v>337937.12</v>
      </c>
      <c r="S22" s="16">
        <v>338112.36</v>
      </c>
      <c r="T22" s="17">
        <f t="shared" si="5"/>
        <v>175.239999999991</v>
      </c>
      <c r="U22" s="16">
        <f t="shared" si="20"/>
        <v>868960.32</v>
      </c>
      <c r="V22" s="16">
        <v>869500.6</v>
      </c>
      <c r="W22" s="17">
        <f t="shared" si="28"/>
        <v>540.28000000002805</v>
      </c>
      <c r="X22" s="16">
        <f t="shared" si="21"/>
        <v>629731.28</v>
      </c>
      <c r="Y22" s="16">
        <v>630158.6</v>
      </c>
      <c r="Z22" s="17">
        <f t="shared" si="6"/>
        <v>427.319999999949</v>
      </c>
      <c r="AA22" s="16">
        <f t="shared" si="22"/>
        <v>164765.79</v>
      </c>
      <c r="AB22" s="16">
        <v>164867.44</v>
      </c>
      <c r="AC22" s="17">
        <f t="shared" si="7"/>
        <v>101.64999999999399</v>
      </c>
      <c r="AD22" s="16">
        <f t="shared" si="29"/>
        <v>228867</v>
      </c>
      <c r="AE22" s="16">
        <v>229131</v>
      </c>
      <c r="AF22" s="17">
        <f t="shared" si="8"/>
        <v>264</v>
      </c>
      <c r="AG22" s="17">
        <f t="shared" si="23"/>
        <v>5549.4400000006999</v>
      </c>
      <c r="AH22" s="16">
        <f t="shared" si="24"/>
        <v>9000091.5600000005</v>
      </c>
      <c r="AI22" s="16">
        <v>9004187.7300000004</v>
      </c>
      <c r="AJ22" s="34">
        <f t="shared" si="9"/>
        <v>4096.16999999993</v>
      </c>
      <c r="AK22" s="16">
        <f t="shared" si="30"/>
        <v>9293774.6799999997</v>
      </c>
      <c r="AL22" s="16">
        <v>9298035.8900000006</v>
      </c>
      <c r="AM22" s="34">
        <f t="shared" si="10"/>
        <v>4261.2100000008904</v>
      </c>
      <c r="AN22" s="16">
        <f t="shared" si="25"/>
        <v>289727.15999999997</v>
      </c>
      <c r="AO22" s="16">
        <v>291153.98</v>
      </c>
      <c r="AP22" s="34">
        <f t="shared" si="26"/>
        <v>1426.8200000000099</v>
      </c>
      <c r="AQ22" s="16">
        <f t="shared" si="27"/>
        <v>38335.599999999999</v>
      </c>
      <c r="AR22" s="16">
        <v>38353.9</v>
      </c>
      <c r="AS22" s="34">
        <f t="shared" si="11"/>
        <v>18.3000000000029</v>
      </c>
      <c r="AT22" s="34">
        <f t="shared" si="12"/>
        <v>5568.0800000009003</v>
      </c>
      <c r="AU22" s="16">
        <f t="shared" si="13"/>
        <v>165.040000000969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4"/>
      <c r="B23" s="15">
        <v>46128</v>
      </c>
      <c r="C23" s="16">
        <f t="shared" si="14"/>
        <v>4567658.4400000004</v>
      </c>
      <c r="D23" s="16">
        <v>4571055.5599999996</v>
      </c>
      <c r="E23" s="17">
        <f t="shared" si="0"/>
        <v>3397.11999999918</v>
      </c>
      <c r="F23" s="16">
        <f t="shared" si="15"/>
        <v>1418227.78</v>
      </c>
      <c r="G23" s="16">
        <v>1418267.77</v>
      </c>
      <c r="H23" s="17">
        <f t="shared" si="1"/>
        <v>39.989999999990701</v>
      </c>
      <c r="I23" s="16">
        <f t="shared" si="16"/>
        <v>165427.78</v>
      </c>
      <c r="J23" s="16">
        <v>165517.85</v>
      </c>
      <c r="K23" s="17">
        <f t="shared" si="2"/>
        <v>90.070000000006999</v>
      </c>
      <c r="L23" s="16">
        <f t="shared" si="17"/>
        <v>95627.8</v>
      </c>
      <c r="M23" s="16">
        <v>95686.45</v>
      </c>
      <c r="N23" s="17">
        <f t="shared" si="3"/>
        <v>58.649999999994201</v>
      </c>
      <c r="O23" s="16">
        <f t="shared" si="18"/>
        <v>845617.68</v>
      </c>
      <c r="P23" s="16">
        <v>845874</v>
      </c>
      <c r="Q23" s="17">
        <f t="shared" si="4"/>
        <v>256.319999999949</v>
      </c>
      <c r="R23" s="16">
        <f t="shared" si="19"/>
        <v>338112.36</v>
      </c>
      <c r="S23" s="16">
        <v>338262.92</v>
      </c>
      <c r="T23" s="17">
        <f t="shared" si="5"/>
        <v>150.55999999999801</v>
      </c>
      <c r="U23" s="16">
        <f t="shared" si="20"/>
        <v>869500.6</v>
      </c>
      <c r="V23" s="16">
        <v>870011.44</v>
      </c>
      <c r="W23" s="17">
        <f t="shared" si="28"/>
        <v>510.83999999996701</v>
      </c>
      <c r="X23" s="16">
        <f t="shared" si="21"/>
        <v>630158.6</v>
      </c>
      <c r="Y23" s="16">
        <v>630543.48</v>
      </c>
      <c r="Z23" s="17">
        <f t="shared" si="6"/>
        <v>384.880000000005</v>
      </c>
      <c r="AA23" s="16">
        <f t="shared" si="22"/>
        <v>164867.44</v>
      </c>
      <c r="AB23" s="16">
        <v>164974.56</v>
      </c>
      <c r="AC23" s="17">
        <f t="shared" si="7"/>
        <v>107.119999999995</v>
      </c>
      <c r="AD23" s="16">
        <f t="shared" si="29"/>
        <v>229131</v>
      </c>
      <c r="AE23" s="16">
        <v>229358</v>
      </c>
      <c r="AF23" s="17">
        <f t="shared" si="8"/>
        <v>227</v>
      </c>
      <c r="AG23" s="17">
        <f t="shared" si="23"/>
        <v>5222.5499999990898</v>
      </c>
      <c r="AH23" s="16">
        <f t="shared" si="24"/>
        <v>9004187.7300000004</v>
      </c>
      <c r="AI23" s="16">
        <v>9008005.9700000007</v>
      </c>
      <c r="AJ23" s="34">
        <f t="shared" si="9"/>
        <v>3818.2400000002199</v>
      </c>
      <c r="AK23" s="16">
        <f t="shared" si="30"/>
        <v>9298035.8900000006</v>
      </c>
      <c r="AL23" s="16">
        <v>9302012.1300000008</v>
      </c>
      <c r="AM23" s="34">
        <f t="shared" si="10"/>
        <v>3976.2400000002199</v>
      </c>
      <c r="AN23" s="16">
        <f t="shared" si="25"/>
        <v>291153.98</v>
      </c>
      <c r="AO23" s="16">
        <v>292507.33</v>
      </c>
      <c r="AP23" s="34">
        <f t="shared" si="26"/>
        <v>1353.3500000000299</v>
      </c>
      <c r="AQ23" s="16">
        <f t="shared" si="27"/>
        <v>38353.9</v>
      </c>
      <c r="AR23" s="16">
        <v>38359.43</v>
      </c>
      <c r="AS23" s="34">
        <f t="shared" si="11"/>
        <v>5.5299999999988403</v>
      </c>
      <c r="AT23" s="34">
        <f t="shared" si="12"/>
        <v>5216.9400000002597</v>
      </c>
      <c r="AU23" s="16">
        <f t="shared" si="13"/>
        <v>158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4"/>
      <c r="B24" s="15">
        <v>46129</v>
      </c>
      <c r="C24" s="16">
        <f t="shared" si="14"/>
        <v>4571055.5599999996</v>
      </c>
      <c r="D24" s="16">
        <v>4574761.67</v>
      </c>
      <c r="E24" s="17">
        <f t="shared" si="0"/>
        <v>3706.1100000003398</v>
      </c>
      <c r="F24" s="16">
        <f t="shared" si="15"/>
        <v>1418267.77</v>
      </c>
      <c r="G24" s="16">
        <v>1418310.53</v>
      </c>
      <c r="H24" s="17">
        <f t="shared" si="1"/>
        <v>42.760000000009299</v>
      </c>
      <c r="I24" s="16">
        <f t="shared" si="16"/>
        <v>165517.85</v>
      </c>
      <c r="J24" s="16">
        <v>165603.56</v>
      </c>
      <c r="K24" s="17">
        <f t="shared" si="2"/>
        <v>85.709999999991894</v>
      </c>
      <c r="L24" s="16">
        <f t="shared" si="17"/>
        <v>95686.45</v>
      </c>
      <c r="M24" s="16">
        <v>95734.01</v>
      </c>
      <c r="N24" s="17">
        <f t="shared" si="3"/>
        <v>47.5599999999977</v>
      </c>
      <c r="O24" s="16">
        <f t="shared" si="18"/>
        <v>845874</v>
      </c>
      <c r="P24" s="16">
        <v>846126.16</v>
      </c>
      <c r="Q24" s="17">
        <f t="shared" si="4"/>
        <v>252.16000000003299</v>
      </c>
      <c r="R24" s="16">
        <f t="shared" si="19"/>
        <v>338262.92</v>
      </c>
      <c r="S24" s="16">
        <v>338417.68</v>
      </c>
      <c r="T24" s="17">
        <f t="shared" si="5"/>
        <v>154.760000000009</v>
      </c>
      <c r="U24" s="16">
        <f t="shared" si="20"/>
        <v>870011.44</v>
      </c>
      <c r="V24" s="16">
        <v>870553.52</v>
      </c>
      <c r="W24" s="17">
        <f t="shared" si="28"/>
        <v>542.08000000007496</v>
      </c>
      <c r="X24" s="16">
        <f t="shared" si="21"/>
        <v>630543.48</v>
      </c>
      <c r="Y24" s="16">
        <v>630982.07999999996</v>
      </c>
      <c r="Z24" s="17">
        <f t="shared" si="6"/>
        <v>438.599999999977</v>
      </c>
      <c r="AA24" s="16">
        <f t="shared" si="22"/>
        <v>164974.56</v>
      </c>
      <c r="AB24" s="16">
        <v>165084.82999999999</v>
      </c>
      <c r="AC24" s="17">
        <f t="shared" si="7"/>
        <v>110.26999999999001</v>
      </c>
      <c r="AD24" s="16">
        <f t="shared" si="29"/>
        <v>229358</v>
      </c>
      <c r="AE24" s="16">
        <v>229613</v>
      </c>
      <c r="AF24" s="17">
        <f t="shared" si="8"/>
        <v>255</v>
      </c>
      <c r="AG24" s="17">
        <f t="shared" si="23"/>
        <v>5635.0100000004204</v>
      </c>
      <c r="AH24" s="16">
        <f t="shared" si="24"/>
        <v>9008005.9700000007</v>
      </c>
      <c r="AI24" s="16">
        <v>9012102.5</v>
      </c>
      <c r="AJ24" s="34">
        <f t="shared" si="9"/>
        <v>4096.5299999993304</v>
      </c>
      <c r="AK24" s="16">
        <f t="shared" si="30"/>
        <v>9302012.1300000008</v>
      </c>
      <c r="AL24" s="16">
        <v>9306277.1799999997</v>
      </c>
      <c r="AM24" s="34">
        <f t="shared" si="10"/>
        <v>4265.0499999988797</v>
      </c>
      <c r="AN24" s="16">
        <f t="shared" si="25"/>
        <v>292507.33</v>
      </c>
      <c r="AO24" s="16">
        <v>293990.61</v>
      </c>
      <c r="AP24" s="34">
        <f t="shared" si="26"/>
        <v>1483.27999999997</v>
      </c>
      <c r="AQ24" s="16">
        <f t="shared" si="27"/>
        <v>38359.43</v>
      </c>
      <c r="AR24" s="16">
        <v>38376.67</v>
      </c>
      <c r="AS24" s="34">
        <f t="shared" si="11"/>
        <v>17.239999999997998</v>
      </c>
      <c r="AT24" s="34">
        <f t="shared" si="12"/>
        <v>5620.8199999988601</v>
      </c>
      <c r="AU24" s="16">
        <f t="shared" si="13"/>
        <v>168.51999999955299</v>
      </c>
      <c r="AV24" s="41"/>
      <c r="AZ24" s="1"/>
    </row>
    <row r="25" spans="1:55" ht="30" customHeight="1">
      <c r="A25" s="504"/>
      <c r="B25" s="15">
        <v>46130</v>
      </c>
      <c r="C25" s="16">
        <f t="shared" si="14"/>
        <v>4574761.67</v>
      </c>
      <c r="D25" s="16">
        <v>4578390.17</v>
      </c>
      <c r="E25" s="17">
        <f t="shared" si="0"/>
        <v>3628.5</v>
      </c>
      <c r="F25" s="16">
        <f t="shared" si="15"/>
        <v>1418310.53</v>
      </c>
      <c r="G25" s="16">
        <v>1418353.81</v>
      </c>
      <c r="H25" s="17">
        <f t="shared" si="1"/>
        <v>43.280000000027897</v>
      </c>
      <c r="I25" s="16">
        <f t="shared" si="16"/>
        <v>165603.56</v>
      </c>
      <c r="J25" s="16">
        <v>165690.95000000001</v>
      </c>
      <c r="K25" s="17">
        <f t="shared" si="2"/>
        <v>87.390000000013998</v>
      </c>
      <c r="L25" s="16">
        <f t="shared" si="17"/>
        <v>95734.01</v>
      </c>
      <c r="M25" s="16">
        <v>95800.71</v>
      </c>
      <c r="N25" s="17">
        <f t="shared" si="3"/>
        <v>66.700000000011599</v>
      </c>
      <c r="O25" s="16">
        <v>846126.16</v>
      </c>
      <c r="P25" s="16">
        <v>846378</v>
      </c>
      <c r="Q25" s="17">
        <f t="shared" si="4"/>
        <v>251.83999999996701</v>
      </c>
      <c r="R25" s="16">
        <f t="shared" si="19"/>
        <v>338417.68</v>
      </c>
      <c r="S25" s="16">
        <v>338567.36</v>
      </c>
      <c r="T25" s="17">
        <f t="shared" si="5"/>
        <v>149.67999999999299</v>
      </c>
      <c r="U25" s="16">
        <f t="shared" si="20"/>
        <v>870553.52</v>
      </c>
      <c r="V25" s="16">
        <v>871088.48</v>
      </c>
      <c r="W25" s="17">
        <f t="shared" si="28"/>
        <v>534.95999999996297</v>
      </c>
      <c r="X25" s="16">
        <f t="shared" si="21"/>
        <v>630982.07999999996</v>
      </c>
      <c r="Y25" s="16">
        <v>631400.95999999996</v>
      </c>
      <c r="Z25" s="17">
        <f t="shared" si="6"/>
        <v>418.880000000005</v>
      </c>
      <c r="AA25" s="16">
        <f t="shared" si="22"/>
        <v>165084.82999999999</v>
      </c>
      <c r="AB25" s="16">
        <v>165187.35999999999</v>
      </c>
      <c r="AC25" s="17">
        <f t="shared" si="7"/>
        <v>102.52999999999901</v>
      </c>
      <c r="AD25" s="16">
        <f t="shared" si="29"/>
        <v>229613</v>
      </c>
      <c r="AE25" s="16">
        <v>229842</v>
      </c>
      <c r="AF25" s="17">
        <f t="shared" si="8"/>
        <v>229</v>
      </c>
      <c r="AG25" s="17">
        <f t="shared" si="23"/>
        <v>5512.7599999999802</v>
      </c>
      <c r="AH25" s="16">
        <f t="shared" si="24"/>
        <v>9012102.5</v>
      </c>
      <c r="AI25" s="16">
        <v>9016126</v>
      </c>
      <c r="AJ25" s="34">
        <f t="shared" si="9"/>
        <v>4023.5</v>
      </c>
      <c r="AK25" s="16">
        <f t="shared" si="30"/>
        <v>9306277.1799999997</v>
      </c>
      <c r="AL25" s="16">
        <v>9310468.5099999998</v>
      </c>
      <c r="AM25" s="34">
        <f t="shared" si="10"/>
        <v>4191.33000000007</v>
      </c>
      <c r="AN25" s="16">
        <f t="shared" si="25"/>
        <v>293990.61</v>
      </c>
      <c r="AO25" s="16">
        <v>295438.02</v>
      </c>
      <c r="AP25" s="34">
        <f t="shared" si="26"/>
        <v>1447.4100000000301</v>
      </c>
      <c r="AQ25" s="16">
        <f t="shared" si="27"/>
        <v>38376.67</v>
      </c>
      <c r="AR25" s="16">
        <v>38397.65</v>
      </c>
      <c r="AS25" s="34">
        <f t="shared" si="11"/>
        <v>20.980000000003201</v>
      </c>
      <c r="AT25" s="34">
        <f t="shared" si="12"/>
        <v>5515.2300000001096</v>
      </c>
      <c r="AU25" s="16">
        <f t="shared" si="13"/>
        <v>167.83000000007499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4"/>
      <c r="B26" s="15">
        <v>46131</v>
      </c>
      <c r="C26" s="49">
        <f t="shared" si="14"/>
        <v>4578390.17</v>
      </c>
      <c r="D26" s="49">
        <v>4581947.25</v>
      </c>
      <c r="E26" s="17">
        <f t="shared" si="0"/>
        <v>3557.08000000007</v>
      </c>
      <c r="F26" s="49">
        <f t="shared" si="15"/>
        <v>1418353.81</v>
      </c>
      <c r="G26" s="49">
        <v>1418400.88</v>
      </c>
      <c r="H26" s="17">
        <f t="shared" si="1"/>
        <v>47.069999999832397</v>
      </c>
      <c r="I26" s="49">
        <f t="shared" si="16"/>
        <v>165690.95000000001</v>
      </c>
      <c r="J26" s="49">
        <v>165778.23000000001</v>
      </c>
      <c r="K26" s="17">
        <f t="shared" si="2"/>
        <v>87.279999999998793</v>
      </c>
      <c r="L26" s="49">
        <f t="shared" si="17"/>
        <v>95800.71</v>
      </c>
      <c r="M26" s="49">
        <v>95860.12</v>
      </c>
      <c r="N26" s="17">
        <f t="shared" si="3"/>
        <v>59.409999999988898</v>
      </c>
      <c r="O26" s="49">
        <f t="shared" si="18"/>
        <v>846378</v>
      </c>
      <c r="P26" s="49">
        <v>846589.92</v>
      </c>
      <c r="Q26" s="17">
        <f t="shared" si="4"/>
        <v>211.92000000004199</v>
      </c>
      <c r="R26" s="49">
        <f t="shared" si="19"/>
        <v>338567.36</v>
      </c>
      <c r="S26" s="49">
        <v>338718.01</v>
      </c>
      <c r="T26" s="17">
        <f t="shared" si="5"/>
        <v>150.650000000023</v>
      </c>
      <c r="U26" s="49">
        <f t="shared" si="20"/>
        <v>871088.48</v>
      </c>
      <c r="V26" s="49">
        <v>871601.44</v>
      </c>
      <c r="W26" s="17">
        <f t="shared" si="28"/>
        <v>512.95999999996297</v>
      </c>
      <c r="X26" s="49">
        <f t="shared" si="21"/>
        <v>631400.95999999996</v>
      </c>
      <c r="Y26" s="49">
        <v>631811.28</v>
      </c>
      <c r="Z26" s="17">
        <f t="shared" si="6"/>
        <v>410.32000000006502</v>
      </c>
      <c r="AA26" s="49">
        <f t="shared" si="22"/>
        <v>165187.35999999999</v>
      </c>
      <c r="AB26" s="49">
        <v>165299.39000000001</v>
      </c>
      <c r="AC26" s="17">
        <f t="shared" si="7"/>
        <v>112.030000000028</v>
      </c>
      <c r="AD26" s="49">
        <f t="shared" si="29"/>
        <v>229842</v>
      </c>
      <c r="AE26" s="49">
        <v>230010</v>
      </c>
      <c r="AF26" s="17">
        <f t="shared" si="8"/>
        <v>168</v>
      </c>
      <c r="AG26" s="17">
        <f t="shared" si="23"/>
        <v>5316.7200000000203</v>
      </c>
      <c r="AH26" s="49">
        <f t="shared" si="24"/>
        <v>9016126</v>
      </c>
      <c r="AI26" s="49">
        <v>9019996.6600000001</v>
      </c>
      <c r="AJ26" s="34">
        <f t="shared" si="9"/>
        <v>3870.6600000001499</v>
      </c>
      <c r="AK26" s="49">
        <f t="shared" si="30"/>
        <v>9310468.5099999998</v>
      </c>
      <c r="AL26" s="49">
        <v>9314511.0500000007</v>
      </c>
      <c r="AM26" s="34">
        <f t="shared" si="10"/>
        <v>4042.5400000009699</v>
      </c>
      <c r="AN26" s="49">
        <f t="shared" si="25"/>
        <v>295438.02</v>
      </c>
      <c r="AO26" s="49">
        <v>296819.26</v>
      </c>
      <c r="AP26" s="34">
        <f t="shared" si="26"/>
        <v>1381.23999999999</v>
      </c>
      <c r="AQ26" s="49">
        <f t="shared" si="27"/>
        <v>38397.65</v>
      </c>
      <c r="AR26" s="49">
        <v>38415.64</v>
      </c>
      <c r="AS26" s="34">
        <f t="shared" si="11"/>
        <v>17.989999999997998</v>
      </c>
      <c r="AT26" s="34">
        <f t="shared" si="12"/>
        <v>5293.7600000009297</v>
      </c>
      <c r="AU26" s="49">
        <f t="shared" si="13"/>
        <v>171.88000000081999</v>
      </c>
    </row>
    <row r="27" spans="1:55" s="3" customFormat="1" ht="30" customHeight="1">
      <c r="A27" s="504"/>
      <c r="B27" s="15">
        <v>46132</v>
      </c>
      <c r="C27" s="49">
        <f t="shared" si="14"/>
        <v>4581947.25</v>
      </c>
      <c r="D27" s="49">
        <v>4585613.2699999996</v>
      </c>
      <c r="E27" s="17">
        <f t="shared" si="0"/>
        <v>3666.0199999995498</v>
      </c>
      <c r="F27" s="49">
        <f t="shared" si="15"/>
        <v>1418400.88</v>
      </c>
      <c r="G27" s="49">
        <v>1418447.57</v>
      </c>
      <c r="H27" s="17">
        <f t="shared" si="1"/>
        <v>46.690000000177001</v>
      </c>
      <c r="I27" s="49">
        <f t="shared" si="16"/>
        <v>165778.23000000001</v>
      </c>
      <c r="J27" s="49">
        <v>165864.49</v>
      </c>
      <c r="K27" s="17">
        <f t="shared" si="2"/>
        <v>86.259999999980195</v>
      </c>
      <c r="L27" s="49">
        <f t="shared" si="17"/>
        <v>95860.12</v>
      </c>
      <c r="M27" s="49">
        <v>95914.34</v>
      </c>
      <c r="N27" s="17">
        <f t="shared" si="3"/>
        <v>54.2200000000012</v>
      </c>
      <c r="O27" s="49">
        <f t="shared" si="18"/>
        <v>846589.92</v>
      </c>
      <c r="P27" s="49">
        <v>846797.76</v>
      </c>
      <c r="Q27" s="17">
        <f t="shared" si="4"/>
        <v>207.83999999996701</v>
      </c>
      <c r="R27" s="49">
        <f t="shared" si="19"/>
        <v>338718.01</v>
      </c>
      <c r="S27" s="49">
        <v>338874.56</v>
      </c>
      <c r="T27" s="17">
        <f t="shared" si="5"/>
        <v>156.54999999998799</v>
      </c>
      <c r="U27" s="49">
        <f t="shared" si="20"/>
        <v>871601.44</v>
      </c>
      <c r="V27" s="49">
        <v>872153.2</v>
      </c>
      <c r="W27" s="17">
        <f t="shared" si="28"/>
        <v>551.76000000000897</v>
      </c>
      <c r="X27" s="49">
        <f t="shared" si="21"/>
        <v>631811.28</v>
      </c>
      <c r="Y27" s="49">
        <v>632247.68000000005</v>
      </c>
      <c r="Z27" s="17">
        <f t="shared" si="6"/>
        <v>436.400000000023</v>
      </c>
      <c r="AA27" s="49">
        <f t="shared" si="22"/>
        <v>165299.39000000001</v>
      </c>
      <c r="AB27" s="49">
        <v>165406.72</v>
      </c>
      <c r="AC27" s="17">
        <f t="shared" si="7"/>
        <v>107.329999999987</v>
      </c>
      <c r="AD27" s="49">
        <f t="shared" si="29"/>
        <v>230010</v>
      </c>
      <c r="AE27" s="49">
        <v>230248</v>
      </c>
      <c r="AF27" s="17">
        <f t="shared" si="8"/>
        <v>238</v>
      </c>
      <c r="AG27" s="17">
        <f t="shared" si="23"/>
        <v>5551.0699999996896</v>
      </c>
      <c r="AH27" s="49">
        <f t="shared" si="24"/>
        <v>9019996.6600000001</v>
      </c>
      <c r="AI27" s="49">
        <v>9024088.4299999997</v>
      </c>
      <c r="AJ27" s="34">
        <f t="shared" si="9"/>
        <v>4091.7699999995498</v>
      </c>
      <c r="AK27" s="49">
        <f t="shared" si="30"/>
        <v>9314511.0500000007</v>
      </c>
      <c r="AL27" s="49">
        <v>9318766.3900000006</v>
      </c>
      <c r="AM27" s="34">
        <f t="shared" si="10"/>
        <v>4255.3399999998501</v>
      </c>
      <c r="AN27" s="49">
        <f t="shared" si="25"/>
        <v>296819.26</v>
      </c>
      <c r="AO27" s="49">
        <v>298220.69</v>
      </c>
      <c r="AP27" s="34">
        <f t="shared" si="26"/>
        <v>1401.4299999999901</v>
      </c>
      <c r="AQ27" s="49">
        <f t="shared" si="27"/>
        <v>38415.64</v>
      </c>
      <c r="AR27" s="49">
        <v>38431.78</v>
      </c>
      <c r="AS27" s="34">
        <f t="shared" si="11"/>
        <v>16.1399999999994</v>
      </c>
      <c r="AT27" s="34">
        <f t="shared" si="12"/>
        <v>5533.2999999998601</v>
      </c>
      <c r="AU27" s="49">
        <f t="shared" si="13"/>
        <v>163.57000000029799</v>
      </c>
    </row>
    <row r="28" spans="1:55" ht="30" customHeight="1">
      <c r="A28" s="504"/>
      <c r="B28" s="15">
        <v>46133</v>
      </c>
      <c r="C28" s="49">
        <f t="shared" si="14"/>
        <v>4585613.2699999996</v>
      </c>
      <c r="D28" s="49">
        <v>4589233.7699999996</v>
      </c>
      <c r="E28" s="17">
        <f t="shared" si="0"/>
        <v>3620.5</v>
      </c>
      <c r="F28" s="49">
        <f t="shared" si="15"/>
        <v>1418447.57</v>
      </c>
      <c r="G28" s="49">
        <v>1418497.77</v>
      </c>
      <c r="H28" s="17">
        <f t="shared" si="1"/>
        <v>50.199999999953398</v>
      </c>
      <c r="I28" s="49">
        <f t="shared" si="16"/>
        <v>165864.49</v>
      </c>
      <c r="J28" s="49">
        <v>165952.62</v>
      </c>
      <c r="K28" s="17">
        <f t="shared" si="2"/>
        <v>88.130000000004699</v>
      </c>
      <c r="L28" s="49">
        <f t="shared" si="17"/>
        <v>95914.34</v>
      </c>
      <c r="M28" s="49">
        <v>95968.85</v>
      </c>
      <c r="N28" s="17">
        <f t="shared" si="3"/>
        <v>54.510000000009299</v>
      </c>
      <c r="O28" s="49">
        <f t="shared" si="18"/>
        <v>846797.76</v>
      </c>
      <c r="P28" s="49">
        <v>847047.84</v>
      </c>
      <c r="Q28" s="17">
        <f t="shared" si="4"/>
        <v>250.07999999995801</v>
      </c>
      <c r="R28" s="49">
        <f t="shared" si="19"/>
        <v>338874.56</v>
      </c>
      <c r="S28" s="49">
        <v>339057.68</v>
      </c>
      <c r="T28" s="17">
        <f t="shared" si="5"/>
        <v>183.119999999995</v>
      </c>
      <c r="U28" s="49">
        <f t="shared" si="20"/>
        <v>872153.2</v>
      </c>
      <c r="V28" s="49">
        <v>872779.68</v>
      </c>
      <c r="W28" s="17">
        <f t="shared" si="28"/>
        <v>626.48000000009802</v>
      </c>
      <c r="X28" s="49">
        <f t="shared" si="21"/>
        <v>632247.68000000005</v>
      </c>
      <c r="Y28" s="49">
        <v>632685.43999999994</v>
      </c>
      <c r="Z28" s="17">
        <f t="shared" si="6"/>
        <v>437.75999999989301</v>
      </c>
      <c r="AA28" s="49">
        <f t="shared" si="22"/>
        <v>165406.72</v>
      </c>
      <c r="AB28" s="49">
        <v>165564.93</v>
      </c>
      <c r="AC28" s="17">
        <f t="shared" si="7"/>
        <v>158.20999999999199</v>
      </c>
      <c r="AD28" s="49">
        <f t="shared" si="29"/>
        <v>230248</v>
      </c>
      <c r="AE28" s="49">
        <v>230462</v>
      </c>
      <c r="AF28" s="17">
        <f t="shared" si="8"/>
        <v>214</v>
      </c>
      <c r="AG28" s="17">
        <f t="shared" si="23"/>
        <v>5682.9899999998997</v>
      </c>
      <c r="AH28" s="49">
        <f t="shared" si="24"/>
        <v>9024088.4299999997</v>
      </c>
      <c r="AI28" s="49">
        <v>9028255.9199999999</v>
      </c>
      <c r="AJ28" s="34">
        <f t="shared" si="9"/>
        <v>4167.4900000002199</v>
      </c>
      <c r="AK28" s="49">
        <f t="shared" si="30"/>
        <v>9318766.3900000006</v>
      </c>
      <c r="AL28" s="49">
        <v>9323096.8800000008</v>
      </c>
      <c r="AM28" s="34">
        <f t="shared" si="10"/>
        <v>4330.4900000002199</v>
      </c>
      <c r="AN28" s="49">
        <f t="shared" si="25"/>
        <v>298220.69</v>
      </c>
      <c r="AO28" s="49">
        <v>299634.96999999997</v>
      </c>
      <c r="AP28" s="34">
        <f t="shared" si="26"/>
        <v>1414.27999999997</v>
      </c>
      <c r="AQ28" s="49">
        <f t="shared" si="27"/>
        <v>38431.78</v>
      </c>
      <c r="AR28" s="49">
        <v>38448.46</v>
      </c>
      <c r="AS28" s="34">
        <f t="shared" si="11"/>
        <v>16.680000000000302</v>
      </c>
      <c r="AT28" s="34">
        <f t="shared" ref="AT28:AT33" si="31">+AP28+AM28-AC28-AS28</f>
        <v>5569.8800000002002</v>
      </c>
      <c r="AU28" s="49">
        <f t="shared" si="13"/>
        <v>163</v>
      </c>
      <c r="AV28" s="3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4"/>
      <c r="B29" s="15">
        <v>46134</v>
      </c>
      <c r="C29" s="49">
        <f t="shared" si="14"/>
        <v>4589233.7699999996</v>
      </c>
      <c r="D29" s="49">
        <v>4592902.03</v>
      </c>
      <c r="E29" s="17">
        <f t="shared" si="0"/>
        <v>3668.2600000007101</v>
      </c>
      <c r="F29" s="49">
        <f t="shared" si="15"/>
        <v>1418497.77</v>
      </c>
      <c r="G29" s="49">
        <v>1418545.35</v>
      </c>
      <c r="H29" s="17">
        <f t="shared" si="1"/>
        <v>47.580000000074499</v>
      </c>
      <c r="I29" s="49">
        <f t="shared" si="16"/>
        <v>165952.62</v>
      </c>
      <c r="J29" s="49">
        <v>166044.5</v>
      </c>
      <c r="K29" s="17">
        <f t="shared" si="2"/>
        <v>91.880000000004699</v>
      </c>
      <c r="L29" s="49">
        <f t="shared" si="17"/>
        <v>95968.85</v>
      </c>
      <c r="M29" s="49">
        <v>96015.79</v>
      </c>
      <c r="N29" s="17">
        <f t="shared" si="3"/>
        <v>46.939999999987798</v>
      </c>
      <c r="O29" s="49">
        <f t="shared" si="18"/>
        <v>847047.84</v>
      </c>
      <c r="P29" s="49">
        <v>847305.52</v>
      </c>
      <c r="Q29" s="17">
        <f t="shared" si="4"/>
        <v>257.680000000051</v>
      </c>
      <c r="R29" s="49">
        <f t="shared" si="19"/>
        <v>339057.68</v>
      </c>
      <c r="S29" s="49">
        <v>339205.52</v>
      </c>
      <c r="T29" s="17">
        <f t="shared" si="5"/>
        <v>147.84000000002601</v>
      </c>
      <c r="U29" s="49">
        <f t="shared" si="20"/>
        <v>872779.68</v>
      </c>
      <c r="V29" s="49">
        <v>873391.6</v>
      </c>
      <c r="W29" s="17">
        <f t="shared" si="28"/>
        <v>611.91999999992504</v>
      </c>
      <c r="X29" s="49">
        <f t="shared" si="21"/>
        <v>632685.43999999994</v>
      </c>
      <c r="Y29" s="49">
        <v>633110.92000000004</v>
      </c>
      <c r="Z29" s="17">
        <f t="shared" si="6"/>
        <v>425.48000000009802</v>
      </c>
      <c r="AA29" s="49">
        <f t="shared" si="22"/>
        <v>165564.93</v>
      </c>
      <c r="AB29" s="49">
        <v>165706.96</v>
      </c>
      <c r="AC29" s="17">
        <f t="shared" si="7"/>
        <v>142.02999999999901</v>
      </c>
      <c r="AD29" s="49">
        <f t="shared" si="29"/>
        <v>230462</v>
      </c>
      <c r="AE29" s="49">
        <v>230688</v>
      </c>
      <c r="AF29" s="17">
        <f t="shared" si="8"/>
        <v>226</v>
      </c>
      <c r="AG29" s="17">
        <f t="shared" si="23"/>
        <v>5665.6100000008701</v>
      </c>
      <c r="AH29" s="49">
        <f t="shared" si="24"/>
        <v>9028255.9199999999</v>
      </c>
      <c r="AI29" s="49">
        <v>9032427.8599999994</v>
      </c>
      <c r="AJ29" s="34">
        <f t="shared" si="9"/>
        <v>4171.9399999994803</v>
      </c>
      <c r="AK29" s="49">
        <f t="shared" si="30"/>
        <v>9323096.8800000008</v>
      </c>
      <c r="AL29" s="49">
        <v>9327437.3399999999</v>
      </c>
      <c r="AM29" s="34">
        <f t="shared" si="10"/>
        <v>4340.4599999990296</v>
      </c>
      <c r="AN29" s="49">
        <f t="shared" si="25"/>
        <v>299634.96999999997</v>
      </c>
      <c r="AO29" s="49">
        <v>301039.69</v>
      </c>
      <c r="AP29" s="34">
        <f t="shared" si="26"/>
        <v>1404.72000000003</v>
      </c>
      <c r="AQ29" s="49">
        <f t="shared" si="27"/>
        <v>38448.46</v>
      </c>
      <c r="AR29" s="49">
        <v>38464.720000000001</v>
      </c>
      <c r="AS29" s="34">
        <f t="shared" si="11"/>
        <v>16.260000000002002</v>
      </c>
      <c r="AT29" s="34">
        <f t="shared" si="31"/>
        <v>5586.8899999990599</v>
      </c>
      <c r="AU29" s="49">
        <f t="shared" si="13"/>
        <v>168.51999999955299</v>
      </c>
    </row>
    <row r="30" spans="1:55" ht="30" customHeight="1">
      <c r="A30" s="504"/>
      <c r="B30" s="15">
        <v>46135</v>
      </c>
      <c r="C30" s="16">
        <f t="shared" si="14"/>
        <v>4592902.03</v>
      </c>
      <c r="D30" s="16">
        <v>4596364.78</v>
      </c>
      <c r="E30" s="17">
        <f t="shared" si="0"/>
        <v>3462.75</v>
      </c>
      <c r="F30" s="16">
        <f t="shared" si="15"/>
        <v>1418545.35</v>
      </c>
      <c r="G30" s="16">
        <v>1418599.9</v>
      </c>
      <c r="H30" s="17">
        <f t="shared" si="1"/>
        <v>54.5499999998137</v>
      </c>
      <c r="I30" s="16">
        <f t="shared" si="16"/>
        <v>166044.5</v>
      </c>
      <c r="J30" s="16">
        <v>166132.38</v>
      </c>
      <c r="K30" s="17">
        <f t="shared" si="2"/>
        <v>87.880000000004699</v>
      </c>
      <c r="L30" s="16">
        <f t="shared" si="17"/>
        <v>96015.79</v>
      </c>
      <c r="M30" s="16">
        <v>96066.15</v>
      </c>
      <c r="N30" s="17">
        <f t="shared" si="3"/>
        <v>50.360000000000603</v>
      </c>
      <c r="O30" s="16">
        <f t="shared" si="18"/>
        <v>847305.52</v>
      </c>
      <c r="P30" s="16">
        <v>847513.44</v>
      </c>
      <c r="Q30" s="17">
        <f t="shared" si="4"/>
        <v>207.91999999992501</v>
      </c>
      <c r="R30" s="16">
        <f t="shared" si="19"/>
        <v>339205.52</v>
      </c>
      <c r="S30" s="16">
        <v>339354.64</v>
      </c>
      <c r="T30" s="17">
        <f t="shared" si="5"/>
        <v>149.119999999995</v>
      </c>
      <c r="U30" s="16">
        <f t="shared" si="20"/>
        <v>873391.6</v>
      </c>
      <c r="V30" s="16">
        <v>873939.44</v>
      </c>
      <c r="W30" s="17">
        <f t="shared" si="28"/>
        <v>547.83999999996695</v>
      </c>
      <c r="X30" s="16">
        <f t="shared" si="21"/>
        <v>633110.92000000004</v>
      </c>
      <c r="Y30" s="16">
        <v>633513.72</v>
      </c>
      <c r="Z30" s="17">
        <f t="shared" si="6"/>
        <v>402.79999999992998</v>
      </c>
      <c r="AA30" s="16">
        <f t="shared" si="22"/>
        <v>165706.96</v>
      </c>
      <c r="AB30" s="16">
        <v>165818.43</v>
      </c>
      <c r="AC30" s="17">
        <f t="shared" si="7"/>
        <v>111.47000000000099</v>
      </c>
      <c r="AD30" s="16">
        <f t="shared" si="29"/>
        <v>230688</v>
      </c>
      <c r="AE30" s="16">
        <v>230935</v>
      </c>
      <c r="AF30" s="17">
        <f t="shared" si="8"/>
        <v>247</v>
      </c>
      <c r="AG30" s="17">
        <f t="shared" si="23"/>
        <v>5321.6899999996403</v>
      </c>
      <c r="AH30" s="16">
        <f t="shared" si="24"/>
        <v>9032427.8599999994</v>
      </c>
      <c r="AI30" s="16">
        <v>9036326.7799999993</v>
      </c>
      <c r="AJ30" s="34">
        <f t="shared" si="9"/>
        <v>3898.91999999993</v>
      </c>
      <c r="AK30" s="16">
        <f t="shared" si="30"/>
        <v>9327437.3399999999</v>
      </c>
      <c r="AL30" s="16">
        <v>9331504.2899999991</v>
      </c>
      <c r="AM30" s="34">
        <f t="shared" si="10"/>
        <v>4066.9499999992499</v>
      </c>
      <c r="AN30" s="16">
        <f t="shared" si="25"/>
        <v>301039.69</v>
      </c>
      <c r="AO30" s="16">
        <v>302390.03000000003</v>
      </c>
      <c r="AP30" s="34">
        <f t="shared" si="26"/>
        <v>1350.3400000000299</v>
      </c>
      <c r="AQ30" s="16">
        <f t="shared" si="27"/>
        <v>38464.720000000001</v>
      </c>
      <c r="AR30" s="16">
        <v>38467.75</v>
      </c>
      <c r="AS30" s="34">
        <f t="shared" si="11"/>
        <v>3.0299999999988398</v>
      </c>
      <c r="AT30" s="34">
        <f t="shared" si="31"/>
        <v>5302.7899999992796</v>
      </c>
      <c r="AU30" s="16">
        <f t="shared" si="13"/>
        <v>168.02999999932899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4"/>
      <c r="B31" s="15">
        <v>46136</v>
      </c>
      <c r="C31" s="16">
        <f t="shared" si="14"/>
        <v>4596364.78</v>
      </c>
      <c r="D31" s="16">
        <v>4599806.13</v>
      </c>
      <c r="E31" s="17">
        <f t="shared" si="0"/>
        <v>3441.3499999996302</v>
      </c>
      <c r="F31" s="16">
        <f t="shared" si="15"/>
        <v>1418599.9</v>
      </c>
      <c r="G31" s="16">
        <v>1418658.95</v>
      </c>
      <c r="H31" s="17">
        <f t="shared" si="1"/>
        <v>59.050000000046602</v>
      </c>
      <c r="I31" s="16">
        <f t="shared" si="16"/>
        <v>166132.38</v>
      </c>
      <c r="J31" s="16">
        <v>166219.9</v>
      </c>
      <c r="K31" s="17">
        <f t="shared" si="2"/>
        <v>87.519999999989494</v>
      </c>
      <c r="L31" s="16">
        <f t="shared" si="17"/>
        <v>96066.15</v>
      </c>
      <c r="M31" s="16">
        <v>96109.57</v>
      </c>
      <c r="N31" s="17">
        <f t="shared" si="3"/>
        <v>43.420000000012799</v>
      </c>
      <c r="O31" s="16">
        <f t="shared" si="18"/>
        <v>847513.44</v>
      </c>
      <c r="P31" s="16">
        <v>847754.4</v>
      </c>
      <c r="Q31" s="17">
        <f t="shared" si="4"/>
        <v>240.96000000007899</v>
      </c>
      <c r="R31" s="16">
        <f t="shared" si="19"/>
        <v>339354.64</v>
      </c>
      <c r="S31" s="16">
        <v>339480.52</v>
      </c>
      <c r="T31" s="17">
        <f t="shared" si="5"/>
        <v>125.880000000005</v>
      </c>
      <c r="U31" s="16">
        <f t="shared" si="20"/>
        <v>873939.44</v>
      </c>
      <c r="V31" s="16">
        <v>874495.2</v>
      </c>
      <c r="W31" s="17">
        <f t="shared" si="28"/>
        <v>555.76000000000897</v>
      </c>
      <c r="X31" s="16">
        <f t="shared" si="21"/>
        <v>633513.72</v>
      </c>
      <c r="Y31" s="16">
        <v>633901.04</v>
      </c>
      <c r="Z31" s="17">
        <f t="shared" si="6"/>
        <v>387.32000000006502</v>
      </c>
      <c r="AA31" s="16">
        <f t="shared" si="22"/>
        <v>165818.43</v>
      </c>
      <c r="AB31" s="16">
        <v>165932.96</v>
      </c>
      <c r="AC31" s="17">
        <f t="shared" si="7"/>
        <v>114.52999999999901</v>
      </c>
      <c r="AD31" s="16">
        <f t="shared" si="29"/>
        <v>230935</v>
      </c>
      <c r="AE31" s="16">
        <v>231183</v>
      </c>
      <c r="AF31" s="17">
        <f t="shared" si="8"/>
        <v>248</v>
      </c>
      <c r="AG31" s="17">
        <f t="shared" si="23"/>
        <v>5303.7899999998299</v>
      </c>
      <c r="AH31" s="16">
        <f t="shared" si="24"/>
        <v>9036326.7799999993</v>
      </c>
      <c r="AI31" s="16">
        <v>9040220.8699999992</v>
      </c>
      <c r="AJ31" s="34">
        <f t="shared" si="9"/>
        <v>3894.0899999998501</v>
      </c>
      <c r="AK31" s="16">
        <f t="shared" si="30"/>
        <v>9331504.2899999991</v>
      </c>
      <c r="AL31" s="16">
        <v>9335565.1899999995</v>
      </c>
      <c r="AM31" s="34">
        <f t="shared" si="10"/>
        <v>4060.9000000003698</v>
      </c>
      <c r="AN31" s="16">
        <f t="shared" si="25"/>
        <v>302390.03000000003</v>
      </c>
      <c r="AO31" s="16">
        <v>303728.28999999998</v>
      </c>
      <c r="AP31" s="34">
        <f t="shared" si="26"/>
        <v>1338.25999999995</v>
      </c>
      <c r="AQ31" s="16">
        <f t="shared" si="27"/>
        <v>38467.75</v>
      </c>
      <c r="AR31" s="16">
        <v>38480.949999999997</v>
      </c>
      <c r="AS31" s="34">
        <f t="shared" si="11"/>
        <v>13.1999999999971</v>
      </c>
      <c r="AT31" s="34">
        <f t="shared" si="31"/>
        <v>5271.4300000003304</v>
      </c>
      <c r="AU31" s="16">
        <f t="shared" si="13"/>
        <v>166.810000000522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4"/>
      <c r="B32" s="15">
        <v>46137</v>
      </c>
      <c r="C32" s="16">
        <f t="shared" si="14"/>
        <v>4599806.13</v>
      </c>
      <c r="D32" s="16">
        <v>4603300.76</v>
      </c>
      <c r="E32" s="17">
        <f t="shared" si="0"/>
        <v>3494.6299999998901</v>
      </c>
      <c r="F32" s="16">
        <f t="shared" si="15"/>
        <v>1418658.95</v>
      </c>
      <c r="G32" s="16">
        <v>1418715.26</v>
      </c>
      <c r="H32" s="17">
        <f t="shared" si="1"/>
        <v>56.310000000055901</v>
      </c>
      <c r="I32" s="16">
        <f t="shared" si="16"/>
        <v>166219.9</v>
      </c>
      <c r="J32" s="16">
        <v>166308.76999999999</v>
      </c>
      <c r="K32" s="17">
        <f t="shared" si="2"/>
        <v>88.869999999995301</v>
      </c>
      <c r="L32" s="16">
        <f t="shared" si="17"/>
        <v>96109.57</v>
      </c>
      <c r="M32" s="16">
        <v>96154.97</v>
      </c>
      <c r="N32" s="17">
        <f t="shared" si="3"/>
        <v>45.399999999994201</v>
      </c>
      <c r="O32" s="16">
        <f t="shared" si="18"/>
        <v>847754.4</v>
      </c>
      <c r="P32" s="16">
        <v>848060.56</v>
      </c>
      <c r="Q32" s="17">
        <f t="shared" si="4"/>
        <v>306.16000000003299</v>
      </c>
      <c r="R32" s="16">
        <f t="shared" si="19"/>
        <v>339480.52</v>
      </c>
      <c r="S32" s="16">
        <v>339648.72</v>
      </c>
      <c r="T32" s="17">
        <f t="shared" si="5"/>
        <v>168.19999999995301</v>
      </c>
      <c r="U32" s="16">
        <f t="shared" si="20"/>
        <v>874495.2</v>
      </c>
      <c r="V32" s="16">
        <v>875088.32</v>
      </c>
      <c r="W32" s="17">
        <f t="shared" si="28"/>
        <v>593.119999999995</v>
      </c>
      <c r="X32" s="16">
        <f t="shared" si="21"/>
        <v>633901.04</v>
      </c>
      <c r="Y32" s="16">
        <v>634305.16</v>
      </c>
      <c r="Z32" s="17">
        <f t="shared" si="6"/>
        <v>404.119999999995</v>
      </c>
      <c r="AA32" s="16">
        <f t="shared" si="22"/>
        <v>165932.96</v>
      </c>
      <c r="AB32" s="16">
        <v>166052.13</v>
      </c>
      <c r="AC32" s="17">
        <f t="shared" si="7"/>
        <v>119.170000000013</v>
      </c>
      <c r="AD32" s="16">
        <f t="shared" si="29"/>
        <v>231183</v>
      </c>
      <c r="AE32" s="16">
        <v>231425</v>
      </c>
      <c r="AF32" s="17">
        <f t="shared" si="8"/>
        <v>242</v>
      </c>
      <c r="AG32" s="17">
        <f t="shared" si="23"/>
        <v>5517.9799999999204</v>
      </c>
      <c r="AH32" s="16">
        <f t="shared" si="24"/>
        <v>9040220.8699999992</v>
      </c>
      <c r="AI32" s="16">
        <v>9044199.4299999997</v>
      </c>
      <c r="AJ32" s="34">
        <f t="shared" si="9"/>
        <v>3978.5600000005202</v>
      </c>
      <c r="AK32" s="16">
        <f t="shared" si="30"/>
        <v>9335565.1899999995</v>
      </c>
      <c r="AL32" s="16">
        <v>9339712.9199999999</v>
      </c>
      <c r="AM32" s="34">
        <f t="shared" si="10"/>
        <v>4147.7300000004498</v>
      </c>
      <c r="AN32" s="16">
        <f t="shared" si="25"/>
        <v>303728.28999999998</v>
      </c>
      <c r="AO32" s="16">
        <v>305198.27</v>
      </c>
      <c r="AP32" s="34">
        <f t="shared" si="26"/>
        <v>1469.98000000004</v>
      </c>
      <c r="AQ32" s="16">
        <f t="shared" si="27"/>
        <v>38480.949999999997</v>
      </c>
      <c r="AR32" s="16">
        <v>38497.74</v>
      </c>
      <c r="AS32" s="34">
        <f t="shared" si="11"/>
        <v>16.790000000000902</v>
      </c>
      <c r="AT32" s="34">
        <f t="shared" si="31"/>
        <v>5481.7500000004702</v>
      </c>
      <c r="AU32" s="16">
        <f t="shared" si="13"/>
        <v>169.16999999992501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15">
        <v>46138</v>
      </c>
      <c r="C33" s="16">
        <f t="shared" si="14"/>
        <v>4603300.76</v>
      </c>
      <c r="D33" s="16">
        <v>4606777.5999999996</v>
      </c>
      <c r="E33" s="17">
        <f t="shared" si="0"/>
        <v>3476.8399999998501</v>
      </c>
      <c r="F33" s="16">
        <f t="shared" si="15"/>
        <v>1418715.26</v>
      </c>
      <c r="G33" s="16">
        <v>1418766.07</v>
      </c>
      <c r="H33" s="17">
        <f t="shared" si="1"/>
        <v>50.810000000055901</v>
      </c>
      <c r="I33" s="16">
        <f t="shared" si="16"/>
        <v>166308.76999999999</v>
      </c>
      <c r="J33" s="16">
        <v>166404.43</v>
      </c>
      <c r="K33" s="17">
        <f t="shared" si="2"/>
        <v>95.660000000003507</v>
      </c>
      <c r="L33" s="16">
        <f t="shared" si="17"/>
        <v>96154.97</v>
      </c>
      <c r="M33" s="16">
        <v>96204.5</v>
      </c>
      <c r="N33" s="17">
        <f t="shared" si="3"/>
        <v>49.5299999999988</v>
      </c>
      <c r="O33" s="16">
        <f t="shared" si="18"/>
        <v>848060.56</v>
      </c>
      <c r="P33" s="16">
        <v>848338</v>
      </c>
      <c r="Q33" s="17">
        <f t="shared" si="4"/>
        <v>277.43999999994401</v>
      </c>
      <c r="R33" s="16">
        <f t="shared" si="19"/>
        <v>339648.72</v>
      </c>
      <c r="S33" s="16">
        <v>339804.4</v>
      </c>
      <c r="T33" s="17">
        <f t="shared" si="5"/>
        <v>155.680000000051</v>
      </c>
      <c r="U33" s="16">
        <f t="shared" si="20"/>
        <v>875088.32</v>
      </c>
      <c r="V33" s="16">
        <v>875723.68</v>
      </c>
      <c r="W33" s="17">
        <f t="shared" si="28"/>
        <v>635.36000000010199</v>
      </c>
      <c r="X33" s="16">
        <f t="shared" si="21"/>
        <v>634305.16</v>
      </c>
      <c r="Y33" s="16">
        <v>634707.92000000004</v>
      </c>
      <c r="Z33" s="17">
        <f t="shared" si="6"/>
        <v>402.76000000000897</v>
      </c>
      <c r="AA33" s="16">
        <f t="shared" ref="AA33:AA34" si="32">+AB32</f>
        <v>166052.13</v>
      </c>
      <c r="AB33" s="16">
        <v>166210.69</v>
      </c>
      <c r="AC33" s="17">
        <f t="shared" si="7"/>
        <v>158.55999999999801</v>
      </c>
      <c r="AD33" s="16">
        <f t="shared" si="29"/>
        <v>231425</v>
      </c>
      <c r="AE33" s="16">
        <v>231636</v>
      </c>
      <c r="AF33" s="17">
        <f t="shared" si="8"/>
        <v>211</v>
      </c>
      <c r="AG33" s="17">
        <f t="shared" si="23"/>
        <v>5513.6400000000103</v>
      </c>
      <c r="AH33" s="16">
        <f t="shared" si="24"/>
        <v>9044199.4299999997</v>
      </c>
      <c r="AI33" s="16">
        <v>9048108</v>
      </c>
      <c r="AJ33" s="34">
        <f t="shared" si="9"/>
        <v>3908.5700000002998</v>
      </c>
      <c r="AK33" s="16">
        <f t="shared" si="30"/>
        <v>9339712.9199999999</v>
      </c>
      <c r="AL33" s="16">
        <v>9343846.3100000005</v>
      </c>
      <c r="AM33" s="34">
        <f t="shared" si="10"/>
        <v>4133.3900000005997</v>
      </c>
      <c r="AN33" s="16">
        <f t="shared" si="25"/>
        <v>305198.27</v>
      </c>
      <c r="AO33" s="16">
        <v>306673.82</v>
      </c>
      <c r="AP33" s="34">
        <f t="shared" si="26"/>
        <v>1475.54999999999</v>
      </c>
      <c r="AQ33" s="16">
        <f t="shared" si="27"/>
        <v>38497.74</v>
      </c>
      <c r="AR33" s="16">
        <v>38517.35</v>
      </c>
      <c r="AS33" s="34">
        <f t="shared" si="11"/>
        <v>19.6100000000006</v>
      </c>
      <c r="AT33" s="34">
        <f t="shared" si="31"/>
        <v>5430.7700000005898</v>
      </c>
      <c r="AU33" s="16">
        <f t="shared" si="13"/>
        <v>224.82000000029799</v>
      </c>
      <c r="AV33" s="1"/>
      <c r="AW33" s="1"/>
      <c r="AX33" s="1"/>
      <c r="AY33" s="1"/>
      <c r="AZ33" s="3"/>
      <c r="BA33" s="1"/>
      <c r="BB33" s="1"/>
      <c r="BC33" s="1"/>
    </row>
    <row r="34" spans="1:55" s="3" customFormat="1" ht="30" customHeight="1">
      <c r="A34" s="504"/>
      <c r="B34" s="15">
        <v>46139</v>
      </c>
      <c r="C34" s="16">
        <f t="shared" si="14"/>
        <v>4606777.5999999996</v>
      </c>
      <c r="D34" s="16">
        <v>4610039.16</v>
      </c>
      <c r="E34" s="17">
        <f t="shared" si="0"/>
        <v>3261.5600000005202</v>
      </c>
      <c r="F34" s="16">
        <f t="shared" si="15"/>
        <v>1418766.07</v>
      </c>
      <c r="G34" s="16">
        <v>1418817.72</v>
      </c>
      <c r="H34" s="17">
        <f t="shared" si="1"/>
        <v>51.649999999906903</v>
      </c>
      <c r="I34" s="16">
        <f t="shared" si="16"/>
        <v>166404.43</v>
      </c>
      <c r="J34" s="16">
        <v>166489.81</v>
      </c>
      <c r="K34" s="17">
        <f t="shared" si="2"/>
        <v>85.380000000004699</v>
      </c>
      <c r="L34" s="16">
        <f t="shared" si="17"/>
        <v>96204.5</v>
      </c>
      <c r="M34" s="16">
        <v>96248.74</v>
      </c>
      <c r="N34" s="17">
        <f t="shared" si="3"/>
        <v>44.240000000005203</v>
      </c>
      <c r="O34" s="16">
        <f t="shared" si="18"/>
        <v>848338</v>
      </c>
      <c r="P34" s="16">
        <v>848637.43999999994</v>
      </c>
      <c r="Q34" s="17">
        <f t="shared" si="4"/>
        <v>299.43999999994401</v>
      </c>
      <c r="R34" s="16">
        <f t="shared" si="19"/>
        <v>339804.4</v>
      </c>
      <c r="S34" s="16">
        <v>339952.04</v>
      </c>
      <c r="T34" s="17">
        <f t="shared" si="5"/>
        <v>147.63999999995599</v>
      </c>
      <c r="U34" s="16">
        <f t="shared" si="20"/>
        <v>875723.68</v>
      </c>
      <c r="V34" s="16">
        <v>876279.84</v>
      </c>
      <c r="W34" s="17">
        <f t="shared" si="28"/>
        <v>556.15999999991595</v>
      </c>
      <c r="X34" s="16">
        <f t="shared" si="21"/>
        <v>634707.92000000004</v>
      </c>
      <c r="Y34" s="16">
        <v>635093.04</v>
      </c>
      <c r="Z34" s="17">
        <f t="shared" si="6"/>
        <v>385.119999999995</v>
      </c>
      <c r="AA34" s="16">
        <f t="shared" si="32"/>
        <v>166210.69</v>
      </c>
      <c r="AB34" s="16">
        <v>166319.76</v>
      </c>
      <c r="AC34" s="17">
        <f t="shared" si="7"/>
        <v>109.070000000007</v>
      </c>
      <c r="AD34" s="16">
        <f t="shared" si="29"/>
        <v>231636</v>
      </c>
      <c r="AE34" s="16">
        <v>231875</v>
      </c>
      <c r="AF34" s="17">
        <f t="shared" si="8"/>
        <v>239</v>
      </c>
      <c r="AG34" s="17">
        <f t="shared" si="23"/>
        <v>5179.2600000002603</v>
      </c>
      <c r="AH34" s="16">
        <f t="shared" si="24"/>
        <v>9048108</v>
      </c>
      <c r="AI34" s="16">
        <v>9051766.7599999998</v>
      </c>
      <c r="AJ34" s="34">
        <f t="shared" si="9"/>
        <v>3658.7599999997801</v>
      </c>
      <c r="AK34" s="16">
        <f t="shared" si="30"/>
        <v>9343846.3100000005</v>
      </c>
      <c r="AL34" s="16">
        <v>9347605.3499999996</v>
      </c>
      <c r="AM34" s="34">
        <f t="shared" si="10"/>
        <v>3759.03999999911</v>
      </c>
      <c r="AN34" s="16">
        <f t="shared" si="25"/>
        <v>306673.82</v>
      </c>
      <c r="AO34" s="16">
        <v>308154.61</v>
      </c>
      <c r="AP34" s="34">
        <f t="shared" si="26"/>
        <v>1480.78999999998</v>
      </c>
      <c r="AQ34" s="16">
        <f t="shared" si="27"/>
        <v>38517.35</v>
      </c>
      <c r="AR34" s="16">
        <v>38530.35</v>
      </c>
      <c r="AS34" s="34">
        <f t="shared" si="11"/>
        <v>13</v>
      </c>
      <c r="AT34" s="34">
        <f t="shared" si="12"/>
        <v>5117.7599999990798</v>
      </c>
      <c r="AU34" s="16">
        <f t="shared" si="13"/>
        <v>100.27999999932899</v>
      </c>
      <c r="AZ34" s="1"/>
    </row>
    <row r="35" spans="1:55" s="3" customFormat="1" ht="30" customHeight="1">
      <c r="A35" s="504"/>
      <c r="B35" s="15">
        <v>46140</v>
      </c>
      <c r="C35" s="16">
        <f t="shared" si="14"/>
        <v>4610039.16</v>
      </c>
      <c r="D35" s="16">
        <v>4613291.5999999996</v>
      </c>
      <c r="E35" s="17">
        <f t="shared" si="0"/>
        <v>3252.4399999994798</v>
      </c>
      <c r="F35" s="16">
        <f t="shared" si="15"/>
        <v>1418817.72</v>
      </c>
      <c r="G35" s="16">
        <v>1418874.15</v>
      </c>
      <c r="H35" s="17">
        <f t="shared" si="1"/>
        <v>56.4299999999348</v>
      </c>
      <c r="I35" s="16">
        <f t="shared" si="16"/>
        <v>166489.81</v>
      </c>
      <c r="J35" s="16">
        <v>166582.73000000001</v>
      </c>
      <c r="K35" s="17">
        <f t="shared" si="2"/>
        <v>92.920000000012806</v>
      </c>
      <c r="L35" s="16">
        <f t="shared" si="17"/>
        <v>96248.74</v>
      </c>
      <c r="M35" s="16">
        <v>96297.59</v>
      </c>
      <c r="N35" s="17">
        <f t="shared" si="3"/>
        <v>48.849999999991297</v>
      </c>
      <c r="O35" s="16">
        <f t="shared" si="18"/>
        <v>848637.43999999994</v>
      </c>
      <c r="P35" s="16">
        <v>848894.32</v>
      </c>
      <c r="Q35" s="17">
        <f t="shared" si="4"/>
        <v>256.880000000005</v>
      </c>
      <c r="R35" s="16">
        <f t="shared" si="19"/>
        <v>339952.04</v>
      </c>
      <c r="S35" s="16">
        <v>340091.2</v>
      </c>
      <c r="T35" s="17">
        <f t="shared" si="5"/>
        <v>139.16000000003299</v>
      </c>
      <c r="U35" s="16">
        <f t="shared" si="20"/>
        <v>876279.84</v>
      </c>
      <c r="V35" s="16">
        <v>876870.4</v>
      </c>
      <c r="W35" s="17">
        <f t="shared" si="28"/>
        <v>590.56000000005599</v>
      </c>
      <c r="X35" s="16">
        <f t="shared" si="21"/>
        <v>635093.04</v>
      </c>
      <c r="Y35" s="16">
        <v>635469.12</v>
      </c>
      <c r="Z35" s="17">
        <f t="shared" si="6"/>
        <v>376.07999999995798</v>
      </c>
      <c r="AA35" s="16">
        <f t="shared" si="22"/>
        <v>166319.76</v>
      </c>
      <c r="AB35" s="16">
        <v>166443.97</v>
      </c>
      <c r="AC35" s="17">
        <f t="shared" si="7"/>
        <v>124.20999999999199</v>
      </c>
      <c r="AD35" s="16">
        <f t="shared" si="29"/>
        <v>231875</v>
      </c>
      <c r="AE35" s="16">
        <v>232136</v>
      </c>
      <c r="AF35" s="17">
        <f t="shared" si="8"/>
        <v>261</v>
      </c>
      <c r="AG35" s="17">
        <f t="shared" si="23"/>
        <v>5198.5299999994604</v>
      </c>
      <c r="AH35" s="16">
        <f t="shared" si="24"/>
        <v>9051766.7599999998</v>
      </c>
      <c r="AI35" s="16">
        <v>9055433.7899999991</v>
      </c>
      <c r="AJ35" s="34">
        <f t="shared" si="9"/>
        <v>3667.0299999993299</v>
      </c>
      <c r="AK35" s="16">
        <f t="shared" si="30"/>
        <v>9347605.3499999996</v>
      </c>
      <c r="AL35" s="16">
        <v>9351430.7599999998</v>
      </c>
      <c r="AM35" s="34">
        <f t="shared" si="10"/>
        <v>3825.4100000001499</v>
      </c>
      <c r="AN35" s="16">
        <f t="shared" si="25"/>
        <v>308154.61</v>
      </c>
      <c r="AO35" s="16">
        <v>309619.78999999998</v>
      </c>
      <c r="AP35" s="34">
        <f t="shared" si="26"/>
        <v>1465.1799999999901</v>
      </c>
      <c r="AQ35" s="16">
        <f t="shared" si="27"/>
        <v>38530.35</v>
      </c>
      <c r="AR35" s="16">
        <v>38552.019999999997</v>
      </c>
      <c r="AS35" s="34">
        <f t="shared" si="11"/>
        <v>21.6699999999983</v>
      </c>
      <c r="AT35" s="34">
        <f t="shared" si="12"/>
        <v>5144.7100000001501</v>
      </c>
      <c r="AU35" s="16">
        <f t="shared" si="13"/>
        <v>158.38000000081999</v>
      </c>
      <c r="AZ35" s="1"/>
    </row>
    <row r="36" spans="1:55" s="3" customFormat="1" ht="30" customHeight="1">
      <c r="A36" s="504"/>
      <c r="B36" s="15">
        <v>46141</v>
      </c>
      <c r="C36" s="16">
        <f t="shared" si="14"/>
        <v>4613291.5999999996</v>
      </c>
      <c r="D36" s="16">
        <v>4616585.8499999996</v>
      </c>
      <c r="E36" s="17">
        <f t="shared" si="0"/>
        <v>3294.25</v>
      </c>
      <c r="F36" s="16">
        <f t="shared" si="15"/>
        <v>1418874.15</v>
      </c>
      <c r="G36" s="16">
        <v>1418922.85</v>
      </c>
      <c r="H36" s="17">
        <f t="shared" si="1"/>
        <v>48.7000000001863</v>
      </c>
      <c r="I36" s="16">
        <f t="shared" si="16"/>
        <v>166582.73000000001</v>
      </c>
      <c r="J36" s="16">
        <v>166678.31</v>
      </c>
      <c r="K36" s="17">
        <f t="shared" si="2"/>
        <v>95.579999999987194</v>
      </c>
      <c r="L36" s="16">
        <f t="shared" si="17"/>
        <v>96297.59</v>
      </c>
      <c r="M36" s="16">
        <v>96343.94</v>
      </c>
      <c r="N36" s="17">
        <f t="shared" si="3"/>
        <v>46.350000000005799</v>
      </c>
      <c r="O36" s="16">
        <f t="shared" si="18"/>
        <v>848894.32</v>
      </c>
      <c r="P36" s="16">
        <v>849175.2</v>
      </c>
      <c r="Q36" s="17">
        <f t="shared" si="4"/>
        <v>280.880000000005</v>
      </c>
      <c r="R36" s="16">
        <f t="shared" si="19"/>
        <v>340091.2</v>
      </c>
      <c r="S36" s="16">
        <v>340249.48</v>
      </c>
      <c r="T36" s="17">
        <f t="shared" si="5"/>
        <v>158.27999999996999</v>
      </c>
      <c r="U36" s="16">
        <f t="shared" si="20"/>
        <v>876870.4</v>
      </c>
      <c r="V36" s="16">
        <v>877464.96</v>
      </c>
      <c r="W36" s="17">
        <f t="shared" si="28"/>
        <v>594.55999999993901</v>
      </c>
      <c r="X36" s="16">
        <f t="shared" si="21"/>
        <v>635469.12</v>
      </c>
      <c r="Y36" s="16">
        <v>635867.84</v>
      </c>
      <c r="Z36" s="17">
        <f t="shared" si="6"/>
        <v>398.719999999972</v>
      </c>
      <c r="AA36" s="16">
        <f t="shared" si="22"/>
        <v>166443.97</v>
      </c>
      <c r="AB36" s="16">
        <v>166567.35999999999</v>
      </c>
      <c r="AC36" s="17">
        <f t="shared" si="7"/>
        <v>123.38999999998499</v>
      </c>
      <c r="AD36" s="16">
        <f t="shared" si="29"/>
        <v>232136</v>
      </c>
      <c r="AE36" s="16">
        <v>232388</v>
      </c>
      <c r="AF36" s="17">
        <f t="shared" si="8"/>
        <v>252</v>
      </c>
      <c r="AG36" s="17">
        <f t="shared" si="23"/>
        <v>5292.7100000000501</v>
      </c>
      <c r="AH36" s="16">
        <f t="shared" si="24"/>
        <v>9055433.7899999991</v>
      </c>
      <c r="AI36" s="16">
        <v>9059137.9600000009</v>
      </c>
      <c r="AJ36" s="34">
        <f t="shared" si="9"/>
        <v>3704.17000000179</v>
      </c>
      <c r="AK36" s="16">
        <f t="shared" si="30"/>
        <v>9351430.7599999998</v>
      </c>
      <c r="AL36" s="16">
        <v>9355295.8200000003</v>
      </c>
      <c r="AM36" s="34">
        <f t="shared" si="10"/>
        <v>3865.0600000005202</v>
      </c>
      <c r="AN36" s="16">
        <f t="shared" si="25"/>
        <v>309619.78999999998</v>
      </c>
      <c r="AO36" s="16">
        <v>311134</v>
      </c>
      <c r="AP36" s="34">
        <f t="shared" si="26"/>
        <v>1514.21000000002</v>
      </c>
      <c r="AQ36" s="16">
        <f t="shared" si="27"/>
        <v>38552.019999999997</v>
      </c>
      <c r="AR36" s="16">
        <v>38573.29</v>
      </c>
      <c r="AS36" s="34">
        <f t="shared" si="11"/>
        <v>21.270000000004099</v>
      </c>
      <c r="AT36" s="34">
        <f t="shared" si="12"/>
        <v>5234.6100000005499</v>
      </c>
      <c r="AU36" s="16">
        <f t="shared" si="13"/>
        <v>160.889999998733</v>
      </c>
      <c r="AZ36" s="1"/>
    </row>
    <row r="37" spans="1:55" s="3" customFormat="1" ht="30" customHeight="1">
      <c r="A37" s="504"/>
      <c r="B37" s="15">
        <v>46142</v>
      </c>
      <c r="C37" s="16">
        <v>4616585.8499999996</v>
      </c>
      <c r="D37" s="16">
        <v>4619764.1399999997</v>
      </c>
      <c r="E37" s="17">
        <f t="shared" si="0"/>
        <v>3178.29000000004</v>
      </c>
      <c r="F37" s="16">
        <v>1418922.85</v>
      </c>
      <c r="G37" s="16">
        <v>1418960.35</v>
      </c>
      <c r="H37" s="17">
        <f>G37-F37</f>
        <v>37.5</v>
      </c>
      <c r="I37" s="16">
        <v>166678.31</v>
      </c>
      <c r="J37" s="16">
        <v>166800.1</v>
      </c>
      <c r="K37" s="17">
        <f t="shared" si="2"/>
        <v>121.79000000000801</v>
      </c>
      <c r="L37" s="16">
        <v>96343.94</v>
      </c>
      <c r="M37" s="16">
        <v>96420.479999999996</v>
      </c>
      <c r="N37" s="17">
        <f>M37-L37</f>
        <v>76.539999999993597</v>
      </c>
      <c r="O37" s="16">
        <v>849175.2</v>
      </c>
      <c r="P37" s="16">
        <v>849446.56</v>
      </c>
      <c r="Q37" s="17">
        <f t="shared" si="4"/>
        <v>271.36000000010199</v>
      </c>
      <c r="R37" s="16">
        <v>340249.48</v>
      </c>
      <c r="S37" s="16">
        <v>340397.92</v>
      </c>
      <c r="T37" s="17">
        <f t="shared" si="5"/>
        <v>148.44000000000199</v>
      </c>
      <c r="U37" s="16">
        <v>877464.96</v>
      </c>
      <c r="V37" s="16">
        <v>878131.44</v>
      </c>
      <c r="W37" s="17">
        <f t="shared" si="28"/>
        <v>666.47999999998103</v>
      </c>
      <c r="X37" s="16">
        <v>635867.84</v>
      </c>
      <c r="Y37" s="16">
        <v>636216.07999999996</v>
      </c>
      <c r="Z37" s="17">
        <f t="shared" si="6"/>
        <v>348.23999999999103</v>
      </c>
      <c r="AA37" s="16">
        <v>166567.35999999999</v>
      </c>
      <c r="AB37" s="16">
        <v>166732.72</v>
      </c>
      <c r="AC37" s="17">
        <f t="shared" si="7"/>
        <v>165.36000000001499</v>
      </c>
      <c r="AD37" s="16">
        <v>232388</v>
      </c>
      <c r="AE37" s="16">
        <v>232679</v>
      </c>
      <c r="AF37" s="17">
        <f t="shared" si="8"/>
        <v>291</v>
      </c>
      <c r="AG37" s="17">
        <f t="shared" si="23"/>
        <v>5305.0000000001301</v>
      </c>
      <c r="AH37" s="16">
        <v>9059137.9600000009</v>
      </c>
      <c r="AI37" s="16">
        <v>9062680.7100000009</v>
      </c>
      <c r="AJ37" s="34">
        <f t="shared" si="9"/>
        <v>3542.75</v>
      </c>
      <c r="AK37" s="16">
        <v>9355295.8200000003</v>
      </c>
      <c r="AL37" s="16">
        <v>9359060.7699999996</v>
      </c>
      <c r="AM37" s="34">
        <f t="shared" si="10"/>
        <v>3764.9499999992499</v>
      </c>
      <c r="AN37" s="16">
        <v>311134</v>
      </c>
      <c r="AO37" s="16">
        <v>312795.51</v>
      </c>
      <c r="AP37" s="34">
        <f t="shared" si="26"/>
        <v>1661.51000000001</v>
      </c>
      <c r="AQ37" s="16">
        <v>38573.29</v>
      </c>
      <c r="AR37" s="16">
        <v>38595.79</v>
      </c>
      <c r="AS37" s="34">
        <f t="shared" si="11"/>
        <v>22.5</v>
      </c>
      <c r="AT37" s="34">
        <f t="shared" si="12"/>
        <v>5238.59999999925</v>
      </c>
      <c r="AU37" s="16">
        <f t="shared" si="13"/>
        <v>222.199999999255</v>
      </c>
      <c r="AV37" s="40"/>
    </row>
    <row r="38" spans="1:55" s="3" customFormat="1" ht="30" customHeight="1">
      <c r="A38" s="504"/>
      <c r="B38" s="541" t="s">
        <v>39</v>
      </c>
      <c r="C38" s="541"/>
      <c r="D38" s="541"/>
      <c r="E38" s="20">
        <f>SUM(E8:E37)</f>
        <v>112476.739999999</v>
      </c>
      <c r="F38" s="20"/>
      <c r="G38" s="20"/>
      <c r="H38" s="20">
        <f>SUM(H8:H37)</f>
        <v>1297.9400000001799</v>
      </c>
      <c r="I38" s="20"/>
      <c r="J38" s="20"/>
      <c r="K38" s="20">
        <f>SUM(K8:K37)</f>
        <v>2852.1700000000101</v>
      </c>
      <c r="L38" s="20"/>
      <c r="M38" s="20"/>
      <c r="N38" s="20">
        <f>SUM(N8:N37)</f>
        <v>1703.64</v>
      </c>
      <c r="O38" s="20"/>
      <c r="P38" s="20"/>
      <c r="Q38" s="20">
        <f>SUM(Q8:Q37)</f>
        <v>7699.7600000000102</v>
      </c>
      <c r="R38" s="20"/>
      <c r="S38" s="20"/>
      <c r="T38" s="20">
        <f>SUM(T8:T37)</f>
        <v>4699.12</v>
      </c>
      <c r="U38" s="20"/>
      <c r="V38" s="20"/>
      <c r="W38" s="20">
        <f>SUM(W8:W37)</f>
        <v>18119.039999999899</v>
      </c>
      <c r="X38" s="20"/>
      <c r="Y38" s="20"/>
      <c r="Z38" s="20">
        <f>SUM(Z8:Z37)</f>
        <v>409998.08000000002</v>
      </c>
      <c r="AA38" s="27"/>
      <c r="AB38" s="20"/>
      <c r="AC38" s="20">
        <f>SUM(AC8:AC37)</f>
        <v>4019.04000000001</v>
      </c>
      <c r="AD38" s="20"/>
      <c r="AE38" s="28"/>
      <c r="AF38" s="20">
        <f>SUM(AF8:AF37)</f>
        <v>6461</v>
      </c>
      <c r="AG38" s="20">
        <f>SUM(AG8:AG37)</f>
        <v>171796.34</v>
      </c>
      <c r="AH38" s="27"/>
      <c r="AI38" s="20"/>
      <c r="AJ38" s="20">
        <f>SUM(AJ8:AJ37)</f>
        <v>127068.510000002</v>
      </c>
      <c r="AK38" s="27"/>
      <c r="AL38" s="20"/>
      <c r="AM38" s="20">
        <f>SUM(AM8:AM37)</f>
        <v>132267.57</v>
      </c>
      <c r="AN38" s="27"/>
      <c r="AO38" s="20"/>
      <c r="AP38" s="35">
        <f>SUM(AP8:AP37)</f>
        <v>42309.2</v>
      </c>
      <c r="AQ38" s="36"/>
      <c r="AR38" s="37"/>
      <c r="AS38" s="20">
        <f>SUM(AS8:AS37)</f>
        <v>446.55999999999801</v>
      </c>
      <c r="AT38" s="42">
        <f>+SUM(AT8:AT37)</f>
        <v>170111.17</v>
      </c>
      <c r="AU38" s="42">
        <f>+SUM(AU8:AU9,AU17:AU34)</f>
        <v>3301.73999999836</v>
      </c>
    </row>
    <row r="39" spans="1:55" ht="48" customHeight="1">
      <c r="A39" s="504"/>
      <c r="B39" s="4"/>
      <c r="H39" s="7"/>
      <c r="L39" s="7"/>
      <c r="P39" s="4"/>
      <c r="Q39" s="23"/>
      <c r="R39" s="24"/>
      <c r="S39" s="24"/>
      <c r="T39" s="24"/>
      <c r="U39" s="1"/>
      <c r="V39" s="1"/>
      <c r="W39" s="1"/>
      <c r="X39" s="1"/>
      <c r="Y39" s="1"/>
      <c r="Z39" s="1"/>
      <c r="AA39" s="23"/>
      <c r="AB39" s="24"/>
      <c r="AC39" s="1"/>
      <c r="AD39" s="23"/>
      <c r="AE39" s="2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5"/>
      <c r="AU39" s="1"/>
      <c r="AV39" s="1"/>
      <c r="AW39" s="1"/>
      <c r="AX39" s="1"/>
      <c r="AY39" s="1"/>
      <c r="AZ39" s="3"/>
      <c r="BA39" s="1"/>
      <c r="BB39" s="1"/>
      <c r="BC39" s="1"/>
    </row>
    <row r="40" spans="1:55">
      <c r="AC40" s="7"/>
      <c r="AF40" s="7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15.7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38"/>
      <c r="AP41" s="1"/>
      <c r="AQ41" s="1"/>
      <c r="AR41" s="5"/>
      <c r="AS41" s="1"/>
      <c r="AT41" s="1"/>
      <c r="AV41" s="1"/>
      <c r="AW41" s="1"/>
      <c r="AX41" s="1"/>
      <c r="AY41" s="1"/>
      <c r="AZ41" s="1"/>
      <c r="BA41" s="1"/>
      <c r="BB41" s="1"/>
      <c r="BC41" s="1"/>
    </row>
    <row r="42" spans="1:5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18.75">
      <c r="AC47" s="7"/>
      <c r="AF47" s="7"/>
      <c r="AG47" s="1"/>
      <c r="AH47" s="2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>
      <c r="AC48" s="7"/>
      <c r="AF48" s="7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 ht="27.7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43">
        <f>7165.93+6626.61</f>
        <v>13792.54</v>
      </c>
      <c r="AW63" s="1"/>
      <c r="AX63" s="1"/>
      <c r="AY63" s="1"/>
      <c r="AZ63" s="1"/>
      <c r="BA63" s="1"/>
      <c r="BB63" s="1"/>
      <c r="BC63" s="1"/>
    </row>
    <row r="64" spans="29:5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V73" s="1"/>
      <c r="AW73" s="1"/>
      <c r="AX73" s="1"/>
      <c r="AY73" s="1"/>
      <c r="AZ73" s="1"/>
      <c r="BA73" s="1"/>
      <c r="BB73" s="1"/>
      <c r="BC73" s="1"/>
    </row>
    <row r="74" spans="29:55">
      <c r="AZ74" s="1"/>
    </row>
    <row r="75" spans="29:55">
      <c r="AZ75" s="1"/>
    </row>
  </sheetData>
  <mergeCells count="33">
    <mergeCell ref="AN2:AP4"/>
    <mergeCell ref="C2:E4"/>
    <mergeCell ref="C7:AF7"/>
    <mergeCell ref="B38:D38"/>
    <mergeCell ref="A1:A39"/>
    <mergeCell ref="B5:B6"/>
    <mergeCell ref="AG6:AG7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H31" zoomScale="90" zoomScaleNormal="90" workbookViewId="0">
      <selection activeCell="AF39" sqref="AF39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15">
        <v>46143</v>
      </c>
      <c r="C8" s="47">
        <v>4619764.1399999997</v>
      </c>
      <c r="D8" s="16">
        <v>4619764.1399999997</v>
      </c>
      <c r="E8" s="17">
        <f>+D8-C8</f>
        <v>0</v>
      </c>
      <c r="F8" s="16">
        <v>1418960.35</v>
      </c>
      <c r="G8" s="16">
        <v>1418960.35</v>
      </c>
      <c r="H8" s="17">
        <f t="shared" ref="H8:H38" si="0">+G8-F8</f>
        <v>0</v>
      </c>
      <c r="I8" s="16">
        <v>166800.1</v>
      </c>
      <c r="J8" s="16">
        <v>166800.1</v>
      </c>
      <c r="K8" s="17">
        <f t="shared" ref="K8:K38" si="1">+J8-I8</f>
        <v>0</v>
      </c>
      <c r="L8" s="16">
        <v>96470.48</v>
      </c>
      <c r="M8" s="16">
        <v>96470.48</v>
      </c>
      <c r="N8" s="17">
        <f t="shared" ref="N8:N38" si="2">+M8-L8</f>
        <v>0</v>
      </c>
      <c r="O8" s="16">
        <v>849446.56</v>
      </c>
      <c r="P8" s="16">
        <v>849446.56</v>
      </c>
      <c r="Q8" s="17">
        <f t="shared" ref="Q8:Q38" si="3">P8-O8</f>
        <v>0</v>
      </c>
      <c r="R8" s="16">
        <v>340397.92</v>
      </c>
      <c r="S8" s="16">
        <v>340397.92</v>
      </c>
      <c r="T8" s="17">
        <f t="shared" ref="T8:T38" si="4">+S8-R8</f>
        <v>0</v>
      </c>
      <c r="U8" s="16">
        <v>878131.44</v>
      </c>
      <c r="V8" s="16">
        <v>878131.44</v>
      </c>
      <c r="W8" s="17">
        <f>+V8-U8</f>
        <v>0</v>
      </c>
      <c r="X8" s="16">
        <v>636216.07999999996</v>
      </c>
      <c r="Y8" s="16">
        <v>636216.07999999996</v>
      </c>
      <c r="Z8" s="17">
        <f t="shared" ref="Z8:Z38" si="5">+Y8-X8</f>
        <v>0</v>
      </c>
      <c r="AA8" s="16">
        <v>166732.72</v>
      </c>
      <c r="AB8" s="16">
        <v>166732.72</v>
      </c>
      <c r="AC8" s="17">
        <f t="shared" ref="AC8:AC38" si="6">+AB8-AA8</f>
        <v>0</v>
      </c>
      <c r="AD8" s="16">
        <v>232679</v>
      </c>
      <c r="AE8" s="16">
        <v>232679</v>
      </c>
      <c r="AF8" s="17">
        <f t="shared" ref="AF8:AF38" si="7">+AE8-AD8</f>
        <v>0</v>
      </c>
      <c r="AG8" s="17">
        <f>+AF8+AC8+Z8+W8+T8+Q8+N8+K8+E8+H8</f>
        <v>0</v>
      </c>
      <c r="AH8" s="16">
        <v>9062680.7100000009</v>
      </c>
      <c r="AI8" s="16">
        <v>9062680.7100000009</v>
      </c>
      <c r="AJ8" s="34">
        <f t="shared" ref="AJ8:AJ38" si="8">+AI8-AH8</f>
        <v>0</v>
      </c>
      <c r="AK8" s="16">
        <v>9359040.2699999996</v>
      </c>
      <c r="AL8" s="16">
        <v>9359040.2699999996</v>
      </c>
      <c r="AM8" s="34"/>
      <c r="AN8" s="16">
        <v>312795.51</v>
      </c>
      <c r="AO8" s="16">
        <v>313929.96999999997</v>
      </c>
      <c r="AP8" s="34">
        <f>+AO8-AN8</f>
        <v>1134.45999999996</v>
      </c>
      <c r="AQ8" s="16">
        <v>38595.79</v>
      </c>
      <c r="AR8" s="16">
        <v>39709.75</v>
      </c>
      <c r="AS8" s="34">
        <f>+AR8-AQ8</f>
        <v>1113.96</v>
      </c>
      <c r="AT8" s="34">
        <f t="shared" ref="AT8:AT10" si="9">+AP8+AM8-AC8-AS8</f>
        <v>20.499999999963599</v>
      </c>
      <c r="AU8" s="16">
        <f t="shared" ref="AU8:AU38" si="10">+AM8-AJ8</f>
        <v>0</v>
      </c>
    </row>
    <row r="9" spans="1:55" ht="30" customHeight="1">
      <c r="A9" s="504"/>
      <c r="B9" s="15">
        <v>46144</v>
      </c>
      <c r="C9" s="16">
        <f t="shared" ref="C9:C38" si="11">D8</f>
        <v>4619764.1399999997</v>
      </c>
      <c r="D9" s="16">
        <v>4623090.4000000004</v>
      </c>
      <c r="E9" s="17">
        <f t="shared" ref="E9:E38" si="12">+D9-C9</f>
        <v>3326.2600000007101</v>
      </c>
      <c r="F9" s="16">
        <f t="shared" ref="F9:F38" si="13">+G8</f>
        <v>1418960.35</v>
      </c>
      <c r="G9" s="16">
        <v>1419008.3</v>
      </c>
      <c r="H9" s="17">
        <f t="shared" si="0"/>
        <v>47.949999999953398</v>
      </c>
      <c r="I9" s="16">
        <f t="shared" ref="I9:I38" si="14">+J8</f>
        <v>166800.1</v>
      </c>
      <c r="J9" s="16">
        <v>166894.49</v>
      </c>
      <c r="K9" s="17">
        <f t="shared" si="1"/>
        <v>94.389999999984894</v>
      </c>
      <c r="L9" s="16">
        <f t="shared" ref="L9:L38" si="15">+M8</f>
        <v>96470.48</v>
      </c>
      <c r="M9" s="16">
        <v>96466.61</v>
      </c>
      <c r="N9" s="17">
        <f t="shared" si="2"/>
        <v>-3.8699999999953398</v>
      </c>
      <c r="O9" s="16">
        <f t="shared" ref="O9:O38" si="16">+P8</f>
        <v>849446.56</v>
      </c>
      <c r="P9" s="16">
        <v>849712.24</v>
      </c>
      <c r="Q9" s="17">
        <f t="shared" si="3"/>
        <v>265.67999999993498</v>
      </c>
      <c r="R9" s="16">
        <f t="shared" ref="R9:R38" si="17">+S8</f>
        <v>340397.92</v>
      </c>
      <c r="S9" s="16">
        <v>340542.48</v>
      </c>
      <c r="T9" s="17">
        <f t="shared" si="4"/>
        <v>144.55999999999801</v>
      </c>
      <c r="U9" s="16">
        <f t="shared" ref="U9:U38" si="18">+V8</f>
        <v>878131.44</v>
      </c>
      <c r="V9" s="16">
        <v>878705.92</v>
      </c>
      <c r="W9" s="17">
        <f t="shared" ref="W9:W38" si="19">+V9-U9</f>
        <v>574.48000000009802</v>
      </c>
      <c r="X9" s="16">
        <f t="shared" ref="X9:X38" si="20">+Y8</f>
        <v>636216.07999999996</v>
      </c>
      <c r="Y9" s="16">
        <v>636577.36</v>
      </c>
      <c r="Z9" s="17">
        <f t="shared" si="5"/>
        <v>361.280000000028</v>
      </c>
      <c r="AA9" s="16">
        <f t="shared" ref="AA9:AA38" si="21">+AB8</f>
        <v>166732.72</v>
      </c>
      <c r="AB9" s="16">
        <v>166855.20000000001</v>
      </c>
      <c r="AC9" s="17">
        <f t="shared" si="6"/>
        <v>122.48000000000999</v>
      </c>
      <c r="AD9" s="16">
        <f>+AE8</f>
        <v>232679</v>
      </c>
      <c r="AE9" s="16">
        <v>232929</v>
      </c>
      <c r="AF9" s="17">
        <f t="shared" si="7"/>
        <v>250</v>
      </c>
      <c r="AG9" s="17">
        <f t="shared" ref="AG9:AG38" si="22">+AF9+AC9+Z9+W9+T9+Q9+N9+K9+E9+H9</f>
        <v>5183.2100000007204</v>
      </c>
      <c r="AH9" s="16">
        <f t="shared" ref="AH9:AH38" si="23">+AI8</f>
        <v>9062680.7100000009</v>
      </c>
      <c r="AI9" s="16">
        <v>9066202.7799999993</v>
      </c>
      <c r="AJ9" s="34">
        <f t="shared" si="8"/>
        <v>3522.0699999984399</v>
      </c>
      <c r="AK9" s="16">
        <f>+AL8</f>
        <v>9359040.2699999996</v>
      </c>
      <c r="AL9" s="16">
        <v>9362714.1600000001</v>
      </c>
      <c r="AM9" s="34">
        <f t="shared" ref="AM9:AM38" si="24">+AL9-AK9</f>
        <v>3673.8900000006001</v>
      </c>
      <c r="AN9" s="16">
        <f t="shared" ref="AN9:AN38" si="25">+AO8</f>
        <v>313929.96999999997</v>
      </c>
      <c r="AO9" s="16">
        <v>315574.05</v>
      </c>
      <c r="AP9" s="34">
        <f>+AO9-AN9</f>
        <v>1644.0800000000199</v>
      </c>
      <c r="AQ9" s="16">
        <f t="shared" ref="AQ9:AQ38" si="26">+AR8</f>
        <v>39709.75</v>
      </c>
      <c r="AR9" s="16">
        <v>39736.720000000001</v>
      </c>
      <c r="AS9" s="34">
        <f t="shared" ref="AS9:AS38" si="27">+AR9-AQ9</f>
        <v>26.9700000000012</v>
      </c>
      <c r="AT9" s="34">
        <f t="shared" si="9"/>
        <v>5168.5200000005998</v>
      </c>
      <c r="AU9" s="16">
        <f t="shared" si="10"/>
        <v>151.82000000216101</v>
      </c>
      <c r="AV9" s="1"/>
      <c r="AW9" s="1"/>
      <c r="AX9" s="1"/>
      <c r="AY9" s="1"/>
      <c r="AZ9" s="1"/>
      <c r="BA9" s="1"/>
      <c r="BB9" s="1"/>
      <c r="BC9" s="1"/>
    </row>
    <row r="10" spans="1:55" ht="30" customHeight="1">
      <c r="A10" s="504"/>
      <c r="B10" s="15">
        <v>46145</v>
      </c>
      <c r="C10" s="16">
        <f t="shared" si="11"/>
        <v>4623090.4000000004</v>
      </c>
      <c r="D10" s="16">
        <v>4626390.6500000004</v>
      </c>
      <c r="E10" s="17">
        <f t="shared" si="12"/>
        <v>3300.25</v>
      </c>
      <c r="F10" s="16">
        <f t="shared" si="13"/>
        <v>1419008.3</v>
      </c>
      <c r="G10" s="16">
        <v>1419057.55</v>
      </c>
      <c r="H10" s="17">
        <f t="shared" si="0"/>
        <v>49.25</v>
      </c>
      <c r="I10" s="16">
        <f t="shared" si="14"/>
        <v>166894.49</v>
      </c>
      <c r="J10" s="16">
        <v>166985.23000000001</v>
      </c>
      <c r="K10" s="17">
        <f t="shared" si="1"/>
        <v>90.740000000019805</v>
      </c>
      <c r="L10" s="16">
        <f t="shared" si="15"/>
        <v>96466.61</v>
      </c>
      <c r="M10" s="16">
        <v>96511.18</v>
      </c>
      <c r="N10" s="17">
        <f t="shared" si="2"/>
        <v>44.569999999992397</v>
      </c>
      <c r="O10" s="16">
        <f t="shared" si="16"/>
        <v>849712.24</v>
      </c>
      <c r="P10" s="16">
        <v>849999.2</v>
      </c>
      <c r="Q10" s="17">
        <f t="shared" si="3"/>
        <v>286.95999999996297</v>
      </c>
      <c r="R10" s="16">
        <f t="shared" si="17"/>
        <v>340542.48</v>
      </c>
      <c r="S10" s="16">
        <v>340683.24</v>
      </c>
      <c r="T10" s="17">
        <f t="shared" si="4"/>
        <v>140.760000000009</v>
      </c>
      <c r="U10" s="16">
        <f t="shared" si="18"/>
        <v>878705.92</v>
      </c>
      <c r="V10" s="16">
        <v>879280</v>
      </c>
      <c r="W10" s="17">
        <f t="shared" si="19"/>
        <v>574.07999999995798</v>
      </c>
      <c r="X10" s="16">
        <f t="shared" si="20"/>
        <v>636577.36</v>
      </c>
      <c r="Y10" s="16">
        <v>636951.92000000004</v>
      </c>
      <c r="Z10" s="17">
        <f t="shared" si="5"/>
        <v>374.56000000005599</v>
      </c>
      <c r="AA10" s="16">
        <f t="shared" si="21"/>
        <v>166855.20000000001</v>
      </c>
      <c r="AB10" s="16">
        <v>166978.53</v>
      </c>
      <c r="AC10" s="17">
        <f t="shared" si="6"/>
        <v>123.329999999987</v>
      </c>
      <c r="AD10" s="16">
        <f t="shared" ref="AD10:AD38" si="28">+AE9</f>
        <v>232929</v>
      </c>
      <c r="AE10" s="16">
        <v>233106</v>
      </c>
      <c r="AF10" s="17">
        <f t="shared" si="7"/>
        <v>177</v>
      </c>
      <c r="AG10" s="17">
        <f t="shared" si="22"/>
        <v>5161.49999999999</v>
      </c>
      <c r="AH10" s="16">
        <f t="shared" si="23"/>
        <v>9066202.7799999993</v>
      </c>
      <c r="AI10" s="16">
        <v>9069818.0199999996</v>
      </c>
      <c r="AJ10" s="34">
        <f t="shared" si="8"/>
        <v>3615.2400000002199</v>
      </c>
      <c r="AK10" s="16">
        <f>+AL9</f>
        <v>9362714.1600000001</v>
      </c>
      <c r="AL10" s="16">
        <v>9366481.4000000004</v>
      </c>
      <c r="AM10" s="34">
        <f t="shared" si="24"/>
        <v>3767.2400000002199</v>
      </c>
      <c r="AN10" s="16">
        <f t="shared" si="25"/>
        <v>315574.05</v>
      </c>
      <c r="AO10" s="16">
        <v>317056.92</v>
      </c>
      <c r="AP10" s="34">
        <f>+AO10-AN10</f>
        <v>1482.87</v>
      </c>
      <c r="AQ10" s="16">
        <f t="shared" si="26"/>
        <v>39736.720000000001</v>
      </c>
      <c r="AR10" s="16">
        <v>39758.71</v>
      </c>
      <c r="AS10" s="34">
        <f t="shared" si="27"/>
        <v>21.989999999997998</v>
      </c>
      <c r="AT10" s="34">
        <f t="shared" si="9"/>
        <v>5104.7900000002301</v>
      </c>
      <c r="AU10" s="16">
        <f t="shared" si="10"/>
        <v>152</v>
      </c>
      <c r="AV10" s="38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15">
        <v>46146</v>
      </c>
      <c r="C11" s="16">
        <f t="shared" si="11"/>
        <v>4626390.6500000004</v>
      </c>
      <c r="D11" s="16">
        <v>4629322.63</v>
      </c>
      <c r="E11" s="17">
        <f t="shared" si="12"/>
        <v>2931.9799999995198</v>
      </c>
      <c r="F11" s="16">
        <f t="shared" si="13"/>
        <v>1419057.55</v>
      </c>
      <c r="G11" s="16">
        <v>1419265.63</v>
      </c>
      <c r="H11" s="17">
        <f t="shared" si="0"/>
        <v>208.07999999984199</v>
      </c>
      <c r="I11" s="16">
        <f t="shared" si="14"/>
        <v>166985.23000000001</v>
      </c>
      <c r="J11" s="16">
        <v>167107.22</v>
      </c>
      <c r="K11" s="17">
        <f t="shared" si="1"/>
        <v>121.989999999991</v>
      </c>
      <c r="L11" s="16">
        <f t="shared" si="15"/>
        <v>96511.18</v>
      </c>
      <c r="M11" s="16">
        <v>96566.83</v>
      </c>
      <c r="N11" s="17">
        <f t="shared" si="2"/>
        <v>55.650000000008703</v>
      </c>
      <c r="O11" s="16">
        <f t="shared" si="16"/>
        <v>849999.2</v>
      </c>
      <c r="P11" s="16">
        <v>850286.48</v>
      </c>
      <c r="Q11" s="17">
        <f t="shared" si="3"/>
        <v>287.280000000028</v>
      </c>
      <c r="R11" s="16">
        <f t="shared" si="17"/>
        <v>340683.24</v>
      </c>
      <c r="S11" s="16">
        <v>340845.8</v>
      </c>
      <c r="T11" s="17">
        <f t="shared" si="4"/>
        <v>162.55999999999801</v>
      </c>
      <c r="U11" s="16">
        <f t="shared" si="18"/>
        <v>879280</v>
      </c>
      <c r="V11" s="16">
        <v>879850.4</v>
      </c>
      <c r="W11" s="17">
        <f t="shared" si="19"/>
        <v>570.40000000002306</v>
      </c>
      <c r="X11" s="16">
        <f t="shared" si="20"/>
        <v>636951.92000000004</v>
      </c>
      <c r="Y11" s="16">
        <v>637359.6</v>
      </c>
      <c r="Z11" s="17">
        <f t="shared" si="5"/>
        <v>407.67999999993498</v>
      </c>
      <c r="AA11" s="16">
        <f t="shared" si="21"/>
        <v>166978.53</v>
      </c>
      <c r="AB11" s="16">
        <v>167090.4</v>
      </c>
      <c r="AC11" s="17">
        <f t="shared" si="6"/>
        <v>111.869999999995</v>
      </c>
      <c r="AD11" s="16">
        <f t="shared" si="28"/>
        <v>233106</v>
      </c>
      <c r="AE11" s="16">
        <v>233391</v>
      </c>
      <c r="AF11" s="17">
        <f t="shared" si="7"/>
        <v>285</v>
      </c>
      <c r="AG11" s="17">
        <f t="shared" si="22"/>
        <v>5142.4899999993404</v>
      </c>
      <c r="AH11" s="16">
        <f t="shared" si="23"/>
        <v>9069818.0199999996</v>
      </c>
      <c r="AI11" s="16">
        <v>9073336.1600000001</v>
      </c>
      <c r="AJ11" s="34">
        <f t="shared" si="8"/>
        <v>3518.1400000006001</v>
      </c>
      <c r="AK11" s="16">
        <f>+AL10</f>
        <v>9366481.4000000004</v>
      </c>
      <c r="AL11" s="16">
        <v>9370160.9199999999</v>
      </c>
      <c r="AM11" s="34">
        <f t="shared" si="24"/>
        <v>3679.5199999995498</v>
      </c>
      <c r="AN11" s="16">
        <f t="shared" si="25"/>
        <v>317056.92</v>
      </c>
      <c r="AO11" s="16">
        <v>318627.75</v>
      </c>
      <c r="AP11" s="34">
        <f>+AO11-AN11</f>
        <v>1570.8300000000199</v>
      </c>
      <c r="AQ11" s="16">
        <f t="shared" si="26"/>
        <v>39758.71</v>
      </c>
      <c r="AR11" s="16">
        <v>39782.44</v>
      </c>
      <c r="AS11" s="34">
        <f t="shared" si="27"/>
        <v>23.730000000003201</v>
      </c>
      <c r="AT11" s="34">
        <f>+AP11+AJ11-AC11-AS11</f>
        <v>4953.3700000006102</v>
      </c>
      <c r="AU11" s="16">
        <f t="shared" si="10"/>
        <v>161.379999998957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15">
        <v>46147</v>
      </c>
      <c r="C12" s="16">
        <f t="shared" si="11"/>
        <v>4629322.63</v>
      </c>
      <c r="D12" s="16">
        <v>4632807.58</v>
      </c>
      <c r="E12" s="17">
        <f t="shared" si="12"/>
        <v>3484.9500000001899</v>
      </c>
      <c r="F12" s="16">
        <f t="shared" si="13"/>
        <v>1419265.63</v>
      </c>
      <c r="G12" s="16">
        <v>1419393.46</v>
      </c>
      <c r="H12" s="17">
        <f t="shared" si="0"/>
        <v>127.830000000075</v>
      </c>
      <c r="I12" s="16">
        <f t="shared" si="14"/>
        <v>167107.22</v>
      </c>
      <c r="J12" s="16">
        <v>167195</v>
      </c>
      <c r="K12" s="17">
        <f t="shared" si="1"/>
        <v>87.779999999998793</v>
      </c>
      <c r="L12" s="16">
        <f t="shared" si="15"/>
        <v>96566.83</v>
      </c>
      <c r="M12" s="16">
        <v>96616.8</v>
      </c>
      <c r="N12" s="17">
        <f t="shared" si="2"/>
        <v>49.9700000000012</v>
      </c>
      <c r="O12" s="16">
        <f t="shared" si="16"/>
        <v>850286.48</v>
      </c>
      <c r="P12" s="16">
        <v>850546</v>
      </c>
      <c r="Q12" s="17">
        <f t="shared" si="3"/>
        <v>259.52000000001902</v>
      </c>
      <c r="R12" s="16">
        <f t="shared" si="17"/>
        <v>340845.8</v>
      </c>
      <c r="S12" s="16">
        <v>341007.68</v>
      </c>
      <c r="T12" s="17">
        <f t="shared" si="4"/>
        <v>161.880000000005</v>
      </c>
      <c r="U12" s="16">
        <f t="shared" si="18"/>
        <v>879850.4</v>
      </c>
      <c r="V12" s="16">
        <v>880456</v>
      </c>
      <c r="W12" s="17">
        <f t="shared" si="19"/>
        <v>605.59999999997694</v>
      </c>
      <c r="X12" s="16">
        <f t="shared" si="20"/>
        <v>637359.6</v>
      </c>
      <c r="Y12" s="16">
        <v>637816.84</v>
      </c>
      <c r="Z12" s="17">
        <f t="shared" si="5"/>
        <v>457.23999999999103</v>
      </c>
      <c r="AA12" s="16">
        <f t="shared" si="21"/>
        <v>167090.4</v>
      </c>
      <c r="AB12" s="16">
        <v>167221.6</v>
      </c>
      <c r="AC12" s="17">
        <f t="shared" si="6"/>
        <v>131.20000000001201</v>
      </c>
      <c r="AD12" s="16">
        <f t="shared" si="28"/>
        <v>233391</v>
      </c>
      <c r="AE12" s="16">
        <v>233653</v>
      </c>
      <c r="AF12" s="17">
        <f t="shared" si="7"/>
        <v>262</v>
      </c>
      <c r="AG12" s="17">
        <f t="shared" si="22"/>
        <v>5627.9700000002604</v>
      </c>
      <c r="AH12" s="16">
        <f t="shared" si="23"/>
        <v>9073336.1600000001</v>
      </c>
      <c r="AI12" s="16">
        <v>9077389.6099999994</v>
      </c>
      <c r="AJ12" s="34">
        <f t="shared" si="8"/>
        <v>4053.4499999992499</v>
      </c>
      <c r="AK12" s="16">
        <f t="shared" ref="AK12:AK38" si="29">+AL11</f>
        <v>9370160.9199999999</v>
      </c>
      <c r="AL12" s="16">
        <v>9374380.9499999993</v>
      </c>
      <c r="AM12" s="34">
        <f t="shared" si="24"/>
        <v>4220.0299999993304</v>
      </c>
      <c r="AN12" s="16">
        <f t="shared" si="25"/>
        <v>318627.75</v>
      </c>
      <c r="AO12" s="16">
        <v>320122</v>
      </c>
      <c r="AP12" s="34">
        <f t="shared" ref="AP12:AP38" si="30">+AO12-AN12</f>
        <v>1494.25</v>
      </c>
      <c r="AQ12" s="16">
        <f t="shared" si="26"/>
        <v>39782.44</v>
      </c>
      <c r="AR12" s="16">
        <v>39786.31</v>
      </c>
      <c r="AS12" s="34">
        <f t="shared" si="27"/>
        <v>3.8699999999953398</v>
      </c>
      <c r="AT12" s="34">
        <f>+AP12+AJ12-AC12-AS12</f>
        <v>5412.6299999992498</v>
      </c>
      <c r="AU12" s="16">
        <f t="shared" si="10"/>
        <v>166.58000000007499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15">
        <v>46148</v>
      </c>
      <c r="C13" s="16">
        <f t="shared" si="11"/>
        <v>4632807.58</v>
      </c>
      <c r="D13" s="16">
        <v>4635995.2699999996</v>
      </c>
      <c r="E13" s="17">
        <f t="shared" si="12"/>
        <v>3187.6899999994798</v>
      </c>
      <c r="F13" s="16">
        <f t="shared" si="13"/>
        <v>1419393.46</v>
      </c>
      <c r="G13" s="16">
        <v>1419695.24</v>
      </c>
      <c r="H13" s="17">
        <f t="shared" si="0"/>
        <v>301.780000000028</v>
      </c>
      <c r="I13" s="16">
        <f t="shared" si="14"/>
        <v>167195</v>
      </c>
      <c r="J13" s="16">
        <v>167287.62</v>
      </c>
      <c r="K13" s="17">
        <f t="shared" si="1"/>
        <v>92.619999999995301</v>
      </c>
      <c r="L13" s="16">
        <f t="shared" si="15"/>
        <v>96616.8</v>
      </c>
      <c r="M13" s="16">
        <v>96664.81</v>
      </c>
      <c r="N13" s="17">
        <f t="shared" si="2"/>
        <v>48.009999999994797</v>
      </c>
      <c r="O13" s="16">
        <f t="shared" si="16"/>
        <v>850546</v>
      </c>
      <c r="P13" s="16">
        <v>850795.44</v>
      </c>
      <c r="Q13" s="17">
        <f t="shared" si="3"/>
        <v>249.43999999994401</v>
      </c>
      <c r="R13" s="16">
        <f t="shared" si="17"/>
        <v>341007.68</v>
      </c>
      <c r="S13" s="16">
        <v>341180.72</v>
      </c>
      <c r="T13" s="17">
        <f t="shared" si="4"/>
        <v>173.03999999997899</v>
      </c>
      <c r="U13" s="16">
        <f t="shared" si="18"/>
        <v>880456</v>
      </c>
      <c r="V13" s="16">
        <v>881078</v>
      </c>
      <c r="W13" s="17">
        <f t="shared" si="19"/>
        <v>622</v>
      </c>
      <c r="X13" s="16">
        <f t="shared" si="20"/>
        <v>637816.84</v>
      </c>
      <c r="Y13" s="16">
        <v>638251.6</v>
      </c>
      <c r="Z13" s="17">
        <f t="shared" si="5"/>
        <v>434.76000000000897</v>
      </c>
      <c r="AA13" s="16">
        <f t="shared" si="21"/>
        <v>167221.6</v>
      </c>
      <c r="AB13" s="16">
        <v>167352.07999999999</v>
      </c>
      <c r="AC13" s="17">
        <f t="shared" si="6"/>
        <v>130.479999999981</v>
      </c>
      <c r="AD13" s="16">
        <f t="shared" si="28"/>
        <v>233653</v>
      </c>
      <c r="AE13" s="16">
        <v>233900</v>
      </c>
      <c r="AF13" s="17">
        <f t="shared" si="7"/>
        <v>247</v>
      </c>
      <c r="AG13" s="17">
        <f t="shared" si="22"/>
        <v>5486.8199999994104</v>
      </c>
      <c r="AH13" s="16">
        <f t="shared" si="23"/>
        <v>9077389.6099999994</v>
      </c>
      <c r="AI13" s="16">
        <v>9081299.5099999998</v>
      </c>
      <c r="AJ13" s="34">
        <f t="shared" si="8"/>
        <v>3909.9000000003698</v>
      </c>
      <c r="AK13" s="16">
        <f t="shared" si="29"/>
        <v>9374380.9499999993</v>
      </c>
      <c r="AL13" s="16">
        <v>9378457.7400000002</v>
      </c>
      <c r="AM13" s="34">
        <f t="shared" si="24"/>
        <v>4076.7900000009699</v>
      </c>
      <c r="AN13" s="16">
        <f t="shared" si="25"/>
        <v>320122</v>
      </c>
      <c r="AO13" s="16">
        <v>321591.61</v>
      </c>
      <c r="AP13" s="34">
        <f t="shared" si="30"/>
        <v>1469.6099999999899</v>
      </c>
      <c r="AQ13" s="16">
        <f t="shared" si="26"/>
        <v>39786.31</v>
      </c>
      <c r="AR13" s="16">
        <v>39786.660000000003</v>
      </c>
      <c r="AS13" s="34">
        <f t="shared" si="27"/>
        <v>0.35000000000582099</v>
      </c>
      <c r="AT13" s="34">
        <f>+AP13+AJ13-AC13-AS13</f>
        <v>5248.6800000003695</v>
      </c>
      <c r="AU13" s="16">
        <f t="shared" si="10"/>
        <v>166.89000000059599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15">
        <v>46149</v>
      </c>
      <c r="C14" s="16">
        <f t="shared" si="11"/>
        <v>4635995.2699999996</v>
      </c>
      <c r="D14" s="16">
        <v>4639499.62</v>
      </c>
      <c r="E14" s="17">
        <f t="shared" si="12"/>
        <v>3504.3500000005602</v>
      </c>
      <c r="F14" s="16">
        <f t="shared" si="13"/>
        <v>1419695.24</v>
      </c>
      <c r="G14" s="16">
        <v>1419820.32</v>
      </c>
      <c r="H14" s="17">
        <f t="shared" si="0"/>
        <v>125.080000000075</v>
      </c>
      <c r="I14" s="16">
        <f t="shared" si="14"/>
        <v>167287.62</v>
      </c>
      <c r="J14" s="16">
        <v>167381.82999999999</v>
      </c>
      <c r="K14" s="17">
        <f t="shared" si="1"/>
        <v>94.209999999991894</v>
      </c>
      <c r="L14" s="16">
        <f t="shared" si="15"/>
        <v>96664.81</v>
      </c>
      <c r="M14" s="16">
        <v>96722.79</v>
      </c>
      <c r="N14" s="17">
        <f t="shared" si="2"/>
        <v>57.979999999995897</v>
      </c>
      <c r="O14" s="16">
        <f t="shared" si="16"/>
        <v>850795.44</v>
      </c>
      <c r="P14" s="16">
        <v>851122.08</v>
      </c>
      <c r="Q14" s="17">
        <f t="shared" si="3"/>
        <v>326.64000000001403</v>
      </c>
      <c r="R14" s="16">
        <f t="shared" si="17"/>
        <v>341180.72</v>
      </c>
      <c r="S14" s="16">
        <v>341364.8</v>
      </c>
      <c r="T14" s="17">
        <f t="shared" si="4"/>
        <v>184.08000000001601</v>
      </c>
      <c r="U14" s="16">
        <f t="shared" si="18"/>
        <v>881078</v>
      </c>
      <c r="V14" s="16">
        <v>881713.36</v>
      </c>
      <c r="W14" s="17">
        <f t="shared" si="19"/>
        <v>635.35999999998603</v>
      </c>
      <c r="X14" s="16">
        <f t="shared" si="20"/>
        <v>638251.6</v>
      </c>
      <c r="Y14" s="16">
        <v>638698.12</v>
      </c>
      <c r="Z14" s="17">
        <f t="shared" si="5"/>
        <v>446.52000000001902</v>
      </c>
      <c r="AA14" s="16">
        <f t="shared" si="21"/>
        <v>167352.07999999999</v>
      </c>
      <c r="AB14" s="16">
        <v>167485.20000000001</v>
      </c>
      <c r="AC14" s="17">
        <f t="shared" si="6"/>
        <v>133.12000000002399</v>
      </c>
      <c r="AD14" s="16">
        <f t="shared" si="28"/>
        <v>233900</v>
      </c>
      <c r="AE14" s="16">
        <v>234144</v>
      </c>
      <c r="AF14" s="17">
        <f t="shared" si="7"/>
        <v>244</v>
      </c>
      <c r="AG14" s="17">
        <f t="shared" si="22"/>
        <v>5751.3400000006804</v>
      </c>
      <c r="AH14" s="16">
        <f t="shared" si="23"/>
        <v>9081299.5099999998</v>
      </c>
      <c r="AI14" s="16">
        <v>9085473.0399999991</v>
      </c>
      <c r="AJ14" s="34">
        <f t="shared" si="8"/>
        <v>4173.5299999993304</v>
      </c>
      <c r="AK14" s="16">
        <f t="shared" si="29"/>
        <v>9378457.7400000002</v>
      </c>
      <c r="AL14" s="16">
        <v>9382804.8399999999</v>
      </c>
      <c r="AM14" s="34">
        <f t="shared" si="24"/>
        <v>4347.0999999996302</v>
      </c>
      <c r="AN14" s="16">
        <f t="shared" si="25"/>
        <v>321591.61</v>
      </c>
      <c r="AO14" s="16">
        <v>323070.11</v>
      </c>
      <c r="AP14" s="34">
        <f t="shared" si="30"/>
        <v>1478.5</v>
      </c>
      <c r="AQ14" s="16">
        <f t="shared" si="26"/>
        <v>39786.660000000003</v>
      </c>
      <c r="AR14" s="16">
        <v>39787.96</v>
      </c>
      <c r="AS14" s="34">
        <f t="shared" si="27"/>
        <v>1.29999999999563</v>
      </c>
      <c r="AT14" s="34">
        <f t="shared" ref="AT14:AT38" si="31">+AP14+AJ14-AC14-AS14</f>
        <v>5517.6099999993103</v>
      </c>
      <c r="AU14" s="16">
        <f t="shared" si="10"/>
        <v>173.57000000029799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15">
        <v>46150</v>
      </c>
      <c r="C15" s="16">
        <f t="shared" si="11"/>
        <v>4639499.62</v>
      </c>
      <c r="D15" s="16">
        <v>4643164.24</v>
      </c>
      <c r="E15" s="17">
        <f t="shared" si="12"/>
        <v>3664.6200000001099</v>
      </c>
      <c r="F15" s="16">
        <f t="shared" si="13"/>
        <v>1419820.32</v>
      </c>
      <c r="G15" s="16">
        <v>1420058.05</v>
      </c>
      <c r="H15" s="17">
        <f t="shared" si="0"/>
        <v>237.729999999981</v>
      </c>
      <c r="I15" s="16">
        <f t="shared" si="14"/>
        <v>167381.82999999999</v>
      </c>
      <c r="J15" s="16">
        <v>167473.1</v>
      </c>
      <c r="K15" s="17">
        <f t="shared" si="1"/>
        <v>91.270000000018598</v>
      </c>
      <c r="L15" s="16">
        <f t="shared" si="15"/>
        <v>96722.79</v>
      </c>
      <c r="M15" s="16">
        <v>96771.22</v>
      </c>
      <c r="N15" s="17">
        <f t="shared" si="2"/>
        <v>48.430000000007603</v>
      </c>
      <c r="O15" s="16">
        <f t="shared" si="16"/>
        <v>851122.08</v>
      </c>
      <c r="P15" s="16">
        <v>851457.2</v>
      </c>
      <c r="Q15" s="17">
        <f t="shared" si="3"/>
        <v>335.119999999995</v>
      </c>
      <c r="R15" s="16">
        <f t="shared" si="17"/>
        <v>341364.8</v>
      </c>
      <c r="S15" s="16">
        <v>341508.84</v>
      </c>
      <c r="T15" s="17">
        <f t="shared" si="4"/>
        <v>144.040000000037</v>
      </c>
      <c r="U15" s="16">
        <f t="shared" si="18"/>
        <v>881713.36</v>
      </c>
      <c r="V15" s="16">
        <v>882363.2</v>
      </c>
      <c r="W15" s="17">
        <f t="shared" si="19"/>
        <v>649.83999999996695</v>
      </c>
      <c r="X15" s="16">
        <f t="shared" si="20"/>
        <v>638698.12</v>
      </c>
      <c r="Y15" s="16">
        <v>639114.16</v>
      </c>
      <c r="Z15" s="17">
        <f t="shared" si="5"/>
        <v>416.04000000003703</v>
      </c>
      <c r="AA15" s="16">
        <f t="shared" si="21"/>
        <v>167485.20000000001</v>
      </c>
      <c r="AB15" s="16">
        <v>167628.76999999999</v>
      </c>
      <c r="AC15" s="17">
        <f t="shared" si="6"/>
        <v>143.56999999997799</v>
      </c>
      <c r="AD15" s="16">
        <f t="shared" si="28"/>
        <v>234144</v>
      </c>
      <c r="AE15" s="16">
        <v>234368</v>
      </c>
      <c r="AF15" s="17">
        <f t="shared" si="7"/>
        <v>224</v>
      </c>
      <c r="AG15" s="17">
        <f t="shared" si="22"/>
        <v>5954.6600000001299</v>
      </c>
      <c r="AH15" s="16">
        <f t="shared" si="23"/>
        <v>9085473.0399999991</v>
      </c>
      <c r="AI15" s="16">
        <v>9089872.0999999996</v>
      </c>
      <c r="AJ15" s="34">
        <f t="shared" si="8"/>
        <v>4399.0600000005197</v>
      </c>
      <c r="AK15" s="16">
        <f t="shared" si="29"/>
        <v>9382804.8399999999</v>
      </c>
      <c r="AL15" s="16">
        <v>9387380.6300000008</v>
      </c>
      <c r="AM15" s="34">
        <f t="shared" si="24"/>
        <v>4575.7900000009704</v>
      </c>
      <c r="AN15" s="16">
        <f t="shared" si="25"/>
        <v>323070.11</v>
      </c>
      <c r="AO15" s="16">
        <v>324345.21999999997</v>
      </c>
      <c r="AP15" s="34">
        <f t="shared" si="30"/>
        <v>1275.1099999999899</v>
      </c>
      <c r="AQ15" s="16">
        <f t="shared" si="26"/>
        <v>39787.96</v>
      </c>
      <c r="AR15" s="16">
        <v>39790.089999999997</v>
      </c>
      <c r="AS15" s="34">
        <f t="shared" si="27"/>
        <v>2.1299999999973802</v>
      </c>
      <c r="AT15" s="34">
        <f t="shared" si="31"/>
        <v>5528.4700000005296</v>
      </c>
      <c r="AU15" s="16">
        <f t="shared" si="10"/>
        <v>176.73000000044701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15">
        <v>46151</v>
      </c>
      <c r="C16" s="16">
        <f t="shared" si="11"/>
        <v>4643164.24</v>
      </c>
      <c r="D16" s="16">
        <v>4646909.4800000004</v>
      </c>
      <c r="E16" s="17">
        <f t="shared" si="12"/>
        <v>3745.2400000002199</v>
      </c>
      <c r="F16" s="16">
        <f t="shared" si="13"/>
        <v>1420058.05</v>
      </c>
      <c r="G16" s="16">
        <v>1420126.76</v>
      </c>
      <c r="H16" s="17">
        <f t="shared" si="0"/>
        <v>68.709999999962704</v>
      </c>
      <c r="I16" s="16">
        <f t="shared" si="14"/>
        <v>167473.1</v>
      </c>
      <c r="J16" s="16">
        <v>167565.93</v>
      </c>
      <c r="K16" s="17">
        <f t="shared" si="1"/>
        <v>92.829999999987194</v>
      </c>
      <c r="L16" s="16">
        <f t="shared" si="15"/>
        <v>96771.22</v>
      </c>
      <c r="M16" s="16">
        <v>96821.81</v>
      </c>
      <c r="N16" s="17">
        <f t="shared" si="2"/>
        <v>50.5899999999965</v>
      </c>
      <c r="O16" s="16">
        <f t="shared" si="16"/>
        <v>851457.2</v>
      </c>
      <c r="P16" s="16">
        <v>851772.96</v>
      </c>
      <c r="Q16" s="17">
        <f t="shared" si="3"/>
        <v>315.76000000000897</v>
      </c>
      <c r="R16" s="16">
        <f t="shared" si="17"/>
        <v>341508.84</v>
      </c>
      <c r="S16" s="16">
        <v>341688.6</v>
      </c>
      <c r="T16" s="17">
        <f t="shared" si="4"/>
        <v>179.75999999995099</v>
      </c>
      <c r="U16" s="16">
        <f t="shared" si="18"/>
        <v>882363.2</v>
      </c>
      <c r="V16" s="16">
        <v>883067.36</v>
      </c>
      <c r="W16" s="17">
        <f t="shared" si="19"/>
        <v>704.16000000003305</v>
      </c>
      <c r="X16" s="16">
        <f t="shared" si="20"/>
        <v>639114.16</v>
      </c>
      <c r="Y16" s="16">
        <v>639528.72</v>
      </c>
      <c r="Z16" s="17">
        <f t="shared" si="5"/>
        <v>414.55999999993901</v>
      </c>
      <c r="AA16" s="16">
        <f t="shared" si="21"/>
        <v>167628.76999999999</v>
      </c>
      <c r="AB16" s="16">
        <v>167808.44</v>
      </c>
      <c r="AC16" s="17">
        <f t="shared" si="6"/>
        <v>179.670000000013</v>
      </c>
      <c r="AD16" s="16">
        <f t="shared" si="28"/>
        <v>234368</v>
      </c>
      <c r="AE16" s="16">
        <v>234593</v>
      </c>
      <c r="AF16" s="17">
        <f t="shared" si="7"/>
        <v>225</v>
      </c>
      <c r="AG16" s="17">
        <f t="shared" si="22"/>
        <v>5976.2800000001198</v>
      </c>
      <c r="AH16" s="16">
        <f t="shared" si="23"/>
        <v>9089872.0999999996</v>
      </c>
      <c r="AI16" s="16">
        <v>9094131.75</v>
      </c>
      <c r="AJ16" s="34">
        <f t="shared" si="8"/>
        <v>4259.6500000003698</v>
      </c>
      <c r="AK16" s="16">
        <f t="shared" si="29"/>
        <v>9387380.6300000008</v>
      </c>
      <c r="AL16" s="16">
        <v>9391816.75</v>
      </c>
      <c r="AM16" s="34">
        <f t="shared" si="24"/>
        <v>4436.1199999991804</v>
      </c>
      <c r="AN16" s="16">
        <f t="shared" si="25"/>
        <v>324345.21999999997</v>
      </c>
      <c r="AO16" s="16">
        <v>326118.89</v>
      </c>
      <c r="AP16" s="34">
        <f t="shared" si="30"/>
        <v>1773.6700000000401</v>
      </c>
      <c r="AQ16" s="16">
        <f t="shared" si="26"/>
        <v>39790.089999999997</v>
      </c>
      <c r="AR16" s="16">
        <v>39791.43</v>
      </c>
      <c r="AS16" s="34">
        <f t="shared" si="27"/>
        <v>1.3400000000037799</v>
      </c>
      <c r="AT16" s="34">
        <f t="shared" si="31"/>
        <v>5852.3100000003997</v>
      </c>
      <c r="AU16" s="16">
        <f t="shared" si="10"/>
        <v>176.46999999880799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4"/>
      <c r="B17" s="15">
        <v>46152</v>
      </c>
      <c r="C17" s="16">
        <f t="shared" si="11"/>
        <v>4646909.4800000004</v>
      </c>
      <c r="D17" s="16">
        <v>4650623.09</v>
      </c>
      <c r="E17" s="17">
        <f t="shared" si="12"/>
        <v>3713.6099999993999</v>
      </c>
      <c r="F17" s="16">
        <f t="shared" si="13"/>
        <v>1420126.76</v>
      </c>
      <c r="G17" s="16">
        <v>1420177.85</v>
      </c>
      <c r="H17" s="17">
        <f t="shared" si="0"/>
        <v>51.090000000083798</v>
      </c>
      <c r="I17" s="16">
        <f t="shared" si="14"/>
        <v>167565.93</v>
      </c>
      <c r="J17" s="16">
        <v>167662.85999999999</v>
      </c>
      <c r="K17" s="17">
        <f t="shared" si="1"/>
        <v>96.929999999993001</v>
      </c>
      <c r="L17" s="16">
        <f t="shared" si="15"/>
        <v>96821.81</v>
      </c>
      <c r="M17" s="16">
        <v>96873.03</v>
      </c>
      <c r="N17" s="17">
        <f t="shared" si="2"/>
        <v>51.2200000000012</v>
      </c>
      <c r="O17" s="16">
        <f t="shared" si="16"/>
        <v>851772.96</v>
      </c>
      <c r="P17" s="16">
        <v>852097.2</v>
      </c>
      <c r="Q17" s="17">
        <f t="shared" si="3"/>
        <v>324.23999999999103</v>
      </c>
      <c r="R17" s="16">
        <f t="shared" si="17"/>
        <v>341688.6</v>
      </c>
      <c r="S17" s="16">
        <v>341852.92</v>
      </c>
      <c r="T17" s="17">
        <f t="shared" si="4"/>
        <v>164.32000000000701</v>
      </c>
      <c r="U17" s="16">
        <f t="shared" si="18"/>
        <v>883067.36</v>
      </c>
      <c r="V17" s="16">
        <v>883797.36</v>
      </c>
      <c r="W17" s="17">
        <f t="shared" si="19"/>
        <v>730</v>
      </c>
      <c r="X17" s="16">
        <f t="shared" si="20"/>
        <v>639528.72</v>
      </c>
      <c r="Y17" s="16">
        <v>639954.04</v>
      </c>
      <c r="Z17" s="17">
        <f t="shared" si="5"/>
        <v>425.32000000006502</v>
      </c>
      <c r="AA17" s="16">
        <f t="shared" si="21"/>
        <v>167808.44</v>
      </c>
      <c r="AB17" s="16">
        <v>168001.32</v>
      </c>
      <c r="AC17" s="17">
        <f t="shared" si="6"/>
        <v>192.880000000005</v>
      </c>
      <c r="AD17" s="16">
        <f t="shared" si="28"/>
        <v>234593</v>
      </c>
      <c r="AE17" s="16">
        <v>234764</v>
      </c>
      <c r="AF17" s="17">
        <f t="shared" si="7"/>
        <v>171</v>
      </c>
      <c r="AG17" s="17">
        <f t="shared" si="22"/>
        <v>5920.6099999995504</v>
      </c>
      <c r="AH17" s="16">
        <f t="shared" si="23"/>
        <v>9094131.75</v>
      </c>
      <c r="AI17" s="16">
        <v>9098317.5399999991</v>
      </c>
      <c r="AJ17" s="34">
        <f t="shared" si="8"/>
        <v>4185.7899999991096</v>
      </c>
      <c r="AK17" s="16">
        <f t="shared" si="29"/>
        <v>9391816.75</v>
      </c>
      <c r="AL17" s="16">
        <v>9396175.6899999995</v>
      </c>
      <c r="AM17" s="34">
        <f t="shared" si="24"/>
        <v>4358.9399999994803</v>
      </c>
      <c r="AN17" s="16">
        <f t="shared" si="25"/>
        <v>326118.89</v>
      </c>
      <c r="AO17" s="16">
        <v>327712.84000000003</v>
      </c>
      <c r="AP17" s="34">
        <f t="shared" si="30"/>
        <v>1593.95000000001</v>
      </c>
      <c r="AQ17" s="16">
        <f t="shared" si="26"/>
        <v>39791.43</v>
      </c>
      <c r="AR17" s="16">
        <v>39792.33</v>
      </c>
      <c r="AS17" s="34">
        <f t="shared" si="27"/>
        <v>0.90000000000145497</v>
      </c>
      <c r="AT17" s="34">
        <f t="shared" si="31"/>
        <v>5585.9599999991096</v>
      </c>
      <c r="AU17" s="16">
        <f t="shared" si="10"/>
        <v>173.15000000037301</v>
      </c>
      <c r="AV17" s="39"/>
      <c r="AZ17" s="1"/>
    </row>
    <row r="18" spans="1:55" ht="30" customHeight="1">
      <c r="A18" s="504"/>
      <c r="B18" s="15">
        <v>46153</v>
      </c>
      <c r="C18" s="16">
        <f t="shared" si="11"/>
        <v>4650623.09</v>
      </c>
      <c r="D18" s="16">
        <v>4654015.51</v>
      </c>
      <c r="E18" s="17">
        <f t="shared" si="12"/>
        <v>3392.41999999993</v>
      </c>
      <c r="F18" s="16">
        <f t="shared" si="13"/>
        <v>1420177.85</v>
      </c>
      <c r="G18" s="16">
        <v>1420231.37</v>
      </c>
      <c r="H18" s="17">
        <f t="shared" si="0"/>
        <v>53.520000000018598</v>
      </c>
      <c r="I18" s="16">
        <f t="shared" si="14"/>
        <v>167662.85999999999</v>
      </c>
      <c r="J18" s="16">
        <v>167757.94</v>
      </c>
      <c r="K18" s="17">
        <f t="shared" si="1"/>
        <v>95.080000000016298</v>
      </c>
      <c r="L18" s="16">
        <f t="shared" si="15"/>
        <v>96873.03</v>
      </c>
      <c r="M18" s="16">
        <v>96924.24</v>
      </c>
      <c r="N18" s="17">
        <f t="shared" si="2"/>
        <v>51.210000000006403</v>
      </c>
      <c r="O18" s="16">
        <f t="shared" si="16"/>
        <v>852097.2</v>
      </c>
      <c r="P18" s="16">
        <v>852409.36</v>
      </c>
      <c r="Q18" s="17">
        <f t="shared" si="3"/>
        <v>312.16000000003299</v>
      </c>
      <c r="R18" s="16">
        <f t="shared" si="17"/>
        <v>341852.92</v>
      </c>
      <c r="S18" s="16">
        <v>341988.28</v>
      </c>
      <c r="T18" s="17">
        <f t="shared" si="4"/>
        <v>135.36000000004401</v>
      </c>
      <c r="U18" s="16">
        <f t="shared" si="18"/>
        <v>883797.36</v>
      </c>
      <c r="V18" s="16">
        <v>884511.44</v>
      </c>
      <c r="W18" s="17">
        <f t="shared" si="19"/>
        <v>714.07999999995798</v>
      </c>
      <c r="X18" s="16">
        <f t="shared" si="20"/>
        <v>639954.04</v>
      </c>
      <c r="Y18" s="16">
        <v>640359.04</v>
      </c>
      <c r="Z18" s="17">
        <f t="shared" si="5"/>
        <v>405</v>
      </c>
      <c r="AA18" s="16">
        <f t="shared" si="21"/>
        <v>168001.32</v>
      </c>
      <c r="AB18" s="16">
        <v>168195.16</v>
      </c>
      <c r="AC18" s="17">
        <f t="shared" si="6"/>
        <v>193.83999999999699</v>
      </c>
      <c r="AD18" s="16">
        <f t="shared" si="28"/>
        <v>234764</v>
      </c>
      <c r="AE18" s="16">
        <v>234986</v>
      </c>
      <c r="AF18" s="17">
        <f t="shared" si="7"/>
        <v>222</v>
      </c>
      <c r="AG18" s="17">
        <f t="shared" si="22"/>
        <v>5574.67</v>
      </c>
      <c r="AH18" s="16">
        <f t="shared" si="23"/>
        <v>9098317.5399999991</v>
      </c>
      <c r="AI18" s="16">
        <v>9102257.0899999999</v>
      </c>
      <c r="AJ18" s="34">
        <f t="shared" si="8"/>
        <v>3939.5500000007501</v>
      </c>
      <c r="AK18" s="16">
        <f t="shared" si="29"/>
        <v>9396175.6899999995</v>
      </c>
      <c r="AL18" s="16">
        <v>9400283.1899999995</v>
      </c>
      <c r="AM18" s="34">
        <f t="shared" si="24"/>
        <v>4107.5</v>
      </c>
      <c r="AN18" s="16">
        <f t="shared" si="25"/>
        <v>327712.84000000003</v>
      </c>
      <c r="AO18" s="16">
        <v>329206.93</v>
      </c>
      <c r="AP18" s="34">
        <f t="shared" si="30"/>
        <v>1494.0899999999699</v>
      </c>
      <c r="AQ18" s="16">
        <f t="shared" si="26"/>
        <v>39792.33</v>
      </c>
      <c r="AR18" s="16">
        <v>39793.120000000003</v>
      </c>
      <c r="AS18" s="34">
        <f t="shared" si="27"/>
        <v>0.790000000000873</v>
      </c>
      <c r="AT18" s="34">
        <f t="shared" si="31"/>
        <v>5239.0100000007196</v>
      </c>
      <c r="AU18" s="16">
        <f t="shared" si="10"/>
        <v>167.949999999255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4"/>
      <c r="B19" s="15">
        <v>46154</v>
      </c>
      <c r="C19" s="16">
        <f t="shared" si="11"/>
        <v>4654015.51</v>
      </c>
      <c r="D19" s="16">
        <v>4657532.18</v>
      </c>
      <c r="E19" s="17">
        <f t="shared" si="12"/>
        <v>3516.66999999993</v>
      </c>
      <c r="F19" s="16">
        <f t="shared" si="13"/>
        <v>1420231.37</v>
      </c>
      <c r="G19" s="16">
        <v>1420289.52</v>
      </c>
      <c r="H19" s="17">
        <f t="shared" si="0"/>
        <v>58.149999999906903</v>
      </c>
      <c r="I19" s="16">
        <f t="shared" si="14"/>
        <v>167757.94</v>
      </c>
      <c r="J19" s="16">
        <v>167853.39</v>
      </c>
      <c r="K19" s="17">
        <f t="shared" si="1"/>
        <v>95.450000000011599</v>
      </c>
      <c r="L19" s="16">
        <f t="shared" si="15"/>
        <v>96924.24</v>
      </c>
      <c r="M19" s="16">
        <v>96975.48</v>
      </c>
      <c r="N19" s="17">
        <f t="shared" si="2"/>
        <v>51.239999999990701</v>
      </c>
      <c r="O19" s="16">
        <f t="shared" si="16"/>
        <v>852409.36</v>
      </c>
      <c r="P19" s="16">
        <v>852726.4</v>
      </c>
      <c r="Q19" s="17">
        <f t="shared" si="3"/>
        <v>317.04000000003703</v>
      </c>
      <c r="R19" s="16">
        <f t="shared" si="17"/>
        <v>341988.28</v>
      </c>
      <c r="S19" s="16">
        <v>342159.64</v>
      </c>
      <c r="T19" s="17">
        <f t="shared" si="4"/>
        <v>171.359999999986</v>
      </c>
      <c r="U19" s="16">
        <f t="shared" si="18"/>
        <v>884511.44</v>
      </c>
      <c r="V19" s="16">
        <v>885239.92</v>
      </c>
      <c r="W19" s="17">
        <f t="shared" si="19"/>
        <v>728.48000000009802</v>
      </c>
      <c r="X19" s="16">
        <f t="shared" si="20"/>
        <v>640359.04</v>
      </c>
      <c r="Y19" s="16">
        <v>640761.07999999996</v>
      </c>
      <c r="Z19" s="17">
        <f t="shared" si="5"/>
        <v>402.03999999992101</v>
      </c>
      <c r="AA19" s="16">
        <f t="shared" si="21"/>
        <v>168195.16</v>
      </c>
      <c r="AB19" s="16">
        <v>168391.52</v>
      </c>
      <c r="AC19" s="17">
        <f t="shared" si="6"/>
        <v>196.359999999986</v>
      </c>
      <c r="AD19" s="16">
        <f t="shared" si="28"/>
        <v>234986</v>
      </c>
      <c r="AE19" s="16">
        <v>235227</v>
      </c>
      <c r="AF19" s="17">
        <f t="shared" si="7"/>
        <v>241</v>
      </c>
      <c r="AG19" s="17">
        <f t="shared" si="22"/>
        <v>5777.7899999998599</v>
      </c>
      <c r="AH19" s="16">
        <f t="shared" si="23"/>
        <v>9102257.0899999999</v>
      </c>
      <c r="AI19" s="16">
        <v>9106517.1099999994</v>
      </c>
      <c r="AJ19" s="34">
        <f t="shared" si="8"/>
        <v>4260.0199999995502</v>
      </c>
      <c r="AK19" s="16">
        <f t="shared" si="29"/>
        <v>9400283.1899999995</v>
      </c>
      <c r="AL19" s="16">
        <v>9404717.4499999993</v>
      </c>
      <c r="AM19" s="34">
        <f t="shared" si="24"/>
        <v>4434.2599999997801</v>
      </c>
      <c r="AN19" s="16">
        <f t="shared" si="25"/>
        <v>329206.93</v>
      </c>
      <c r="AO19" s="16">
        <v>330561.15999999997</v>
      </c>
      <c r="AP19" s="34">
        <f t="shared" si="30"/>
        <v>1354.22999999998</v>
      </c>
      <c r="AQ19" s="16">
        <f t="shared" si="26"/>
        <v>39793.120000000003</v>
      </c>
      <c r="AR19" s="16">
        <v>39793.360000000001</v>
      </c>
      <c r="AS19" s="34">
        <f t="shared" si="27"/>
        <v>0.23999999999796301</v>
      </c>
      <c r="AT19" s="34">
        <f t="shared" si="31"/>
        <v>5417.6499999995503</v>
      </c>
      <c r="AU19" s="16">
        <f t="shared" si="10"/>
        <v>174.240000000224</v>
      </c>
      <c r="AV19" s="40"/>
    </row>
    <row r="20" spans="1:55" s="3" customFormat="1" ht="30" customHeight="1">
      <c r="A20" s="504"/>
      <c r="B20" s="15">
        <v>46155</v>
      </c>
      <c r="C20" s="16">
        <f t="shared" si="11"/>
        <v>4657532.18</v>
      </c>
      <c r="D20" s="16">
        <v>4660817.49</v>
      </c>
      <c r="E20" s="17">
        <f t="shared" si="12"/>
        <v>3285.3100000005202</v>
      </c>
      <c r="F20" s="16">
        <f t="shared" si="13"/>
        <v>1420289.52</v>
      </c>
      <c r="G20" s="16">
        <v>1420329.62</v>
      </c>
      <c r="H20" s="17">
        <f t="shared" si="0"/>
        <v>40.100000000093097</v>
      </c>
      <c r="I20" s="16">
        <f t="shared" si="14"/>
        <v>167853.39</v>
      </c>
      <c r="J20" s="16">
        <v>167955.22</v>
      </c>
      <c r="K20" s="17">
        <f t="shared" si="1"/>
        <v>101.829999999987</v>
      </c>
      <c r="L20" s="16">
        <f t="shared" si="15"/>
        <v>96975.48</v>
      </c>
      <c r="M20" s="16">
        <v>97028.77</v>
      </c>
      <c r="N20" s="17">
        <f t="shared" si="2"/>
        <v>53.290000000008099</v>
      </c>
      <c r="O20" s="16">
        <f t="shared" si="16"/>
        <v>852726.4</v>
      </c>
      <c r="P20" s="16">
        <v>852953.28</v>
      </c>
      <c r="Q20" s="17">
        <f t="shared" si="3"/>
        <v>226.880000000005</v>
      </c>
      <c r="R20" s="16">
        <f t="shared" si="17"/>
        <v>342159.64</v>
      </c>
      <c r="S20" s="16">
        <v>342325.64</v>
      </c>
      <c r="T20" s="17">
        <f t="shared" si="4"/>
        <v>166</v>
      </c>
      <c r="U20" s="16">
        <f t="shared" si="18"/>
        <v>885239.92</v>
      </c>
      <c r="V20" s="16">
        <v>885940.4</v>
      </c>
      <c r="W20" s="17">
        <f t="shared" si="19"/>
        <v>700.47999999998103</v>
      </c>
      <c r="X20" s="16">
        <f t="shared" si="20"/>
        <v>640761.07999999996</v>
      </c>
      <c r="Y20" s="16">
        <v>641166.31999999995</v>
      </c>
      <c r="Z20" s="17">
        <f t="shared" si="5"/>
        <v>405.23999999999103</v>
      </c>
      <c r="AA20" s="16">
        <f t="shared" si="21"/>
        <v>168391.52</v>
      </c>
      <c r="AB20" s="16">
        <v>168571.32</v>
      </c>
      <c r="AC20" s="17">
        <f t="shared" si="6"/>
        <v>179.80000000001701</v>
      </c>
      <c r="AD20" s="16">
        <f t="shared" si="28"/>
        <v>235227</v>
      </c>
      <c r="AE20" s="16">
        <v>235468</v>
      </c>
      <c r="AF20" s="17">
        <f t="shared" si="7"/>
        <v>241</v>
      </c>
      <c r="AG20" s="17">
        <f t="shared" si="22"/>
        <v>5399.9300000005996</v>
      </c>
      <c r="AH20" s="16">
        <f t="shared" si="23"/>
        <v>9106517.1099999994</v>
      </c>
      <c r="AI20" s="16">
        <v>9110309.1600000001</v>
      </c>
      <c r="AJ20" s="34">
        <f t="shared" si="8"/>
        <v>3792.0500000007501</v>
      </c>
      <c r="AK20" s="16">
        <f t="shared" si="29"/>
        <v>9404717.4499999993</v>
      </c>
      <c r="AL20" s="16">
        <v>9408674.4800000004</v>
      </c>
      <c r="AM20" s="34">
        <f t="shared" si="24"/>
        <v>3957.0300000011898</v>
      </c>
      <c r="AN20" s="16">
        <f t="shared" si="25"/>
        <v>330561.15999999997</v>
      </c>
      <c r="AO20" s="16">
        <v>332057.05</v>
      </c>
      <c r="AP20" s="34">
        <f t="shared" si="30"/>
        <v>1495.8900000000101</v>
      </c>
      <c r="AQ20" s="16">
        <f t="shared" si="26"/>
        <v>39793.360000000001</v>
      </c>
      <c r="AR20" s="16">
        <v>39793.71</v>
      </c>
      <c r="AS20" s="34">
        <f t="shared" si="27"/>
        <v>0.34999999999854498</v>
      </c>
      <c r="AT20" s="34">
        <f t="shared" si="31"/>
        <v>5107.7900000007403</v>
      </c>
      <c r="AU20" s="16">
        <f t="shared" si="10"/>
        <v>164.98000000044701</v>
      </c>
      <c r="AV20" s="40"/>
    </row>
    <row r="21" spans="1:55" ht="30" customHeight="1">
      <c r="A21" s="504"/>
      <c r="B21" s="15">
        <v>46156</v>
      </c>
      <c r="C21" s="16">
        <f t="shared" si="11"/>
        <v>4660817.49</v>
      </c>
      <c r="D21" s="16">
        <v>4664219.5</v>
      </c>
      <c r="E21" s="17">
        <f t="shared" si="12"/>
        <v>3402.0099999997801</v>
      </c>
      <c r="F21" s="16">
        <f t="shared" si="13"/>
        <v>1420329.62</v>
      </c>
      <c r="G21" s="16">
        <v>1420438.14</v>
      </c>
      <c r="H21" s="17">
        <f t="shared" si="0"/>
        <v>108.51999999978599</v>
      </c>
      <c r="I21" s="16">
        <f t="shared" si="14"/>
        <v>167955.22</v>
      </c>
      <c r="J21" s="16">
        <v>168052.38</v>
      </c>
      <c r="K21" s="17">
        <f t="shared" si="1"/>
        <v>97.160000000003507</v>
      </c>
      <c r="L21" s="16">
        <f t="shared" si="15"/>
        <v>97028.77</v>
      </c>
      <c r="M21" s="16">
        <v>97077.69</v>
      </c>
      <c r="N21" s="17">
        <f t="shared" si="2"/>
        <v>48.919999999998304</v>
      </c>
      <c r="O21" s="16">
        <f t="shared" si="16"/>
        <v>852953.28</v>
      </c>
      <c r="P21" s="16">
        <v>853198.56</v>
      </c>
      <c r="Q21" s="17">
        <f t="shared" si="3"/>
        <v>245.280000000028</v>
      </c>
      <c r="R21" s="16">
        <f t="shared" si="17"/>
        <v>342325.64</v>
      </c>
      <c r="S21" s="16">
        <v>342489.48</v>
      </c>
      <c r="T21" s="17">
        <f t="shared" si="4"/>
        <v>163.83999999996701</v>
      </c>
      <c r="U21" s="16">
        <f t="shared" si="18"/>
        <v>885940.4</v>
      </c>
      <c r="V21" s="16">
        <v>886658.72</v>
      </c>
      <c r="W21" s="17">
        <f t="shared" si="19"/>
        <v>718.319999999949</v>
      </c>
      <c r="X21" s="16">
        <f t="shared" si="20"/>
        <v>641166.31999999995</v>
      </c>
      <c r="Y21" s="16">
        <v>641594.76</v>
      </c>
      <c r="Z21" s="17">
        <f t="shared" si="5"/>
        <v>428.44000000006099</v>
      </c>
      <c r="AA21" s="16">
        <f t="shared" si="21"/>
        <v>168571.32</v>
      </c>
      <c r="AB21" s="16">
        <v>168762.84</v>
      </c>
      <c r="AC21" s="17">
        <f t="shared" si="6"/>
        <v>191.51999999999001</v>
      </c>
      <c r="AD21" s="16">
        <f t="shared" si="28"/>
        <v>235468</v>
      </c>
      <c r="AE21" s="16">
        <v>235734</v>
      </c>
      <c r="AF21" s="17">
        <f t="shared" si="7"/>
        <v>266</v>
      </c>
      <c r="AG21" s="17">
        <f t="shared" si="22"/>
        <v>5670.00999999956</v>
      </c>
      <c r="AH21" s="16">
        <f t="shared" si="23"/>
        <v>9110309.1600000001</v>
      </c>
      <c r="AI21" s="16">
        <v>9114205.0199999996</v>
      </c>
      <c r="AJ21" s="34">
        <f t="shared" si="8"/>
        <v>3895.8599999993999</v>
      </c>
      <c r="AK21" s="16">
        <f t="shared" si="29"/>
        <v>9408674.4800000004</v>
      </c>
      <c r="AL21" s="16">
        <v>9412735.5999999996</v>
      </c>
      <c r="AM21" s="34">
        <f t="shared" si="24"/>
        <v>4061.11999999918</v>
      </c>
      <c r="AN21" s="16">
        <f t="shared" si="25"/>
        <v>332057.05</v>
      </c>
      <c r="AO21" s="16">
        <v>333691.84999999998</v>
      </c>
      <c r="AP21" s="34">
        <f t="shared" si="30"/>
        <v>1634.79999999999</v>
      </c>
      <c r="AQ21" s="16">
        <f t="shared" si="26"/>
        <v>39793.71</v>
      </c>
      <c r="AR21" s="16">
        <v>39795.96</v>
      </c>
      <c r="AS21" s="34">
        <f t="shared" si="27"/>
        <v>2.25</v>
      </c>
      <c r="AT21" s="34">
        <f t="shared" si="31"/>
        <v>5336.8899999994001</v>
      </c>
      <c r="AU21" s="16">
        <f t="shared" si="10"/>
        <v>165.259999999776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4"/>
      <c r="B22" s="15">
        <v>46157</v>
      </c>
      <c r="C22" s="16">
        <f t="shared" si="11"/>
        <v>4664219.5</v>
      </c>
      <c r="D22" s="16">
        <v>4668020.2</v>
      </c>
      <c r="E22" s="17">
        <f t="shared" si="12"/>
        <v>3800.7000000001899</v>
      </c>
      <c r="F22" s="16">
        <f t="shared" si="13"/>
        <v>1420438.14</v>
      </c>
      <c r="G22" s="16">
        <v>1420506.81</v>
      </c>
      <c r="H22" s="17">
        <f t="shared" si="0"/>
        <v>68.670000000158296</v>
      </c>
      <c r="I22" s="16">
        <f t="shared" si="14"/>
        <v>168052.38</v>
      </c>
      <c r="J22" s="16">
        <v>168124.46</v>
      </c>
      <c r="K22" s="17">
        <f t="shared" si="1"/>
        <v>72.079999999987194</v>
      </c>
      <c r="L22" s="16">
        <f t="shared" si="15"/>
        <v>97077.69</v>
      </c>
      <c r="M22" s="16">
        <v>97130.44</v>
      </c>
      <c r="N22" s="17">
        <f t="shared" si="2"/>
        <v>52.75</v>
      </c>
      <c r="O22" s="16">
        <f t="shared" si="16"/>
        <v>853198.56</v>
      </c>
      <c r="P22" s="16">
        <v>853497.6</v>
      </c>
      <c r="Q22" s="17">
        <f t="shared" si="3"/>
        <v>299.03999999992101</v>
      </c>
      <c r="R22" s="16">
        <f t="shared" si="17"/>
        <v>342489.48</v>
      </c>
      <c r="S22" s="16">
        <v>342649.24</v>
      </c>
      <c r="T22" s="17">
        <f t="shared" si="4"/>
        <v>159.760000000009</v>
      </c>
      <c r="U22" s="16">
        <f t="shared" si="18"/>
        <v>886658.72</v>
      </c>
      <c r="V22" s="16">
        <v>887362.48</v>
      </c>
      <c r="W22" s="17">
        <f t="shared" si="19"/>
        <v>703.76000000000897</v>
      </c>
      <c r="X22" s="16">
        <f t="shared" si="20"/>
        <v>641594.76</v>
      </c>
      <c r="Y22" s="16">
        <v>642053.64</v>
      </c>
      <c r="Z22" s="17">
        <f t="shared" si="5"/>
        <v>458.880000000005</v>
      </c>
      <c r="AA22" s="16">
        <f t="shared" si="21"/>
        <v>168762.84</v>
      </c>
      <c r="AB22" s="16">
        <v>168960.84</v>
      </c>
      <c r="AC22" s="17">
        <f t="shared" si="6"/>
        <v>198</v>
      </c>
      <c r="AD22" s="16">
        <f t="shared" si="28"/>
        <v>235734</v>
      </c>
      <c r="AE22" s="16">
        <v>235982</v>
      </c>
      <c r="AF22" s="17">
        <f t="shared" si="7"/>
        <v>248</v>
      </c>
      <c r="AG22" s="17">
        <f t="shared" si="22"/>
        <v>6061.6400000002805</v>
      </c>
      <c r="AH22" s="16">
        <f t="shared" si="23"/>
        <v>9114205.0199999996</v>
      </c>
      <c r="AI22" s="16">
        <v>9118562.1999999993</v>
      </c>
      <c r="AJ22" s="34">
        <f t="shared" si="8"/>
        <v>4357.1799999997002</v>
      </c>
      <c r="AK22" s="16">
        <f t="shared" si="29"/>
        <v>9412735.5999999996</v>
      </c>
      <c r="AL22" s="16">
        <v>9417267.9299999997</v>
      </c>
      <c r="AM22" s="34">
        <f t="shared" si="24"/>
        <v>4532.33000000007</v>
      </c>
      <c r="AN22" s="16">
        <f t="shared" si="25"/>
        <v>333691.84999999998</v>
      </c>
      <c r="AO22" s="16">
        <v>335254.18</v>
      </c>
      <c r="AP22" s="34">
        <f t="shared" si="30"/>
        <v>1562.3300000000199</v>
      </c>
      <c r="AQ22" s="16">
        <f t="shared" si="26"/>
        <v>39795.96</v>
      </c>
      <c r="AR22" s="16">
        <v>39797.129999999997</v>
      </c>
      <c r="AS22" s="34">
        <f t="shared" si="27"/>
        <v>1.16999999999825</v>
      </c>
      <c r="AT22" s="34">
        <f t="shared" si="31"/>
        <v>5720.33999999972</v>
      </c>
      <c r="AU22" s="16">
        <f t="shared" si="10"/>
        <v>175.15000000037301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4"/>
      <c r="B23" s="15">
        <v>46158</v>
      </c>
      <c r="C23" s="16">
        <f t="shared" si="11"/>
        <v>4668020.2</v>
      </c>
      <c r="D23" s="16">
        <v>4671663.87</v>
      </c>
      <c r="E23" s="17">
        <f t="shared" si="12"/>
        <v>3643.66999999993</v>
      </c>
      <c r="F23" s="16">
        <f t="shared" si="13"/>
        <v>1420506.81</v>
      </c>
      <c r="G23" s="16">
        <v>1420550.76</v>
      </c>
      <c r="H23" s="17">
        <f t="shared" si="0"/>
        <v>43.949999999953398</v>
      </c>
      <c r="I23" s="16">
        <f t="shared" si="14"/>
        <v>168124.46</v>
      </c>
      <c r="J23" s="16">
        <v>168203.08</v>
      </c>
      <c r="K23" s="17">
        <f t="shared" si="1"/>
        <v>78.619999999995301</v>
      </c>
      <c r="L23" s="16">
        <f t="shared" si="15"/>
        <v>97130.44</v>
      </c>
      <c r="M23" s="16">
        <v>97188.44</v>
      </c>
      <c r="N23" s="17">
        <f t="shared" si="2"/>
        <v>58</v>
      </c>
      <c r="O23" s="16">
        <f t="shared" si="16"/>
        <v>853497.6</v>
      </c>
      <c r="P23" s="16">
        <v>853747.6</v>
      </c>
      <c r="Q23" s="17">
        <f t="shared" si="3"/>
        <v>250</v>
      </c>
      <c r="R23" s="16">
        <f t="shared" si="17"/>
        <v>342649.24</v>
      </c>
      <c r="S23" s="16">
        <v>342837.12</v>
      </c>
      <c r="T23" s="17">
        <f t="shared" si="4"/>
        <v>187.880000000005</v>
      </c>
      <c r="U23" s="16">
        <f t="shared" si="18"/>
        <v>887362.48</v>
      </c>
      <c r="V23" s="16">
        <v>888061.04</v>
      </c>
      <c r="W23" s="17">
        <f t="shared" si="19"/>
        <v>698.56000000005599</v>
      </c>
      <c r="X23" s="16">
        <f t="shared" si="20"/>
        <v>642053.64</v>
      </c>
      <c r="Y23" s="16">
        <v>642467.72</v>
      </c>
      <c r="Z23" s="17">
        <f t="shared" si="5"/>
        <v>414.07999999995798</v>
      </c>
      <c r="AA23" s="16">
        <f t="shared" si="21"/>
        <v>168960.84</v>
      </c>
      <c r="AB23" s="16">
        <v>169160.72</v>
      </c>
      <c r="AC23" s="17">
        <f t="shared" si="6"/>
        <v>199.880000000005</v>
      </c>
      <c r="AD23" s="16">
        <f t="shared" si="28"/>
        <v>235982</v>
      </c>
      <c r="AE23" s="16">
        <v>236237</v>
      </c>
      <c r="AF23" s="17">
        <f t="shared" si="7"/>
        <v>255</v>
      </c>
      <c r="AG23" s="17">
        <f t="shared" si="22"/>
        <v>5829.6399999999003</v>
      </c>
      <c r="AH23" s="16">
        <f t="shared" si="23"/>
        <v>9118562.1999999993</v>
      </c>
      <c r="AI23" s="16">
        <v>9122683.2799999993</v>
      </c>
      <c r="AJ23" s="34">
        <f t="shared" si="8"/>
        <v>4121.08000000007</v>
      </c>
      <c r="AK23" s="16">
        <f t="shared" si="29"/>
        <v>9417267.9299999997</v>
      </c>
      <c r="AL23" s="16">
        <v>9421561.6999999993</v>
      </c>
      <c r="AM23" s="34">
        <f t="shared" si="24"/>
        <v>4293.7699999995502</v>
      </c>
      <c r="AN23" s="16">
        <f t="shared" si="25"/>
        <v>335254.18</v>
      </c>
      <c r="AO23" s="16">
        <v>336814.52</v>
      </c>
      <c r="AP23" s="34">
        <f t="shared" si="30"/>
        <v>1560.3400000000299</v>
      </c>
      <c r="AQ23" s="16">
        <f t="shared" si="26"/>
        <v>39797.129999999997</v>
      </c>
      <c r="AR23" s="16">
        <v>39798.04</v>
      </c>
      <c r="AS23" s="34">
        <f t="shared" si="27"/>
        <v>0.91000000000349202</v>
      </c>
      <c r="AT23" s="34">
        <f t="shared" si="31"/>
        <v>5480.6300000000901</v>
      </c>
      <c r="AU23" s="16">
        <f t="shared" si="10"/>
        <v>172.689999999478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4"/>
      <c r="B24" s="15">
        <v>46159</v>
      </c>
      <c r="C24" s="16">
        <f t="shared" si="11"/>
        <v>4671663.87</v>
      </c>
      <c r="D24" s="16">
        <v>4675327.9000000004</v>
      </c>
      <c r="E24" s="17">
        <f t="shared" si="12"/>
        <v>3664.0300000002599</v>
      </c>
      <c r="F24" s="16">
        <f t="shared" si="13"/>
        <v>1420550.76</v>
      </c>
      <c r="G24" s="16">
        <v>1420600</v>
      </c>
      <c r="H24" s="17">
        <f t="shared" si="0"/>
        <v>49.239999999990701</v>
      </c>
      <c r="I24" s="16">
        <f t="shared" si="14"/>
        <v>168203.08</v>
      </c>
      <c r="J24" s="16">
        <v>168294</v>
      </c>
      <c r="K24" s="17">
        <f t="shared" si="1"/>
        <v>90.920000000012806</v>
      </c>
      <c r="L24" s="16">
        <f t="shared" si="15"/>
        <v>97188.44</v>
      </c>
      <c r="M24" s="16">
        <v>97236</v>
      </c>
      <c r="N24" s="17">
        <f t="shared" si="2"/>
        <v>47.5599999999977</v>
      </c>
      <c r="O24" s="16">
        <f t="shared" si="16"/>
        <v>853747.6</v>
      </c>
      <c r="P24" s="16">
        <v>853996</v>
      </c>
      <c r="Q24" s="17">
        <f t="shared" si="3"/>
        <v>248.400000000023</v>
      </c>
      <c r="R24" s="16">
        <f t="shared" si="17"/>
        <v>342837.12</v>
      </c>
      <c r="S24" s="16">
        <v>343006</v>
      </c>
      <c r="T24" s="17">
        <f t="shared" si="4"/>
        <v>168.880000000005</v>
      </c>
      <c r="U24" s="16">
        <f t="shared" si="18"/>
        <v>888061.04</v>
      </c>
      <c r="V24" s="16">
        <v>888777</v>
      </c>
      <c r="W24" s="17">
        <f t="shared" si="19"/>
        <v>715.95999999996297</v>
      </c>
      <c r="X24" s="16">
        <f t="shared" si="20"/>
        <v>642467.72</v>
      </c>
      <c r="Y24" s="16">
        <v>642888</v>
      </c>
      <c r="Z24" s="17">
        <f t="shared" si="5"/>
        <v>420.280000000028</v>
      </c>
      <c r="AA24" s="16">
        <f t="shared" si="21"/>
        <v>169160.72</v>
      </c>
      <c r="AB24" s="16">
        <v>169360</v>
      </c>
      <c r="AC24" s="17">
        <f t="shared" si="6"/>
        <v>199.27999999999901</v>
      </c>
      <c r="AD24" s="16">
        <f t="shared" si="28"/>
        <v>236237</v>
      </c>
      <c r="AE24" s="16">
        <v>236421</v>
      </c>
      <c r="AF24" s="17">
        <f t="shared" si="7"/>
        <v>184</v>
      </c>
      <c r="AG24" s="17">
        <f t="shared" si="22"/>
        <v>5788.5500000002803</v>
      </c>
      <c r="AH24" s="16">
        <f t="shared" si="23"/>
        <v>9122683.2799999993</v>
      </c>
      <c r="AI24" s="16">
        <v>9126716.9000000004</v>
      </c>
      <c r="AJ24" s="34">
        <f t="shared" si="8"/>
        <v>4033.6200000010399</v>
      </c>
      <c r="AK24" s="16">
        <f t="shared" si="29"/>
        <v>9421561.6999999993</v>
      </c>
      <c r="AL24" s="16">
        <v>9425766</v>
      </c>
      <c r="AM24" s="34">
        <f t="shared" si="24"/>
        <v>4204.3000000007496</v>
      </c>
      <c r="AN24" s="16">
        <f t="shared" si="25"/>
        <v>336814.52</v>
      </c>
      <c r="AO24" s="16">
        <v>338426</v>
      </c>
      <c r="AP24" s="34">
        <f t="shared" si="30"/>
        <v>1611.47999999998</v>
      </c>
      <c r="AQ24" s="16">
        <f t="shared" si="26"/>
        <v>39798.04</v>
      </c>
      <c r="AR24" s="16">
        <v>39812</v>
      </c>
      <c r="AS24" s="34">
        <f t="shared" si="27"/>
        <v>13.9599999999991</v>
      </c>
      <c r="AT24" s="34">
        <f t="shared" si="31"/>
        <v>5431.8600000010301</v>
      </c>
      <c r="AU24" s="16">
        <f t="shared" si="10"/>
        <v>170.67999999970201</v>
      </c>
      <c r="AV24" s="41"/>
      <c r="AZ24" s="1"/>
    </row>
    <row r="25" spans="1:55" ht="30" customHeight="1">
      <c r="A25" s="504"/>
      <c r="B25" s="15">
        <v>46160</v>
      </c>
      <c r="C25" s="16">
        <f t="shared" si="11"/>
        <v>4675327.9000000004</v>
      </c>
      <c r="D25" s="16">
        <v>4678902.0999999996</v>
      </c>
      <c r="E25" s="17">
        <f t="shared" si="12"/>
        <v>3574.1999999992499</v>
      </c>
      <c r="F25" s="16">
        <f t="shared" si="13"/>
        <v>1420600</v>
      </c>
      <c r="G25" s="16">
        <v>1420641.93</v>
      </c>
      <c r="H25" s="17">
        <f t="shared" si="0"/>
        <v>41.9299999999348</v>
      </c>
      <c r="I25" s="16">
        <f t="shared" si="14"/>
        <v>168294</v>
      </c>
      <c r="J25" s="16">
        <v>168387.78</v>
      </c>
      <c r="K25" s="17">
        <f t="shared" si="1"/>
        <v>93.779999999998793</v>
      </c>
      <c r="L25" s="16">
        <f t="shared" si="15"/>
        <v>97236</v>
      </c>
      <c r="M25" s="16">
        <v>97286.84</v>
      </c>
      <c r="N25" s="17">
        <f t="shared" si="2"/>
        <v>50.8399999999965</v>
      </c>
      <c r="O25" s="16">
        <f t="shared" si="16"/>
        <v>853996</v>
      </c>
      <c r="P25" s="16">
        <v>854229.04</v>
      </c>
      <c r="Q25" s="17">
        <f t="shared" si="3"/>
        <v>233.040000000037</v>
      </c>
      <c r="R25" s="16">
        <f t="shared" si="17"/>
        <v>343006</v>
      </c>
      <c r="S25" s="16">
        <v>343187.92</v>
      </c>
      <c r="T25" s="17">
        <f t="shared" si="4"/>
        <v>181.91999999998399</v>
      </c>
      <c r="U25" s="16">
        <f t="shared" si="18"/>
        <v>888777</v>
      </c>
      <c r="V25" s="16">
        <v>889396.24</v>
      </c>
      <c r="W25" s="17">
        <f t="shared" si="19"/>
        <v>619.23999999999103</v>
      </c>
      <c r="X25" s="16">
        <f t="shared" si="20"/>
        <v>642888</v>
      </c>
      <c r="Y25" s="16">
        <v>643312.12</v>
      </c>
      <c r="Z25" s="17">
        <f t="shared" si="5"/>
        <v>424.119999999995</v>
      </c>
      <c r="AA25" s="16">
        <f t="shared" si="21"/>
        <v>169360</v>
      </c>
      <c r="AB25" s="16">
        <v>169527.2</v>
      </c>
      <c r="AC25" s="17">
        <f t="shared" si="6"/>
        <v>167.20000000001201</v>
      </c>
      <c r="AD25" s="16">
        <f t="shared" si="28"/>
        <v>236421</v>
      </c>
      <c r="AE25" s="16">
        <v>236665</v>
      </c>
      <c r="AF25" s="17">
        <f t="shared" si="7"/>
        <v>244</v>
      </c>
      <c r="AG25" s="17">
        <f t="shared" si="22"/>
        <v>5630.2699999992001</v>
      </c>
      <c r="AH25" s="16">
        <f t="shared" si="23"/>
        <v>9126716.9000000004</v>
      </c>
      <c r="AI25" s="16">
        <v>9130667.1500000004</v>
      </c>
      <c r="AJ25" s="34">
        <f t="shared" si="8"/>
        <v>3950.25</v>
      </c>
      <c r="AK25" s="16">
        <f t="shared" si="29"/>
        <v>9425766</v>
      </c>
      <c r="AL25" s="16">
        <v>9429882.0999999996</v>
      </c>
      <c r="AM25" s="34">
        <f t="shared" si="24"/>
        <v>4116.0999999996302</v>
      </c>
      <c r="AN25" s="16">
        <f t="shared" si="25"/>
        <v>338426</v>
      </c>
      <c r="AO25" s="16">
        <v>340004.29</v>
      </c>
      <c r="AP25" s="34">
        <f t="shared" si="30"/>
        <v>1578.28999999998</v>
      </c>
      <c r="AQ25" s="16">
        <f t="shared" si="26"/>
        <v>39812</v>
      </c>
      <c r="AR25" s="16">
        <v>39813.440000000002</v>
      </c>
      <c r="AS25" s="34">
        <f t="shared" si="27"/>
        <v>1.4400000000023301</v>
      </c>
      <c r="AT25" s="34">
        <f t="shared" si="31"/>
        <v>5359.8999999999696</v>
      </c>
      <c r="AU25" s="16">
        <f t="shared" si="10"/>
        <v>165.84999999962699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4"/>
      <c r="B26" s="15">
        <v>46161</v>
      </c>
      <c r="C26" s="16">
        <f t="shared" si="11"/>
        <v>4678902.0999999996</v>
      </c>
      <c r="D26" s="16">
        <v>4682372</v>
      </c>
      <c r="E26" s="17">
        <f t="shared" si="12"/>
        <v>3469.9000000003698</v>
      </c>
      <c r="F26" s="16">
        <f t="shared" si="13"/>
        <v>1420641.93</v>
      </c>
      <c r="G26" s="16">
        <v>1420690</v>
      </c>
      <c r="H26" s="17">
        <f t="shared" si="0"/>
        <v>48.0700000000652</v>
      </c>
      <c r="I26" s="16">
        <f t="shared" si="14"/>
        <v>168387.78</v>
      </c>
      <c r="J26" s="16">
        <v>168484</v>
      </c>
      <c r="K26" s="17">
        <f t="shared" si="1"/>
        <v>96.220000000001207</v>
      </c>
      <c r="L26" s="16">
        <f t="shared" si="15"/>
        <v>97286.84</v>
      </c>
      <c r="M26" s="16">
        <v>97338</v>
      </c>
      <c r="N26" s="17">
        <f t="shared" si="2"/>
        <v>51.1600000000035</v>
      </c>
      <c r="O26" s="16">
        <f t="shared" si="16"/>
        <v>854229.04</v>
      </c>
      <c r="P26" s="16">
        <v>854466</v>
      </c>
      <c r="Q26" s="17">
        <f t="shared" si="3"/>
        <v>236.959999999963</v>
      </c>
      <c r="R26" s="16">
        <f t="shared" si="17"/>
        <v>343187.92</v>
      </c>
      <c r="S26" s="16">
        <v>343366</v>
      </c>
      <c r="T26" s="17">
        <f t="shared" si="4"/>
        <v>178.08000000001601</v>
      </c>
      <c r="U26" s="16">
        <f t="shared" si="18"/>
        <v>889396.24</v>
      </c>
      <c r="V26" s="16">
        <v>890046</v>
      </c>
      <c r="W26" s="17">
        <f t="shared" si="19"/>
        <v>649.76000000000897</v>
      </c>
      <c r="X26" s="16">
        <f t="shared" si="20"/>
        <v>643312.12</v>
      </c>
      <c r="Y26" s="16">
        <v>643726</v>
      </c>
      <c r="Z26" s="17">
        <f t="shared" si="5"/>
        <v>413.880000000005</v>
      </c>
      <c r="AA26" s="16">
        <f t="shared" si="21"/>
        <v>169527.2</v>
      </c>
      <c r="AB26" s="16">
        <v>169693</v>
      </c>
      <c r="AC26" s="17">
        <f t="shared" si="6"/>
        <v>165.79999999998799</v>
      </c>
      <c r="AD26" s="16">
        <f t="shared" si="28"/>
        <v>236665</v>
      </c>
      <c r="AE26" s="16">
        <v>236886</v>
      </c>
      <c r="AF26" s="17">
        <f t="shared" si="7"/>
        <v>221</v>
      </c>
      <c r="AG26" s="17">
        <f t="shared" si="22"/>
        <v>5530.8300000004201</v>
      </c>
      <c r="AH26" s="16">
        <f t="shared" si="23"/>
        <v>9130667.1500000004</v>
      </c>
      <c r="AI26" s="16">
        <v>9134649</v>
      </c>
      <c r="AJ26" s="34">
        <f t="shared" si="8"/>
        <v>3981.8499999996302</v>
      </c>
      <c r="AK26" s="16">
        <f t="shared" si="29"/>
        <v>9429882.0999999996</v>
      </c>
      <c r="AL26" s="16">
        <v>9434032</v>
      </c>
      <c r="AM26" s="34">
        <f t="shared" si="24"/>
        <v>4149.9000000003698</v>
      </c>
      <c r="AN26" s="16">
        <f t="shared" si="25"/>
        <v>340004.29</v>
      </c>
      <c r="AO26" s="16">
        <v>341442.17</v>
      </c>
      <c r="AP26" s="34">
        <f t="shared" si="30"/>
        <v>1437.88</v>
      </c>
      <c r="AQ26" s="16">
        <f t="shared" si="26"/>
        <v>39813.440000000002</v>
      </c>
      <c r="AR26" s="16">
        <v>39814</v>
      </c>
      <c r="AS26" s="34">
        <f t="shared" si="27"/>
        <v>0.55999999999767203</v>
      </c>
      <c r="AT26" s="34">
        <f t="shared" si="31"/>
        <v>5253.3699999996497</v>
      </c>
      <c r="AU26" s="16">
        <f t="shared" si="10"/>
        <v>168.050000000745</v>
      </c>
    </row>
    <row r="27" spans="1:55" s="3" customFormat="1" ht="30" customHeight="1">
      <c r="A27" s="504"/>
      <c r="B27" s="15">
        <v>46162</v>
      </c>
      <c r="C27" s="16">
        <f t="shared" si="11"/>
        <v>4682372</v>
      </c>
      <c r="D27" s="16">
        <v>4685658.24</v>
      </c>
      <c r="E27" s="17">
        <f t="shared" si="12"/>
        <v>3286.2400000002199</v>
      </c>
      <c r="F27" s="16">
        <f t="shared" si="13"/>
        <v>1420690</v>
      </c>
      <c r="G27" s="16">
        <v>1420878.53</v>
      </c>
      <c r="H27" s="17">
        <f t="shared" si="0"/>
        <v>188.530000000028</v>
      </c>
      <c r="I27" s="16">
        <f t="shared" si="14"/>
        <v>168484</v>
      </c>
      <c r="J27" s="16">
        <v>168579.41</v>
      </c>
      <c r="K27" s="17">
        <f t="shared" si="1"/>
        <v>95.410000000003507</v>
      </c>
      <c r="L27" s="16">
        <f t="shared" si="15"/>
        <v>97338</v>
      </c>
      <c r="M27" s="16">
        <v>97382.19</v>
      </c>
      <c r="N27" s="17">
        <f t="shared" si="2"/>
        <v>44.1900000000023</v>
      </c>
      <c r="O27" s="16">
        <f t="shared" si="16"/>
        <v>854466</v>
      </c>
      <c r="P27" s="16">
        <v>854693.6</v>
      </c>
      <c r="Q27" s="17">
        <f t="shared" si="3"/>
        <v>227.599999999977</v>
      </c>
      <c r="R27" s="16">
        <f t="shared" si="17"/>
        <v>343366</v>
      </c>
      <c r="S27" s="16">
        <v>343495.92</v>
      </c>
      <c r="T27" s="17">
        <f t="shared" si="4"/>
        <v>129.91999999998399</v>
      </c>
      <c r="U27" s="16">
        <f t="shared" si="18"/>
        <v>890046</v>
      </c>
      <c r="V27" s="16">
        <v>890681.28</v>
      </c>
      <c r="W27" s="17">
        <f t="shared" si="19"/>
        <v>635.28000000002805</v>
      </c>
      <c r="X27" s="16">
        <f t="shared" si="20"/>
        <v>643726</v>
      </c>
      <c r="Y27" s="16">
        <v>644134.92000000004</v>
      </c>
      <c r="Z27" s="17">
        <f t="shared" si="5"/>
        <v>408.92000000004202</v>
      </c>
      <c r="AA27" s="16">
        <f t="shared" si="21"/>
        <v>169693</v>
      </c>
      <c r="AB27" s="16">
        <v>169852.72</v>
      </c>
      <c r="AC27" s="17">
        <f t="shared" si="6"/>
        <v>159.72000000000099</v>
      </c>
      <c r="AD27" s="16">
        <f t="shared" si="28"/>
        <v>236886</v>
      </c>
      <c r="AE27" s="16">
        <v>237129</v>
      </c>
      <c r="AF27" s="17">
        <f t="shared" si="7"/>
        <v>243</v>
      </c>
      <c r="AG27" s="17">
        <f t="shared" si="22"/>
        <v>5418.8100000002896</v>
      </c>
      <c r="AH27" s="16">
        <f t="shared" si="23"/>
        <v>9134649</v>
      </c>
      <c r="AI27" s="16">
        <v>9138425.8300000001</v>
      </c>
      <c r="AJ27" s="34">
        <f t="shared" si="8"/>
        <v>3776.83000000007</v>
      </c>
      <c r="AK27" s="16">
        <f t="shared" si="29"/>
        <v>9434032</v>
      </c>
      <c r="AL27" s="16">
        <v>9437973.3000000007</v>
      </c>
      <c r="AM27" s="34">
        <f t="shared" si="24"/>
        <v>3941.3000000007501</v>
      </c>
      <c r="AN27" s="16">
        <f t="shared" si="25"/>
        <v>341442.17</v>
      </c>
      <c r="AO27" s="16">
        <v>342971.73</v>
      </c>
      <c r="AP27" s="34">
        <f t="shared" si="30"/>
        <v>1529.56</v>
      </c>
      <c r="AQ27" s="16">
        <f t="shared" si="26"/>
        <v>39814</v>
      </c>
      <c r="AR27" s="16">
        <v>39815.06</v>
      </c>
      <c r="AS27" s="34">
        <f t="shared" si="27"/>
        <v>1.0599999999976699</v>
      </c>
      <c r="AT27" s="34">
        <f t="shared" si="31"/>
        <v>5145.6100000000697</v>
      </c>
      <c r="AU27" s="16">
        <f t="shared" si="10"/>
        <v>164.47000000067101</v>
      </c>
    </row>
    <row r="28" spans="1:55" ht="30" customHeight="1">
      <c r="A28" s="504"/>
      <c r="B28" s="15">
        <v>46163</v>
      </c>
      <c r="C28" s="16">
        <f t="shared" si="11"/>
        <v>4685658.24</v>
      </c>
      <c r="D28" s="16">
        <v>4690916.6399999997</v>
      </c>
      <c r="E28" s="17">
        <f t="shared" si="12"/>
        <v>5258.3999999994403</v>
      </c>
      <c r="F28" s="16">
        <f t="shared" si="13"/>
        <v>1420878.53</v>
      </c>
      <c r="G28" s="16">
        <v>1420923.01</v>
      </c>
      <c r="H28" s="17">
        <f t="shared" si="0"/>
        <v>44.479999999981402</v>
      </c>
      <c r="I28" s="16">
        <f t="shared" si="14"/>
        <v>168579.41</v>
      </c>
      <c r="J28" s="16">
        <v>168704.56</v>
      </c>
      <c r="K28" s="17">
        <f t="shared" si="1"/>
        <v>125.14999999999399</v>
      </c>
      <c r="L28" s="16">
        <f t="shared" si="15"/>
        <v>97382.19</v>
      </c>
      <c r="M28" s="16">
        <v>97463.19</v>
      </c>
      <c r="N28" s="17">
        <f t="shared" si="2"/>
        <v>81</v>
      </c>
      <c r="O28" s="16">
        <f t="shared" si="16"/>
        <v>854693.6</v>
      </c>
      <c r="P28" s="16">
        <v>855090.24</v>
      </c>
      <c r="Q28" s="17">
        <f t="shared" si="3"/>
        <v>396.64000000001403</v>
      </c>
      <c r="R28" s="16">
        <f t="shared" si="17"/>
        <v>343495.92</v>
      </c>
      <c r="S28" s="16">
        <v>343760.6</v>
      </c>
      <c r="T28" s="17">
        <f t="shared" si="4"/>
        <v>264.67999999999302</v>
      </c>
      <c r="U28" s="16">
        <f t="shared" si="18"/>
        <v>890681.28</v>
      </c>
      <c r="V28" s="16">
        <v>891632.64000000001</v>
      </c>
      <c r="W28" s="17">
        <f t="shared" si="19"/>
        <v>951.35999999998603</v>
      </c>
      <c r="X28" s="16">
        <f t="shared" si="20"/>
        <v>644134.92000000004</v>
      </c>
      <c r="Y28" s="16">
        <v>644698.31999999995</v>
      </c>
      <c r="Z28" s="17">
        <f t="shared" si="5"/>
        <v>563.39999999990698</v>
      </c>
      <c r="AA28" s="16">
        <f t="shared" si="21"/>
        <v>169852.72</v>
      </c>
      <c r="AB28" s="16">
        <v>170084.68</v>
      </c>
      <c r="AC28" s="17">
        <f t="shared" si="6"/>
        <v>231.95999999999199</v>
      </c>
      <c r="AD28" s="16">
        <f t="shared" si="28"/>
        <v>237129</v>
      </c>
      <c r="AE28" s="16">
        <v>237437</v>
      </c>
      <c r="AF28" s="17">
        <f t="shared" si="7"/>
        <v>308</v>
      </c>
      <c r="AG28" s="17">
        <f t="shared" si="22"/>
        <v>8225.0699999993103</v>
      </c>
      <c r="AH28" s="16">
        <f t="shared" si="23"/>
        <v>9138425.8300000001</v>
      </c>
      <c r="AI28" s="16">
        <v>9144948.5399999991</v>
      </c>
      <c r="AJ28" s="34">
        <f t="shared" si="8"/>
        <v>6522.7099999990296</v>
      </c>
      <c r="AK28" s="16">
        <f t="shared" si="29"/>
        <v>9437973.3000000007</v>
      </c>
      <c r="AL28" s="16">
        <v>9444724.6400000006</v>
      </c>
      <c r="AM28" s="34">
        <f t="shared" si="24"/>
        <v>6751.3399999998501</v>
      </c>
      <c r="AN28" s="16">
        <f t="shared" si="25"/>
        <v>342971.73</v>
      </c>
      <c r="AO28" s="16">
        <v>344479.95</v>
      </c>
      <c r="AP28" s="34">
        <f t="shared" si="30"/>
        <v>1508.22000000003</v>
      </c>
      <c r="AQ28" s="16">
        <f t="shared" si="26"/>
        <v>39815.06</v>
      </c>
      <c r="AR28" s="16">
        <v>39815.589999999997</v>
      </c>
      <c r="AS28" s="34">
        <f t="shared" si="27"/>
        <v>0.52999999999883596</v>
      </c>
      <c r="AT28" s="34">
        <f t="shared" si="31"/>
        <v>7798.4399999990701</v>
      </c>
      <c r="AU28" s="16">
        <f t="shared" si="10"/>
        <v>228.63000000081999</v>
      </c>
      <c r="AV28" s="3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4"/>
      <c r="B29" s="15">
        <v>46164</v>
      </c>
      <c r="C29" s="16">
        <f t="shared" si="11"/>
        <v>4690916.6399999997</v>
      </c>
      <c r="D29" s="16">
        <v>4696038.1500000004</v>
      </c>
      <c r="E29" s="17">
        <f t="shared" si="12"/>
        <v>5121.5100000007096</v>
      </c>
      <c r="F29" s="16">
        <f t="shared" si="13"/>
        <v>1420923.01</v>
      </c>
      <c r="G29" s="16">
        <v>1420965.67</v>
      </c>
      <c r="H29" s="17">
        <f t="shared" si="0"/>
        <v>42.659999999916202</v>
      </c>
      <c r="I29" s="16">
        <f t="shared" si="14"/>
        <v>168704.56</v>
      </c>
      <c r="J29" s="16">
        <v>168831.22</v>
      </c>
      <c r="K29" s="17">
        <f t="shared" si="1"/>
        <v>126.660000000003</v>
      </c>
      <c r="L29" s="16">
        <f t="shared" si="15"/>
        <v>97463.19</v>
      </c>
      <c r="M29" s="16">
        <v>97540.21</v>
      </c>
      <c r="N29" s="17">
        <f t="shared" si="2"/>
        <v>77.020000000004103</v>
      </c>
      <c r="O29" s="16">
        <f t="shared" si="16"/>
        <v>855090.24</v>
      </c>
      <c r="P29" s="16">
        <v>855502.16</v>
      </c>
      <c r="Q29" s="17">
        <f t="shared" si="3"/>
        <v>411.92000000004202</v>
      </c>
      <c r="R29" s="16">
        <f t="shared" si="17"/>
        <v>343760.6</v>
      </c>
      <c r="S29" s="16">
        <v>344013.6</v>
      </c>
      <c r="T29" s="17">
        <f t="shared" si="4"/>
        <v>253</v>
      </c>
      <c r="U29" s="16">
        <f t="shared" si="18"/>
        <v>891632.64000000001</v>
      </c>
      <c r="V29" s="16">
        <v>892558.24</v>
      </c>
      <c r="W29" s="17">
        <f t="shared" si="19"/>
        <v>925.59999999997694</v>
      </c>
      <c r="X29" s="16">
        <f t="shared" si="20"/>
        <v>644698.31999999995</v>
      </c>
      <c r="Y29" s="16">
        <v>645253.88</v>
      </c>
      <c r="Z29" s="17">
        <f t="shared" si="5"/>
        <v>555.56000000005599</v>
      </c>
      <c r="AA29" s="16">
        <f t="shared" si="21"/>
        <v>170084.68</v>
      </c>
      <c r="AB29" s="16">
        <v>170298.2</v>
      </c>
      <c r="AC29" s="17">
        <f t="shared" si="6"/>
        <v>213.520000000019</v>
      </c>
      <c r="AD29" s="16">
        <f t="shared" si="28"/>
        <v>237437</v>
      </c>
      <c r="AE29" s="16">
        <v>237737</v>
      </c>
      <c r="AF29" s="17">
        <f t="shared" si="7"/>
        <v>300</v>
      </c>
      <c r="AG29" s="17">
        <f t="shared" si="22"/>
        <v>8027.4500000007201</v>
      </c>
      <c r="AH29" s="16">
        <v>9144948.5399999991</v>
      </c>
      <c r="AI29" s="16">
        <v>9151375.3200000003</v>
      </c>
      <c r="AJ29" s="34">
        <f t="shared" si="8"/>
        <v>6426.7800000011903</v>
      </c>
      <c r="AK29" s="16">
        <f t="shared" si="29"/>
        <v>9444724.6400000006</v>
      </c>
      <c r="AL29" s="16">
        <v>9451367.2300000004</v>
      </c>
      <c r="AM29" s="34">
        <f t="shared" si="24"/>
        <v>6642.5899999998501</v>
      </c>
      <c r="AN29" s="16">
        <f t="shared" si="25"/>
        <v>344479.95</v>
      </c>
      <c r="AO29" s="16">
        <v>345728.72</v>
      </c>
      <c r="AP29" s="34">
        <f t="shared" si="30"/>
        <v>1248.76999999996</v>
      </c>
      <c r="AQ29" s="16">
        <f t="shared" si="26"/>
        <v>39815.589999999997</v>
      </c>
      <c r="AR29" s="16">
        <v>39815.589999999997</v>
      </c>
      <c r="AS29" s="34">
        <f t="shared" si="27"/>
        <v>0</v>
      </c>
      <c r="AT29" s="34">
        <f t="shared" si="31"/>
        <v>7462.0300000011302</v>
      </c>
      <c r="AU29" s="16">
        <f t="shared" si="10"/>
        <v>215.80999999865901</v>
      </c>
    </row>
    <row r="30" spans="1:55" ht="30" customHeight="1">
      <c r="A30" s="504"/>
      <c r="B30" s="15">
        <v>46165</v>
      </c>
      <c r="C30" s="16">
        <f t="shared" si="11"/>
        <v>4696038.1500000004</v>
      </c>
      <c r="D30" s="16">
        <v>4701022.43</v>
      </c>
      <c r="E30" s="17">
        <f t="shared" si="12"/>
        <v>4984.2799999993304</v>
      </c>
      <c r="F30" s="16">
        <f t="shared" si="13"/>
        <v>1420965.67</v>
      </c>
      <c r="G30" s="16">
        <v>1421008.29</v>
      </c>
      <c r="H30" s="17">
        <f t="shared" si="0"/>
        <v>42.620000000111801</v>
      </c>
      <c r="I30" s="16">
        <f t="shared" si="14"/>
        <v>168831.22</v>
      </c>
      <c r="J30" s="16">
        <v>168958.76</v>
      </c>
      <c r="K30" s="17">
        <f t="shared" si="1"/>
        <v>127.54000000000801</v>
      </c>
      <c r="L30" s="16">
        <f t="shared" si="15"/>
        <v>97540.21</v>
      </c>
      <c r="M30" s="16">
        <v>97611.13</v>
      </c>
      <c r="N30" s="17">
        <f t="shared" si="2"/>
        <v>70.919999999998296</v>
      </c>
      <c r="O30" s="16">
        <f t="shared" si="16"/>
        <v>855502.16</v>
      </c>
      <c r="P30" s="16">
        <v>855904.4</v>
      </c>
      <c r="Q30" s="17">
        <f t="shared" si="3"/>
        <v>402.23999999999103</v>
      </c>
      <c r="R30" s="16">
        <f t="shared" si="17"/>
        <v>344013.6</v>
      </c>
      <c r="S30" s="16">
        <v>344237.4</v>
      </c>
      <c r="T30" s="17">
        <f t="shared" si="4"/>
        <v>223.80000000004699</v>
      </c>
      <c r="U30" s="16">
        <f t="shared" si="18"/>
        <v>892558.24</v>
      </c>
      <c r="V30" s="16">
        <v>893447.12</v>
      </c>
      <c r="W30" s="17">
        <f t="shared" si="19"/>
        <v>888.880000000005</v>
      </c>
      <c r="X30" s="16">
        <f t="shared" si="20"/>
        <v>645253.88</v>
      </c>
      <c r="Y30" s="16">
        <v>645795.92000000004</v>
      </c>
      <c r="Z30" s="17">
        <f t="shared" si="5"/>
        <v>542.04000000003703</v>
      </c>
      <c r="AA30" s="16">
        <f t="shared" si="21"/>
        <v>170298.2</v>
      </c>
      <c r="AB30" s="16">
        <v>170510.32</v>
      </c>
      <c r="AC30" s="17">
        <f t="shared" si="6"/>
        <v>212.119999999995</v>
      </c>
      <c r="AD30" s="16">
        <f t="shared" si="28"/>
        <v>237737</v>
      </c>
      <c r="AE30" s="16">
        <v>238021</v>
      </c>
      <c r="AF30" s="17">
        <f t="shared" si="7"/>
        <v>284</v>
      </c>
      <c r="AG30" s="17">
        <f t="shared" si="22"/>
        <v>7778.4399999995203</v>
      </c>
      <c r="AH30" s="16">
        <f t="shared" si="23"/>
        <v>9151375.3200000003</v>
      </c>
      <c r="AI30" s="16">
        <v>9157468.1699999999</v>
      </c>
      <c r="AJ30" s="34">
        <f t="shared" si="8"/>
        <v>6092.8499999996302</v>
      </c>
      <c r="AK30" s="16">
        <f t="shared" si="29"/>
        <v>9451367.2300000004</v>
      </c>
      <c r="AL30" s="16">
        <v>9457673.0299999993</v>
      </c>
      <c r="AM30" s="34">
        <f t="shared" si="24"/>
        <v>6305.7999999988797</v>
      </c>
      <c r="AN30" s="16">
        <f t="shared" si="25"/>
        <v>345728.72</v>
      </c>
      <c r="AO30" s="16">
        <v>347460.75</v>
      </c>
      <c r="AP30" s="34">
        <f t="shared" si="30"/>
        <v>1732.03000000003</v>
      </c>
      <c r="AQ30" s="16">
        <f t="shared" si="26"/>
        <v>39815.589999999997</v>
      </c>
      <c r="AR30" s="16">
        <v>39815.589999999997</v>
      </c>
      <c r="AS30" s="34">
        <f t="shared" si="27"/>
        <v>0</v>
      </c>
      <c r="AT30" s="34">
        <f t="shared" si="31"/>
        <v>7612.7599999996601</v>
      </c>
      <c r="AU30" s="16">
        <f t="shared" si="10"/>
        <v>212.949999999255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4"/>
      <c r="B31" s="15">
        <v>46166</v>
      </c>
      <c r="C31" s="16">
        <f t="shared" si="11"/>
        <v>4701022.43</v>
      </c>
      <c r="D31" s="16">
        <v>4706303.26</v>
      </c>
      <c r="E31" s="17">
        <f t="shared" si="12"/>
        <v>5280.83000000007</v>
      </c>
      <c r="F31" s="16">
        <f t="shared" si="13"/>
        <v>1421008.29</v>
      </c>
      <c r="G31" s="16">
        <v>1421052</v>
      </c>
      <c r="H31" s="17">
        <f t="shared" si="0"/>
        <v>43.709999999962697</v>
      </c>
      <c r="I31" s="16">
        <f t="shared" si="14"/>
        <v>168958.76</v>
      </c>
      <c r="J31" s="16">
        <v>169081.88</v>
      </c>
      <c r="K31" s="17">
        <f t="shared" si="1"/>
        <v>123.119999999995</v>
      </c>
      <c r="L31" s="16">
        <f t="shared" si="15"/>
        <v>97611.13</v>
      </c>
      <c r="M31" s="16">
        <v>97696.57</v>
      </c>
      <c r="N31" s="17">
        <f t="shared" si="2"/>
        <v>85.4400000000023</v>
      </c>
      <c r="O31" s="16">
        <f t="shared" si="16"/>
        <v>855904.4</v>
      </c>
      <c r="P31" s="16">
        <v>856275.6</v>
      </c>
      <c r="Q31" s="17">
        <f t="shared" si="3"/>
        <v>371.19999999995298</v>
      </c>
      <c r="R31" s="16">
        <f t="shared" si="17"/>
        <v>344237.4</v>
      </c>
      <c r="S31" s="16">
        <v>344473</v>
      </c>
      <c r="T31" s="17">
        <f t="shared" si="4"/>
        <v>235.599999999977</v>
      </c>
      <c r="U31" s="16">
        <f t="shared" si="18"/>
        <v>893447.12</v>
      </c>
      <c r="V31" s="16">
        <v>894323.36</v>
      </c>
      <c r="W31" s="17">
        <f t="shared" si="19"/>
        <v>876.23999999999103</v>
      </c>
      <c r="X31" s="16">
        <f t="shared" si="20"/>
        <v>645795.92000000004</v>
      </c>
      <c r="Y31" s="16">
        <v>646359.36</v>
      </c>
      <c r="Z31" s="17">
        <f t="shared" si="5"/>
        <v>563.43999999994401</v>
      </c>
      <c r="AA31" s="16">
        <f t="shared" si="21"/>
        <v>170510.32</v>
      </c>
      <c r="AB31" s="16">
        <v>170726.76</v>
      </c>
      <c r="AC31" s="17">
        <f t="shared" si="6"/>
        <v>216.44000000000199</v>
      </c>
      <c r="AD31" s="16">
        <f t="shared" si="28"/>
        <v>238021</v>
      </c>
      <c r="AE31" s="16">
        <v>238285</v>
      </c>
      <c r="AF31" s="17">
        <f t="shared" si="7"/>
        <v>264</v>
      </c>
      <c r="AG31" s="17">
        <f t="shared" si="22"/>
        <v>8060.0199999999004</v>
      </c>
      <c r="AH31" s="16">
        <f t="shared" si="23"/>
        <v>9157468.1699999999</v>
      </c>
      <c r="AI31" s="16">
        <v>9163951.3900000006</v>
      </c>
      <c r="AJ31" s="34">
        <f t="shared" si="8"/>
        <v>6483.2200000006696</v>
      </c>
      <c r="AK31" s="16">
        <f t="shared" si="29"/>
        <v>9457673.0299999993</v>
      </c>
      <c r="AL31" s="16">
        <v>9464371</v>
      </c>
      <c r="AM31" s="34">
        <f t="shared" si="24"/>
        <v>6697.9700000006696</v>
      </c>
      <c r="AN31" s="16">
        <f t="shared" si="25"/>
        <v>347460.75</v>
      </c>
      <c r="AO31" s="16">
        <v>348875.49</v>
      </c>
      <c r="AP31" s="34">
        <f t="shared" si="30"/>
        <v>1414.73999999999</v>
      </c>
      <c r="AQ31" s="16">
        <f t="shared" si="26"/>
        <v>39815.589999999997</v>
      </c>
      <c r="AR31" s="16">
        <v>39815.589999999997</v>
      </c>
      <c r="AS31" s="34">
        <f t="shared" si="27"/>
        <v>0</v>
      </c>
      <c r="AT31" s="34">
        <f t="shared" si="31"/>
        <v>7681.5200000006598</v>
      </c>
      <c r="AU31" s="16">
        <f t="shared" si="10"/>
        <v>214.75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4"/>
      <c r="B32" s="15">
        <v>46167</v>
      </c>
      <c r="C32" s="16">
        <f t="shared" si="11"/>
        <v>4706303.26</v>
      </c>
      <c r="D32" s="16">
        <v>4709456.9400000004</v>
      </c>
      <c r="E32" s="17">
        <f t="shared" si="12"/>
        <v>3153.6800000006301</v>
      </c>
      <c r="F32" s="16">
        <f t="shared" si="13"/>
        <v>1421052</v>
      </c>
      <c r="G32" s="16">
        <v>1421224.58</v>
      </c>
      <c r="H32" s="17">
        <f t="shared" si="0"/>
        <v>172.58000000007499</v>
      </c>
      <c r="I32" s="16">
        <f t="shared" si="14"/>
        <v>169081.88</v>
      </c>
      <c r="J32" s="16">
        <v>169163.82</v>
      </c>
      <c r="K32" s="17">
        <f t="shared" si="1"/>
        <v>81.9400000000023</v>
      </c>
      <c r="L32" s="16">
        <f t="shared" si="15"/>
        <v>97696.57</v>
      </c>
      <c r="M32" s="16">
        <v>97746.7</v>
      </c>
      <c r="N32" s="17">
        <f t="shared" si="2"/>
        <v>50.129999999990098</v>
      </c>
      <c r="O32" s="16">
        <f t="shared" si="16"/>
        <v>856275.6</v>
      </c>
      <c r="P32" s="16">
        <v>856522.56</v>
      </c>
      <c r="Q32" s="17">
        <f t="shared" si="3"/>
        <v>246.96000000007899</v>
      </c>
      <c r="R32" s="16">
        <f t="shared" si="17"/>
        <v>344473</v>
      </c>
      <c r="S32" s="16">
        <v>344652.2</v>
      </c>
      <c r="T32" s="17">
        <f t="shared" si="4"/>
        <v>179.20000000001201</v>
      </c>
      <c r="U32" s="16">
        <f t="shared" si="18"/>
        <v>894323.36</v>
      </c>
      <c r="V32" s="16">
        <v>894907.28</v>
      </c>
      <c r="W32" s="17">
        <f t="shared" si="19"/>
        <v>583.92000000004202</v>
      </c>
      <c r="X32" s="16">
        <f t="shared" si="20"/>
        <v>646359.36</v>
      </c>
      <c r="Y32" s="16">
        <v>646727.16</v>
      </c>
      <c r="Z32" s="17">
        <f t="shared" si="5"/>
        <v>367.80000000004702</v>
      </c>
      <c r="AA32" s="16">
        <f t="shared" si="21"/>
        <v>170726.76</v>
      </c>
      <c r="AB32" s="16">
        <v>170862.16</v>
      </c>
      <c r="AC32" s="17">
        <f t="shared" si="6"/>
        <v>135.39999999999401</v>
      </c>
      <c r="AD32" s="16">
        <f t="shared" si="28"/>
        <v>238285</v>
      </c>
      <c r="AE32" s="16">
        <v>238521</v>
      </c>
      <c r="AF32" s="17">
        <f t="shared" si="7"/>
        <v>236</v>
      </c>
      <c r="AG32" s="17">
        <f t="shared" si="22"/>
        <v>5207.6100000008701</v>
      </c>
      <c r="AH32" s="16">
        <f t="shared" si="23"/>
        <v>9163951.3900000006</v>
      </c>
      <c r="AI32" s="16">
        <v>9167871.7100000009</v>
      </c>
      <c r="AJ32" s="34">
        <f t="shared" si="8"/>
        <v>3920.3200000002998</v>
      </c>
      <c r="AK32" s="16">
        <f t="shared" si="29"/>
        <v>9464371</v>
      </c>
      <c r="AL32" s="16">
        <v>9468420.1999999993</v>
      </c>
      <c r="AM32" s="34">
        <f t="shared" si="24"/>
        <v>4049.1999999992499</v>
      </c>
      <c r="AN32" s="16">
        <f t="shared" si="25"/>
        <v>348875.49</v>
      </c>
      <c r="AO32" s="16">
        <v>350067.08</v>
      </c>
      <c r="AP32" s="34">
        <f t="shared" si="30"/>
        <v>1191.5900000000299</v>
      </c>
      <c r="AQ32" s="16">
        <f t="shared" si="26"/>
        <v>39815.589999999997</v>
      </c>
      <c r="AR32" s="16">
        <v>39815.589999999997</v>
      </c>
      <c r="AS32" s="34">
        <f t="shared" si="27"/>
        <v>0</v>
      </c>
      <c r="AT32" s="34">
        <f t="shared" si="31"/>
        <v>4976.5100000003304</v>
      </c>
      <c r="AU32" s="16">
        <f t="shared" si="10"/>
        <v>128.879999998957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15">
        <v>46168</v>
      </c>
      <c r="C33" s="16"/>
      <c r="D33" s="16"/>
      <c r="E33" s="17">
        <f t="shared" si="12"/>
        <v>0</v>
      </c>
      <c r="F33" s="16"/>
      <c r="G33" s="16"/>
      <c r="H33" s="17">
        <f t="shared" si="0"/>
        <v>0</v>
      </c>
      <c r="I33" s="16"/>
      <c r="J33" s="16"/>
      <c r="K33" s="17">
        <f t="shared" si="1"/>
        <v>0</v>
      </c>
      <c r="L33" s="16"/>
      <c r="M33" s="16"/>
      <c r="N33" s="17">
        <f t="shared" si="2"/>
        <v>0</v>
      </c>
      <c r="O33" s="16"/>
      <c r="P33" s="16"/>
      <c r="Q33" s="17">
        <f t="shared" si="3"/>
        <v>0</v>
      </c>
      <c r="R33" s="16"/>
      <c r="S33" s="16"/>
      <c r="T33" s="17">
        <f t="shared" si="4"/>
        <v>0</v>
      </c>
      <c r="U33" s="16"/>
      <c r="V33" s="16"/>
      <c r="W33" s="17">
        <f t="shared" si="19"/>
        <v>0</v>
      </c>
      <c r="X33" s="16"/>
      <c r="Y33" s="16"/>
      <c r="Z33" s="17">
        <f t="shared" si="5"/>
        <v>0</v>
      </c>
      <c r="AA33" s="16"/>
      <c r="AB33" s="16"/>
      <c r="AC33" s="17">
        <f t="shared" si="6"/>
        <v>0</v>
      </c>
      <c r="AD33" s="16"/>
      <c r="AE33" s="16"/>
      <c r="AF33" s="17">
        <f t="shared" si="7"/>
        <v>0</v>
      </c>
      <c r="AG33" s="17">
        <f t="shared" si="22"/>
        <v>0</v>
      </c>
      <c r="AH33" s="16"/>
      <c r="AI33" s="16"/>
      <c r="AJ33" s="34">
        <f t="shared" si="8"/>
        <v>0</v>
      </c>
      <c r="AK33" s="16"/>
      <c r="AL33" s="16"/>
      <c r="AM33" s="34">
        <f t="shared" si="24"/>
        <v>0</v>
      </c>
      <c r="AN33" s="16"/>
      <c r="AO33" s="16"/>
      <c r="AP33" s="34">
        <f t="shared" si="30"/>
        <v>0</v>
      </c>
      <c r="AQ33" s="16"/>
      <c r="AR33" s="16"/>
      <c r="AS33" s="34">
        <f t="shared" si="27"/>
        <v>0</v>
      </c>
      <c r="AT33" s="34">
        <f t="shared" si="31"/>
        <v>0</v>
      </c>
      <c r="AU33" s="16">
        <f t="shared" si="10"/>
        <v>0</v>
      </c>
      <c r="AV33" s="1"/>
      <c r="AW33" s="1"/>
      <c r="AX33" s="1"/>
      <c r="AY33" s="1"/>
      <c r="AZ33" s="3"/>
      <c r="BA33" s="1"/>
      <c r="BB33" s="1"/>
      <c r="BC33" s="1"/>
    </row>
    <row r="34" spans="1:55" s="3" customFormat="1" ht="30" customHeight="1">
      <c r="A34" s="504"/>
      <c r="B34" s="15">
        <v>46169</v>
      </c>
      <c r="C34" s="16">
        <f t="shared" si="11"/>
        <v>0</v>
      </c>
      <c r="D34" s="16"/>
      <c r="E34" s="17">
        <f t="shared" si="12"/>
        <v>0</v>
      </c>
      <c r="F34" s="16">
        <f t="shared" si="13"/>
        <v>0</v>
      </c>
      <c r="G34" s="16"/>
      <c r="H34" s="17">
        <f t="shared" si="0"/>
        <v>0</v>
      </c>
      <c r="I34" s="16">
        <f t="shared" si="14"/>
        <v>0</v>
      </c>
      <c r="J34" s="16"/>
      <c r="K34" s="17">
        <f t="shared" si="1"/>
        <v>0</v>
      </c>
      <c r="L34" s="16">
        <f t="shared" si="15"/>
        <v>0</v>
      </c>
      <c r="M34" s="16"/>
      <c r="N34" s="17">
        <f t="shared" si="2"/>
        <v>0</v>
      </c>
      <c r="O34" s="16">
        <f t="shared" si="16"/>
        <v>0</v>
      </c>
      <c r="P34" s="16"/>
      <c r="Q34" s="17">
        <f t="shared" si="3"/>
        <v>0</v>
      </c>
      <c r="R34" s="16">
        <f t="shared" si="17"/>
        <v>0</v>
      </c>
      <c r="S34" s="16"/>
      <c r="T34" s="17">
        <f t="shared" si="4"/>
        <v>0</v>
      </c>
      <c r="U34" s="16">
        <f t="shared" si="18"/>
        <v>0</v>
      </c>
      <c r="V34" s="16"/>
      <c r="W34" s="17">
        <f t="shared" si="19"/>
        <v>0</v>
      </c>
      <c r="X34" s="16">
        <f t="shared" si="20"/>
        <v>0</v>
      </c>
      <c r="Y34" s="16"/>
      <c r="Z34" s="17">
        <f t="shared" si="5"/>
        <v>0</v>
      </c>
      <c r="AA34" s="16">
        <f t="shared" si="21"/>
        <v>0</v>
      </c>
      <c r="AB34" s="16"/>
      <c r="AC34" s="17">
        <f t="shared" si="6"/>
        <v>0</v>
      </c>
      <c r="AD34" s="16">
        <f t="shared" si="28"/>
        <v>0</v>
      </c>
      <c r="AE34" s="16"/>
      <c r="AF34" s="17">
        <f t="shared" si="7"/>
        <v>0</v>
      </c>
      <c r="AG34" s="17">
        <f t="shared" si="22"/>
        <v>0</v>
      </c>
      <c r="AH34" s="16">
        <f t="shared" si="23"/>
        <v>0</v>
      </c>
      <c r="AI34" s="16"/>
      <c r="AJ34" s="34">
        <f t="shared" si="8"/>
        <v>0</v>
      </c>
      <c r="AK34" s="16">
        <f t="shared" si="29"/>
        <v>0</v>
      </c>
      <c r="AL34" s="16"/>
      <c r="AM34" s="34">
        <f t="shared" si="24"/>
        <v>0</v>
      </c>
      <c r="AN34" s="16">
        <f t="shared" si="25"/>
        <v>0</v>
      </c>
      <c r="AO34" s="16"/>
      <c r="AP34" s="34">
        <f t="shared" si="30"/>
        <v>0</v>
      </c>
      <c r="AQ34" s="16">
        <f t="shared" si="26"/>
        <v>0</v>
      </c>
      <c r="AR34" s="16"/>
      <c r="AS34" s="34">
        <f t="shared" si="27"/>
        <v>0</v>
      </c>
      <c r="AT34" s="34">
        <f t="shared" si="31"/>
        <v>0</v>
      </c>
      <c r="AU34" s="16">
        <f t="shared" si="10"/>
        <v>0</v>
      </c>
      <c r="AZ34" s="1"/>
    </row>
    <row r="35" spans="1:55" s="3" customFormat="1" ht="30" customHeight="1">
      <c r="A35" s="504"/>
      <c r="B35" s="15">
        <v>46170</v>
      </c>
      <c r="C35" s="16">
        <f>+D32</f>
        <v>4709456.9400000004</v>
      </c>
      <c r="D35" s="16">
        <v>4709491.53</v>
      </c>
      <c r="E35" s="17">
        <f t="shared" si="12"/>
        <v>34.589999999851003</v>
      </c>
      <c r="F35" s="16">
        <f>+G32</f>
        <v>1421224.58</v>
      </c>
      <c r="G35" s="16">
        <v>1421229.36</v>
      </c>
      <c r="H35" s="17">
        <f t="shared" si="0"/>
        <v>4.7800000000279397</v>
      </c>
      <c r="I35" s="16">
        <f>+J32</f>
        <v>169163.82</v>
      </c>
      <c r="J35" s="16">
        <v>169225.81</v>
      </c>
      <c r="K35" s="17">
        <f t="shared" si="1"/>
        <v>61.989999999990701</v>
      </c>
      <c r="L35" s="16">
        <f>+M32</f>
        <v>97746.7</v>
      </c>
      <c r="M35" s="16">
        <v>97792.87</v>
      </c>
      <c r="N35" s="17">
        <f t="shared" si="2"/>
        <v>46.169999999998304</v>
      </c>
      <c r="O35" s="16">
        <f>+P32</f>
        <v>856522.56</v>
      </c>
      <c r="P35" s="16">
        <v>856522.56</v>
      </c>
      <c r="Q35" s="17">
        <f t="shared" si="3"/>
        <v>0</v>
      </c>
      <c r="R35" s="16">
        <f>+S32</f>
        <v>344652.2</v>
      </c>
      <c r="S35" s="16">
        <v>344708.92</v>
      </c>
      <c r="T35" s="17">
        <f t="shared" si="4"/>
        <v>56.719999999972103</v>
      </c>
      <c r="U35" s="16">
        <f>+V32</f>
        <v>894907.28</v>
      </c>
      <c r="V35" s="16">
        <v>895098.8</v>
      </c>
      <c r="W35" s="17">
        <f t="shared" si="19"/>
        <v>191.520000000019</v>
      </c>
      <c r="X35" s="16">
        <f>+Y32</f>
        <v>646727.16</v>
      </c>
      <c r="Y35" s="16">
        <v>646736.52</v>
      </c>
      <c r="Z35" s="17">
        <f t="shared" si="5"/>
        <v>9.3599999999860302</v>
      </c>
      <c r="AA35" s="16">
        <f>+AB32</f>
        <v>170862.16</v>
      </c>
      <c r="AB35" s="16">
        <v>170997.28</v>
      </c>
      <c r="AC35" s="17">
        <f t="shared" si="6"/>
        <v>135.119999999995</v>
      </c>
      <c r="AD35" s="16">
        <f>+AE32</f>
        <v>238521</v>
      </c>
      <c r="AE35" s="16">
        <v>238585</v>
      </c>
      <c r="AF35" s="17">
        <f t="shared" si="7"/>
        <v>64</v>
      </c>
      <c r="AG35" s="17">
        <f t="shared" si="22"/>
        <v>604.24999999984004</v>
      </c>
      <c r="AH35" s="16">
        <f>+AI32</f>
        <v>9167871.7100000009</v>
      </c>
      <c r="AI35" s="16">
        <v>9168207.3499999996</v>
      </c>
      <c r="AJ35" s="34">
        <f t="shared" si="8"/>
        <v>335.639999998733</v>
      </c>
      <c r="AK35" s="16">
        <f>+AL32</f>
        <v>9468420.1999999993</v>
      </c>
      <c r="AL35" s="16">
        <v>9468931.7799999993</v>
      </c>
      <c r="AM35" s="34">
        <f t="shared" si="24"/>
        <v>511.58000000007502</v>
      </c>
      <c r="AN35" s="16">
        <f>+AO32</f>
        <v>350067.08</v>
      </c>
      <c r="AO35" s="16">
        <v>353704.39</v>
      </c>
      <c r="AP35" s="34">
        <f t="shared" si="30"/>
        <v>3637.31</v>
      </c>
      <c r="AQ35" s="16">
        <f>+AR32</f>
        <v>39815.589999999997</v>
      </c>
      <c r="AR35" s="16">
        <v>43195.43</v>
      </c>
      <c r="AS35" s="34">
        <f t="shared" si="27"/>
        <v>3379.84</v>
      </c>
      <c r="AT35" s="34">
        <f t="shared" si="31"/>
        <v>457.989999998732</v>
      </c>
      <c r="AU35" s="16">
        <f t="shared" si="10"/>
        <v>175.94000000134099</v>
      </c>
      <c r="AZ35" s="1"/>
    </row>
    <row r="36" spans="1:55" s="3" customFormat="1" ht="30" customHeight="1">
      <c r="A36" s="504"/>
      <c r="B36" s="15">
        <v>46171</v>
      </c>
      <c r="C36" s="16">
        <f>D35</f>
        <v>4709491.53</v>
      </c>
      <c r="D36" s="16">
        <v>4714750.2699999996</v>
      </c>
      <c r="E36" s="17">
        <f t="shared" si="12"/>
        <v>5258.7399999992904</v>
      </c>
      <c r="F36" s="16">
        <f>+G35</f>
        <v>1421229.36</v>
      </c>
      <c r="G36" s="16">
        <v>1421398.61</v>
      </c>
      <c r="H36" s="17">
        <f t="shared" si="0"/>
        <v>169.25</v>
      </c>
      <c r="I36" s="16">
        <f>+J35</f>
        <v>169225.81</v>
      </c>
      <c r="J36" s="16">
        <v>169350.12</v>
      </c>
      <c r="K36" s="17">
        <f t="shared" si="1"/>
        <v>124.309999999998</v>
      </c>
      <c r="L36" s="16">
        <f>+M35</f>
        <v>97792.87</v>
      </c>
      <c r="M36" s="16">
        <v>97869.48</v>
      </c>
      <c r="N36" s="17">
        <f t="shared" si="2"/>
        <v>76.610000000000596</v>
      </c>
      <c r="O36" s="16">
        <f>+P35</f>
        <v>856522.56</v>
      </c>
      <c r="P36" s="16">
        <v>856951.68</v>
      </c>
      <c r="Q36" s="17">
        <f t="shared" si="3"/>
        <v>429.119999999995</v>
      </c>
      <c r="R36" s="16">
        <f>+S35</f>
        <v>344708.92</v>
      </c>
      <c r="S36" s="16">
        <v>344936.16</v>
      </c>
      <c r="T36" s="17">
        <f t="shared" si="4"/>
        <v>227.239999999991</v>
      </c>
      <c r="U36" s="16">
        <f>+V35</f>
        <v>895098.8</v>
      </c>
      <c r="V36" s="16">
        <v>896005.76</v>
      </c>
      <c r="W36" s="17">
        <f t="shared" si="19"/>
        <v>906.95999999996297</v>
      </c>
      <c r="X36" s="16">
        <f>+Y35</f>
        <v>646736.52</v>
      </c>
      <c r="Y36" s="16">
        <v>647266.56000000006</v>
      </c>
      <c r="Z36" s="17">
        <f t="shared" si="5"/>
        <v>530.04000000003703</v>
      </c>
      <c r="AA36" s="16">
        <f>+AB35</f>
        <v>170997.28</v>
      </c>
      <c r="AB36" s="16">
        <v>171206</v>
      </c>
      <c r="AC36" s="17">
        <f t="shared" si="6"/>
        <v>208.72000000000099</v>
      </c>
      <c r="AD36" s="16">
        <f>+AE35</f>
        <v>238585</v>
      </c>
      <c r="AE36" s="16">
        <v>238892</v>
      </c>
      <c r="AF36" s="17">
        <f t="shared" si="7"/>
        <v>307</v>
      </c>
      <c r="AG36" s="17">
        <f t="shared" si="22"/>
        <v>8237.9899999992795</v>
      </c>
      <c r="AH36" s="16">
        <f>+AI35</f>
        <v>9168207.3499999996</v>
      </c>
      <c r="AI36" s="16">
        <v>9174865.5600000005</v>
      </c>
      <c r="AJ36" s="34">
        <f t="shared" si="8"/>
        <v>6658.2100000008904</v>
      </c>
      <c r="AK36" s="16">
        <f>+AL35</f>
        <v>9468931.7799999993</v>
      </c>
      <c r="AL36" s="16">
        <v>9475833.6999999993</v>
      </c>
      <c r="AM36" s="34">
        <f t="shared" si="24"/>
        <v>6901.91999999993</v>
      </c>
      <c r="AN36" s="16">
        <f>+AO35</f>
        <v>353704.39</v>
      </c>
      <c r="AO36" s="16">
        <v>355110.76</v>
      </c>
      <c r="AP36" s="34">
        <f t="shared" si="30"/>
        <v>1406.37</v>
      </c>
      <c r="AQ36" s="16">
        <f>+AR35</f>
        <v>43195.43</v>
      </c>
      <c r="AR36" s="16">
        <v>43195.45</v>
      </c>
      <c r="AS36" s="34">
        <f t="shared" si="27"/>
        <v>1.9999999996798599E-2</v>
      </c>
      <c r="AT36" s="34">
        <f t="shared" si="31"/>
        <v>7855.8400000008896</v>
      </c>
      <c r="AU36" s="16">
        <f t="shared" si="10"/>
        <v>243.709999999031</v>
      </c>
      <c r="AZ36" s="1"/>
    </row>
    <row r="37" spans="1:55" s="3" customFormat="1" ht="30" customHeight="1">
      <c r="A37" s="504"/>
      <c r="B37" s="15">
        <v>46172</v>
      </c>
      <c r="C37" s="16">
        <f t="shared" si="11"/>
        <v>4714750.2699999996</v>
      </c>
      <c r="D37" s="16">
        <v>4720001.8</v>
      </c>
      <c r="E37" s="17">
        <f t="shared" si="12"/>
        <v>5251.5300000002599</v>
      </c>
      <c r="F37" s="16">
        <f t="shared" si="13"/>
        <v>1421398.61</v>
      </c>
      <c r="G37" s="16">
        <v>1421453.6</v>
      </c>
      <c r="H37" s="17">
        <f t="shared" si="0"/>
        <v>54.989999999990701</v>
      </c>
      <c r="I37" s="16">
        <f t="shared" si="14"/>
        <v>169350.12</v>
      </c>
      <c r="J37" s="16">
        <v>169466.15</v>
      </c>
      <c r="K37" s="17">
        <f t="shared" si="1"/>
        <v>116.02999999999901</v>
      </c>
      <c r="L37" s="16">
        <f t="shared" si="15"/>
        <v>97869.48</v>
      </c>
      <c r="M37" s="16">
        <v>97941.84</v>
      </c>
      <c r="N37" s="17">
        <f t="shared" si="2"/>
        <v>72.360000000000596</v>
      </c>
      <c r="O37" s="16">
        <f t="shared" si="16"/>
        <v>856951.68</v>
      </c>
      <c r="P37" s="16">
        <v>857486.24</v>
      </c>
      <c r="Q37" s="17">
        <f t="shared" si="3"/>
        <v>534.55999999993901</v>
      </c>
      <c r="R37" s="16">
        <f t="shared" si="17"/>
        <v>344936.16</v>
      </c>
      <c r="S37" s="16">
        <v>345164</v>
      </c>
      <c r="T37" s="17">
        <f t="shared" si="4"/>
        <v>227.84000000002601</v>
      </c>
      <c r="U37" s="16">
        <f t="shared" si="18"/>
        <v>896005.76</v>
      </c>
      <c r="V37" s="16">
        <v>896894.6</v>
      </c>
      <c r="W37" s="17">
        <f t="shared" si="19"/>
        <v>888.83999999996695</v>
      </c>
      <c r="X37" s="16">
        <f t="shared" si="20"/>
        <v>647266.56000000006</v>
      </c>
      <c r="Y37" s="16">
        <v>647736.24</v>
      </c>
      <c r="Z37" s="17">
        <f t="shared" si="5"/>
        <v>469.67999999993498</v>
      </c>
      <c r="AA37" s="16">
        <f t="shared" si="21"/>
        <v>171206</v>
      </c>
      <c r="AB37" s="16">
        <v>171410.04</v>
      </c>
      <c r="AC37" s="17">
        <f t="shared" si="6"/>
        <v>204.04000000000801</v>
      </c>
      <c r="AD37" s="16">
        <f t="shared" si="28"/>
        <v>238892</v>
      </c>
      <c r="AE37" s="16">
        <v>239215</v>
      </c>
      <c r="AF37" s="17">
        <f t="shared" si="7"/>
        <v>323</v>
      </c>
      <c r="AG37" s="17">
        <f t="shared" si="22"/>
        <v>8142.8700000001299</v>
      </c>
      <c r="AH37" s="16">
        <f t="shared" si="23"/>
        <v>9174865.5600000005</v>
      </c>
      <c r="AI37" s="16">
        <v>9181356.8000000007</v>
      </c>
      <c r="AJ37" s="34">
        <f t="shared" si="8"/>
        <v>6491.2400000002199</v>
      </c>
      <c r="AK37" s="16">
        <f t="shared" si="29"/>
        <v>9475833.6999999993</v>
      </c>
      <c r="AL37" s="16">
        <v>9482509.8900000006</v>
      </c>
      <c r="AM37" s="34">
        <f t="shared" si="24"/>
        <v>6676.1900000013402</v>
      </c>
      <c r="AN37" s="16">
        <f t="shared" si="25"/>
        <v>355110.76</v>
      </c>
      <c r="AO37" s="16">
        <v>356584.13</v>
      </c>
      <c r="AP37" s="34">
        <f t="shared" si="30"/>
        <v>1473.37</v>
      </c>
      <c r="AQ37" s="16">
        <f t="shared" si="26"/>
        <v>43195.45</v>
      </c>
      <c r="AR37" s="16">
        <v>43195.45</v>
      </c>
      <c r="AS37" s="34">
        <f t="shared" si="27"/>
        <v>0</v>
      </c>
      <c r="AT37" s="34">
        <f t="shared" si="31"/>
        <v>7760.5700000002098</v>
      </c>
      <c r="AU37" s="16">
        <f t="shared" si="10"/>
        <v>184.95000000111801</v>
      </c>
      <c r="AZ37" s="1"/>
    </row>
    <row r="38" spans="1:55" s="3" customFormat="1" ht="30" customHeight="1">
      <c r="A38" s="504"/>
      <c r="B38" s="15">
        <v>46173</v>
      </c>
      <c r="C38" s="16">
        <f t="shared" si="11"/>
        <v>4720001.8</v>
      </c>
      <c r="D38" s="16">
        <v>4725523.3</v>
      </c>
      <c r="E38" s="17">
        <f t="shared" si="12"/>
        <v>5521.5</v>
      </c>
      <c r="F38" s="16">
        <f t="shared" si="13"/>
        <v>1421453.6</v>
      </c>
      <c r="G38" s="16">
        <v>1421712.4</v>
      </c>
      <c r="H38" s="17">
        <f t="shared" si="0"/>
        <v>258.79999999981402</v>
      </c>
      <c r="I38" s="16">
        <f t="shared" si="14"/>
        <v>169466.15</v>
      </c>
      <c r="J38" s="16">
        <v>169594.41</v>
      </c>
      <c r="K38" s="17">
        <f t="shared" si="1"/>
        <v>128.260000000009</v>
      </c>
      <c r="L38" s="16">
        <f t="shared" si="15"/>
        <v>97941.84</v>
      </c>
      <c r="M38" s="16">
        <v>98037.05</v>
      </c>
      <c r="N38" s="17">
        <f t="shared" si="2"/>
        <v>95.210000000006403</v>
      </c>
      <c r="O38" s="16">
        <f t="shared" si="16"/>
        <v>857486.24</v>
      </c>
      <c r="P38" s="16">
        <v>857974.4</v>
      </c>
      <c r="Q38" s="17">
        <f t="shared" si="3"/>
        <v>488.16000000003299</v>
      </c>
      <c r="R38" s="16">
        <f t="shared" si="17"/>
        <v>345164</v>
      </c>
      <c r="S38" s="16">
        <v>345480.16</v>
      </c>
      <c r="T38" s="17">
        <f t="shared" si="4"/>
        <v>316.15999999997399</v>
      </c>
      <c r="U38" s="16">
        <f t="shared" si="18"/>
        <v>896894.6</v>
      </c>
      <c r="V38" s="16">
        <v>897865</v>
      </c>
      <c r="W38" s="17">
        <f t="shared" si="19"/>
        <v>970.40000000002306</v>
      </c>
      <c r="X38" s="16">
        <f t="shared" si="20"/>
        <v>647736.24</v>
      </c>
      <c r="Y38" s="16">
        <v>648312.19999999995</v>
      </c>
      <c r="Z38" s="17">
        <f t="shared" si="5"/>
        <v>575.95999999996297</v>
      </c>
      <c r="AA38" s="16">
        <f t="shared" si="21"/>
        <v>171410.04</v>
      </c>
      <c r="AB38" s="16">
        <v>171620.96</v>
      </c>
      <c r="AC38" s="17">
        <f t="shared" si="6"/>
        <v>210.91999999998399</v>
      </c>
      <c r="AD38" s="16">
        <f t="shared" si="28"/>
        <v>239215</v>
      </c>
      <c r="AE38" s="16">
        <v>239472</v>
      </c>
      <c r="AF38" s="17">
        <f t="shared" si="7"/>
        <v>257</v>
      </c>
      <c r="AG38" s="17">
        <f t="shared" si="22"/>
        <v>8822.3699999998098</v>
      </c>
      <c r="AH38" s="16">
        <f t="shared" si="23"/>
        <v>9181356.8000000007</v>
      </c>
      <c r="AI38" s="16">
        <v>9189192.2100000009</v>
      </c>
      <c r="AJ38" s="34">
        <f t="shared" si="8"/>
        <v>7835.4100000001499</v>
      </c>
      <c r="AK38" s="16">
        <f t="shared" si="29"/>
        <v>9482509.8900000006</v>
      </c>
      <c r="AL38" s="16">
        <v>9490495.3000000007</v>
      </c>
      <c r="AM38" s="34">
        <f t="shared" si="24"/>
        <v>7985.4100000001499</v>
      </c>
      <c r="AN38" s="16">
        <f t="shared" si="25"/>
        <v>356584.13</v>
      </c>
      <c r="AO38" s="16">
        <v>357555.3</v>
      </c>
      <c r="AP38" s="34">
        <f t="shared" si="30"/>
        <v>971.16999999998404</v>
      </c>
      <c r="AQ38" s="16">
        <f t="shared" si="26"/>
        <v>43195.45</v>
      </c>
      <c r="AR38" s="16">
        <v>43195.45</v>
      </c>
      <c r="AS38" s="34">
        <f t="shared" si="27"/>
        <v>0</v>
      </c>
      <c r="AT38" s="34">
        <f t="shared" si="31"/>
        <v>8595.6600000001508</v>
      </c>
      <c r="AU38" s="16">
        <f t="shared" si="10"/>
        <v>150</v>
      </c>
      <c r="AV38" s="40"/>
    </row>
    <row r="39" spans="1:55" s="3" customFormat="1" ht="30" customHeight="1">
      <c r="A39" s="504"/>
      <c r="B39" s="541" t="s">
        <v>39</v>
      </c>
      <c r="C39" s="541"/>
      <c r="D39" s="541"/>
      <c r="E39" s="20">
        <f>SUM(E8:E38)</f>
        <v>105759.16</v>
      </c>
      <c r="F39" s="20"/>
      <c r="G39" s="20"/>
      <c r="H39" s="20">
        <f>SUM(H8:H38)</f>
        <v>2752.0499999998101</v>
      </c>
      <c r="I39" s="20"/>
      <c r="J39" s="20"/>
      <c r="K39" s="20">
        <f>SUM(K8:K38)</f>
        <v>2794.31</v>
      </c>
      <c r="L39" s="20"/>
      <c r="M39" s="20"/>
      <c r="N39" s="20">
        <f>SUM(N8:N34)</f>
        <v>1276.22</v>
      </c>
      <c r="O39" s="20"/>
      <c r="P39" s="20"/>
      <c r="Q39" s="20">
        <f>SUM(Q8:Q34)</f>
        <v>7076</v>
      </c>
      <c r="R39" s="20"/>
      <c r="S39" s="20"/>
      <c r="T39" s="20">
        <f>SUM(T8:T34)</f>
        <v>4254.2800000000298</v>
      </c>
      <c r="U39" s="20"/>
      <c r="V39" s="20"/>
      <c r="W39" s="20">
        <f>SUM(W8:W34)</f>
        <v>16775.840000000098</v>
      </c>
      <c r="X39" s="20"/>
      <c r="Y39" s="20"/>
      <c r="Z39" s="20">
        <f>SUM(Z8:Z34)</f>
        <v>10511.0800000001</v>
      </c>
      <c r="AA39" s="27"/>
      <c r="AB39" s="20"/>
      <c r="AC39" s="20">
        <f>SUM(AC8:AC34)</f>
        <v>4129.4399999999996</v>
      </c>
      <c r="AD39" s="20"/>
      <c r="AE39" s="28"/>
      <c r="AF39" s="20">
        <f>SUM(AF8:AF34)</f>
        <v>5842</v>
      </c>
      <c r="AG39" s="20">
        <f>SUM(AG8:AG34)</f>
        <v>144185.610000001</v>
      </c>
      <c r="AH39" s="27"/>
      <c r="AI39" s="20"/>
      <c r="AJ39" s="20">
        <f>SUM(AJ8:AJ34)</f>
        <v>105191</v>
      </c>
      <c r="AK39" s="27"/>
      <c r="AL39" s="20"/>
      <c r="AM39" s="20">
        <f>SUM(AM8:AM34)</f>
        <v>109379.93</v>
      </c>
      <c r="AN39" s="27"/>
      <c r="AO39" s="20"/>
      <c r="AP39" s="35">
        <f>SUM(AP8:AP38)</f>
        <v>44759.79</v>
      </c>
      <c r="AQ39" s="36"/>
      <c r="AR39" s="37"/>
      <c r="AS39" s="20">
        <f>SUM(AS8:AS38)</f>
        <v>4599.66</v>
      </c>
      <c r="AT39" s="42">
        <f>+SUM(AT8:AT38)</f>
        <v>162087.210000002</v>
      </c>
      <c r="AU39" s="42">
        <f>+SUM(AU8:AU38)</f>
        <v>4943.5300000011903</v>
      </c>
    </row>
    <row r="40" spans="1:55" ht="48" customHeight="1">
      <c r="A40" s="504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5">
        <f>AQ38+AS36</f>
        <v>43195.47</v>
      </c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7:AF7"/>
    <mergeCell ref="B39:D39"/>
    <mergeCell ref="A1:A40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S31" zoomScale="90" zoomScaleNormal="90" workbookViewId="0">
      <selection activeCell="AL38" sqref="AL3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/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15">
        <v>46174</v>
      </c>
      <c r="C8" s="16">
        <v>4725523.3</v>
      </c>
      <c r="D8" s="16">
        <v>4729273.24</v>
      </c>
      <c r="E8" s="17">
        <f>+D8-C8</f>
        <v>3749.9400000004098</v>
      </c>
      <c r="F8" s="16">
        <v>1421712.4</v>
      </c>
      <c r="G8" s="16">
        <v>1421833.48</v>
      </c>
      <c r="H8" s="17">
        <f t="shared" ref="H8:H38" si="0">+G8-F8</f>
        <v>121.080000000075</v>
      </c>
      <c r="I8" s="16">
        <v>169594.41</v>
      </c>
      <c r="J8" s="16">
        <v>169690.1</v>
      </c>
      <c r="K8" s="17">
        <f t="shared" ref="K8:K38" si="1">+J8-I8</f>
        <v>95.6900000000023</v>
      </c>
      <c r="L8" s="16">
        <v>98037.05</v>
      </c>
      <c r="M8" s="16">
        <v>98098.23</v>
      </c>
      <c r="N8" s="17">
        <f t="shared" ref="N8:N38" si="2">+M8-L8</f>
        <v>61.179999999993001</v>
      </c>
      <c r="O8" s="16">
        <v>857974.4</v>
      </c>
      <c r="P8" s="16">
        <v>858355.84</v>
      </c>
      <c r="Q8" s="17">
        <f t="shared" ref="Q8:Q38" si="3">P8-O8</f>
        <v>381.43999999994401</v>
      </c>
      <c r="R8" s="16">
        <v>345480.16</v>
      </c>
      <c r="S8" s="16">
        <v>345594.96</v>
      </c>
      <c r="T8" s="17">
        <f t="shared" ref="T8:T38" si="4">+S8-R8</f>
        <v>114.80000000004701</v>
      </c>
      <c r="U8" s="16">
        <v>897856</v>
      </c>
      <c r="V8" s="16">
        <v>898511.52</v>
      </c>
      <c r="W8" s="17">
        <f>+V8-U8</f>
        <v>655.52000000001897</v>
      </c>
      <c r="X8" s="16">
        <v>648312.19999999995</v>
      </c>
      <c r="Y8" s="16">
        <v>648696.31999999995</v>
      </c>
      <c r="Z8" s="17">
        <f t="shared" ref="Z8:Z38" si="5">+Y8-X8</f>
        <v>384.119999999995</v>
      </c>
      <c r="AA8" s="16">
        <v>171620.96</v>
      </c>
      <c r="AB8" s="16">
        <v>171791.44</v>
      </c>
      <c r="AC8" s="17">
        <f t="shared" ref="AC8:AC38" si="6">+AB8-AA8</f>
        <v>170.48000000000999</v>
      </c>
      <c r="AD8" s="16">
        <v>239472</v>
      </c>
      <c r="AE8" s="16">
        <v>239737</v>
      </c>
      <c r="AF8" s="17">
        <f t="shared" ref="AF8:AF38" si="7">+AE8-AD8</f>
        <v>265</v>
      </c>
      <c r="AG8" s="17">
        <f>+AF8+AC8+Z8+W8+T8+Q8+N8+K8+E8+H8</f>
        <v>5999.2500000004902</v>
      </c>
      <c r="AH8" s="16">
        <v>9189192.2100000009</v>
      </c>
      <c r="AI8" s="16">
        <v>9193670.2599999998</v>
      </c>
      <c r="AJ8" s="34">
        <f t="shared" ref="AJ8:AJ38" si="8">+AI8-AH8</f>
        <v>4478.0499999988797</v>
      </c>
      <c r="AK8" s="16">
        <v>9490495.3000000007</v>
      </c>
      <c r="AL8" s="16">
        <v>9495267.2799999993</v>
      </c>
      <c r="AM8" s="34">
        <f>+AL8-AK8</f>
        <v>4771.9799999985798</v>
      </c>
      <c r="AN8" s="16">
        <v>357555.3</v>
      </c>
      <c r="AO8" s="16">
        <v>358789.86</v>
      </c>
      <c r="AP8" s="34">
        <f>+AO8-AN8</f>
        <v>1234.56</v>
      </c>
      <c r="AQ8" s="16">
        <v>43195.45</v>
      </c>
      <c r="AR8" s="16">
        <v>43215.77</v>
      </c>
      <c r="AS8" s="34">
        <f>+AR8-AQ8</f>
        <v>20.319999999999698</v>
      </c>
      <c r="AT8" s="34">
        <f>+AP8+AJ8-AC8-AS8</f>
        <v>5521.8099999988699</v>
      </c>
      <c r="AU8" s="16">
        <f t="shared" ref="AU8:AU38" si="9">+AM8-AJ8</f>
        <v>293.92999999970198</v>
      </c>
    </row>
    <row r="9" spans="1:55" ht="30" customHeight="1">
      <c r="A9" s="504"/>
      <c r="B9" s="15">
        <v>46175</v>
      </c>
      <c r="C9" s="16">
        <f t="shared" ref="C9:C38" si="10">D8</f>
        <v>4729273.24</v>
      </c>
      <c r="D9" s="16">
        <v>4732491</v>
      </c>
      <c r="E9" s="17">
        <f t="shared" ref="E9:E38" si="11">+D9-C9</f>
        <v>3217.7599999997801</v>
      </c>
      <c r="F9" s="16">
        <f t="shared" ref="F9:F38" si="12">+G8</f>
        <v>1421833.48</v>
      </c>
      <c r="G9" s="16">
        <v>1422002.87</v>
      </c>
      <c r="H9" s="17">
        <f t="shared" si="0"/>
        <v>169.39000000012999</v>
      </c>
      <c r="I9" s="16">
        <f t="shared" ref="I9:I38" si="13">+J8</f>
        <v>169690.1</v>
      </c>
      <c r="J9" s="16">
        <v>169781.04</v>
      </c>
      <c r="K9" s="17">
        <f t="shared" si="1"/>
        <v>90.9400000000023</v>
      </c>
      <c r="L9" s="16">
        <f t="shared" ref="L9:L38" si="14">+M8</f>
        <v>98098.23</v>
      </c>
      <c r="M9" s="16">
        <v>98156.22</v>
      </c>
      <c r="N9" s="17">
        <f t="shared" si="2"/>
        <v>57.990000000005203</v>
      </c>
      <c r="O9" s="16">
        <f t="shared" ref="O9:O38" si="15">+P8</f>
        <v>858355.84</v>
      </c>
      <c r="P9" s="16">
        <v>858598.96</v>
      </c>
      <c r="Q9" s="17">
        <f t="shared" si="3"/>
        <v>243.119999999995</v>
      </c>
      <c r="R9" s="16">
        <f t="shared" ref="R9:R38" si="16">+S8</f>
        <v>345594.96</v>
      </c>
      <c r="S9" s="16">
        <v>345759.04</v>
      </c>
      <c r="T9" s="17">
        <f t="shared" si="4"/>
        <v>164.07999999995801</v>
      </c>
      <c r="U9" s="16">
        <f t="shared" ref="U9:U38" si="17">+V8</f>
        <v>898511.52</v>
      </c>
      <c r="V9" s="16">
        <v>899149.6</v>
      </c>
      <c r="W9" s="17">
        <f t="shared" ref="W9:W38" si="18">+V9-U9</f>
        <v>638.07999999995798</v>
      </c>
      <c r="X9" s="16">
        <f t="shared" ref="X9:X38" si="19">+Y8</f>
        <v>648696.31999999995</v>
      </c>
      <c r="Y9" s="16">
        <v>649068.24</v>
      </c>
      <c r="Z9" s="17">
        <f t="shared" si="5"/>
        <v>371.92000000004202</v>
      </c>
      <c r="AA9" s="16">
        <f t="shared" ref="AA9:AA38" si="20">+AB8</f>
        <v>171791.44</v>
      </c>
      <c r="AB9" s="16">
        <v>171943.48</v>
      </c>
      <c r="AC9" s="17">
        <f t="shared" si="6"/>
        <v>152.04000000000801</v>
      </c>
      <c r="AD9" s="16">
        <f>+AE8</f>
        <v>239737</v>
      </c>
      <c r="AE9" s="16">
        <v>239996</v>
      </c>
      <c r="AF9" s="17">
        <f t="shared" si="7"/>
        <v>259</v>
      </c>
      <c r="AG9" s="17">
        <f t="shared" ref="AG9:AG38" si="21">+AF9+AC9+Z9+W9+T9+Q9+N9+K9+E9+H9</f>
        <v>5364.3199999998797</v>
      </c>
      <c r="AH9" s="16">
        <f t="shared" ref="AH9:AH38" si="22">+AI8</f>
        <v>9193670.2599999998</v>
      </c>
      <c r="AI9" s="16">
        <v>9197500</v>
      </c>
      <c r="AJ9" s="34">
        <f t="shared" si="8"/>
        <v>3829.7400000002199</v>
      </c>
      <c r="AK9" s="16">
        <f>+AL8</f>
        <v>9495267.2799999993</v>
      </c>
      <c r="AL9" s="16">
        <v>9499217.4800000004</v>
      </c>
      <c r="AM9" s="34">
        <f t="shared" ref="AM9:AM38" si="23">+AL9-AK9</f>
        <v>3950.2000000011199</v>
      </c>
      <c r="AN9" s="16">
        <f t="shared" ref="AN9:AN38" si="24">+AO8</f>
        <v>358789.86</v>
      </c>
      <c r="AO9" s="16">
        <v>360214.64</v>
      </c>
      <c r="AP9" s="34">
        <f>+AO9-AN9</f>
        <v>1424.78000000003</v>
      </c>
      <c r="AQ9" s="16">
        <f t="shared" ref="AQ9:AQ38" si="25">+AR8</f>
        <v>43215.77</v>
      </c>
      <c r="AR9" s="16">
        <v>43226.68</v>
      </c>
      <c r="AS9" s="34">
        <f t="shared" ref="AS9:AS38" si="26">+AR9-AQ9</f>
        <v>10.9100000000035</v>
      </c>
      <c r="AT9" s="34">
        <f t="shared" ref="AT9:AT39" si="27">+AP9+AJ9-AC9-AS9</f>
        <v>5091.5700000002398</v>
      </c>
      <c r="AU9" s="16">
        <f t="shared" si="9"/>
        <v>120.460000000894</v>
      </c>
      <c r="AV9" s="1"/>
      <c r="AW9" s="1"/>
      <c r="AX9" s="1"/>
      <c r="AY9" s="1"/>
      <c r="AZ9" s="1"/>
      <c r="BA9" s="1"/>
      <c r="BB9" s="1"/>
      <c r="BC9" s="1"/>
    </row>
    <row r="10" spans="1:55" ht="30" customHeight="1">
      <c r="A10" s="504"/>
      <c r="B10" s="15">
        <v>46176</v>
      </c>
      <c r="C10" s="16">
        <f t="shared" si="10"/>
        <v>4732491</v>
      </c>
      <c r="D10" s="16">
        <v>4735593.8899999997</v>
      </c>
      <c r="E10" s="17">
        <f t="shared" si="11"/>
        <v>3102.8899999996602</v>
      </c>
      <c r="F10" s="16">
        <f t="shared" si="12"/>
        <v>1422002.87</v>
      </c>
      <c r="G10" s="16">
        <v>1422330.58</v>
      </c>
      <c r="H10" s="17">
        <f t="shared" si="0"/>
        <v>327.70999999996297</v>
      </c>
      <c r="I10" s="16">
        <f t="shared" si="13"/>
        <v>169781.04</v>
      </c>
      <c r="J10" s="16">
        <v>169875.16</v>
      </c>
      <c r="K10" s="17">
        <f t="shared" si="1"/>
        <v>94.119999999995301</v>
      </c>
      <c r="L10" s="16">
        <f t="shared" si="14"/>
        <v>98156.22</v>
      </c>
      <c r="M10" s="16">
        <v>98201.73</v>
      </c>
      <c r="N10" s="17">
        <f t="shared" si="2"/>
        <v>45.509999999994797</v>
      </c>
      <c r="O10" s="16">
        <f t="shared" si="15"/>
        <v>858598.96</v>
      </c>
      <c r="P10" s="16">
        <v>858877.28</v>
      </c>
      <c r="Q10" s="17">
        <f t="shared" si="3"/>
        <v>278.32000000006502</v>
      </c>
      <c r="R10" s="16">
        <f t="shared" si="16"/>
        <v>345759.04</v>
      </c>
      <c r="S10" s="16">
        <v>345934.32</v>
      </c>
      <c r="T10" s="17">
        <f t="shared" si="4"/>
        <v>175.280000000028</v>
      </c>
      <c r="U10" s="16">
        <f t="shared" si="17"/>
        <v>899149.6</v>
      </c>
      <c r="V10" s="16">
        <v>899771.36</v>
      </c>
      <c r="W10" s="17">
        <f t="shared" si="18"/>
        <v>621.76000000000897</v>
      </c>
      <c r="X10" s="16">
        <f t="shared" si="19"/>
        <v>649068.24</v>
      </c>
      <c r="Y10" s="16">
        <v>649469.19999999995</v>
      </c>
      <c r="Z10" s="17">
        <f t="shared" si="5"/>
        <v>400.95999999996297</v>
      </c>
      <c r="AA10" s="16">
        <f t="shared" si="20"/>
        <v>171943.48</v>
      </c>
      <c r="AB10" s="16">
        <v>172088.36</v>
      </c>
      <c r="AC10" s="17">
        <f t="shared" si="6"/>
        <v>144.87999999997601</v>
      </c>
      <c r="AD10" s="16">
        <f t="shared" ref="AD10:AD38" si="28">+AE9</f>
        <v>239996</v>
      </c>
      <c r="AE10" s="16">
        <v>240241</v>
      </c>
      <c r="AF10" s="17">
        <f t="shared" si="7"/>
        <v>245</v>
      </c>
      <c r="AG10" s="17">
        <f t="shared" si="21"/>
        <v>5436.4299999996601</v>
      </c>
      <c r="AH10" s="16">
        <f t="shared" si="22"/>
        <v>9197500</v>
      </c>
      <c r="AI10" s="16">
        <v>9201289.8900000006</v>
      </c>
      <c r="AJ10" s="34">
        <f t="shared" si="8"/>
        <v>3789.8900000006001</v>
      </c>
      <c r="AK10" s="16">
        <f>+AL9</f>
        <v>9499217.4800000004</v>
      </c>
      <c r="AL10" s="16">
        <v>9503185.5600000005</v>
      </c>
      <c r="AM10" s="34">
        <f t="shared" si="23"/>
        <v>3968.08000000007</v>
      </c>
      <c r="AN10" s="16">
        <f t="shared" si="24"/>
        <v>360214.64</v>
      </c>
      <c r="AO10" s="16">
        <v>361754.45</v>
      </c>
      <c r="AP10" s="34">
        <f>+AO10-AN10</f>
        <v>1539.81</v>
      </c>
      <c r="AQ10" s="16">
        <f t="shared" si="25"/>
        <v>43226.68</v>
      </c>
      <c r="AR10" s="16">
        <v>43234.23</v>
      </c>
      <c r="AS10" s="34">
        <f t="shared" si="26"/>
        <v>7.5500000000029104</v>
      </c>
      <c r="AT10" s="34">
        <f t="shared" si="27"/>
        <v>5177.2700000006198</v>
      </c>
      <c r="AU10" s="16">
        <f t="shared" si="9"/>
        <v>178.189999999478</v>
      </c>
      <c r="AV10" s="38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15">
        <v>46177</v>
      </c>
      <c r="C11" s="16">
        <f t="shared" si="10"/>
        <v>4735593.8899999997</v>
      </c>
      <c r="D11" s="16">
        <v>4739340.1900000004</v>
      </c>
      <c r="E11" s="17">
        <f t="shared" si="11"/>
        <v>3746.3000000007501</v>
      </c>
      <c r="F11" s="16">
        <f t="shared" si="12"/>
        <v>1422330.58</v>
      </c>
      <c r="G11" s="16">
        <v>1422467.83</v>
      </c>
      <c r="H11" s="17">
        <f t="shared" si="0"/>
        <v>137.25</v>
      </c>
      <c r="I11" s="16">
        <f t="shared" si="13"/>
        <v>169875.16</v>
      </c>
      <c r="J11" s="16">
        <v>169971.58</v>
      </c>
      <c r="K11" s="17">
        <f t="shared" si="1"/>
        <v>96.419999999983702</v>
      </c>
      <c r="L11" s="16">
        <f t="shared" si="14"/>
        <v>98201.73</v>
      </c>
      <c r="M11" s="16">
        <v>98277.8</v>
      </c>
      <c r="N11" s="17">
        <f t="shared" si="2"/>
        <v>76.070000000006999</v>
      </c>
      <c r="O11" s="16">
        <f t="shared" si="15"/>
        <v>858877.28</v>
      </c>
      <c r="P11" s="16">
        <v>859203.2</v>
      </c>
      <c r="Q11" s="17">
        <f t="shared" si="3"/>
        <v>325.91999999992498</v>
      </c>
      <c r="R11" s="16">
        <f t="shared" si="16"/>
        <v>345934.32</v>
      </c>
      <c r="S11" s="16">
        <v>346094.46</v>
      </c>
      <c r="T11" s="17">
        <f t="shared" si="4"/>
        <v>160.140000000014</v>
      </c>
      <c r="U11" s="16">
        <f t="shared" si="17"/>
        <v>899771.36</v>
      </c>
      <c r="V11" s="16">
        <v>900443.5</v>
      </c>
      <c r="W11" s="17">
        <f t="shared" si="18"/>
        <v>672.14000000001397</v>
      </c>
      <c r="X11" s="16">
        <f t="shared" si="19"/>
        <v>649469.19999999995</v>
      </c>
      <c r="Y11" s="16">
        <v>649885.68000000005</v>
      </c>
      <c r="Z11" s="17">
        <f t="shared" si="5"/>
        <v>416.48000000009802</v>
      </c>
      <c r="AA11" s="16">
        <f t="shared" si="20"/>
        <v>172088.36</v>
      </c>
      <c r="AB11" s="16">
        <v>172241.04</v>
      </c>
      <c r="AC11" s="17">
        <f t="shared" si="6"/>
        <v>152.68000000002201</v>
      </c>
      <c r="AD11" s="16">
        <f t="shared" si="28"/>
        <v>240241</v>
      </c>
      <c r="AE11" s="16">
        <v>240515</v>
      </c>
      <c r="AF11" s="17">
        <f t="shared" si="7"/>
        <v>274</v>
      </c>
      <c r="AG11" s="17">
        <f t="shared" si="21"/>
        <v>6057.40000000081</v>
      </c>
      <c r="AH11" s="16">
        <f t="shared" si="22"/>
        <v>9201289.8900000006</v>
      </c>
      <c r="AI11" s="16">
        <v>9205732.1400000006</v>
      </c>
      <c r="AJ11" s="34">
        <f t="shared" si="8"/>
        <v>4442.25</v>
      </c>
      <c r="AK11" s="16">
        <f>+AL10</f>
        <v>9503185.5600000005</v>
      </c>
      <c r="AL11" s="16">
        <v>9507787.5700000003</v>
      </c>
      <c r="AM11" s="34">
        <f t="shared" si="23"/>
        <v>4602.0099999997801</v>
      </c>
      <c r="AN11" s="16">
        <f t="shared" si="24"/>
        <v>361754.45</v>
      </c>
      <c r="AO11" s="16">
        <v>363265.33</v>
      </c>
      <c r="AP11" s="34">
        <f>+AO11-AN11</f>
        <v>1510.88</v>
      </c>
      <c r="AQ11" s="16">
        <f t="shared" si="25"/>
        <v>43234.23</v>
      </c>
      <c r="AR11" s="16">
        <v>43242.89</v>
      </c>
      <c r="AS11" s="34">
        <f t="shared" si="26"/>
        <v>8.6599999999962201</v>
      </c>
      <c r="AT11" s="34">
        <f t="shared" si="27"/>
        <v>5791.78999999999</v>
      </c>
      <c r="AU11" s="16">
        <f t="shared" si="9"/>
        <v>159.759999999776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15">
        <v>46178</v>
      </c>
      <c r="C12" s="16">
        <f t="shared" si="10"/>
        <v>4739340.1900000004</v>
      </c>
      <c r="D12" s="16">
        <v>4743195.18</v>
      </c>
      <c r="E12" s="17">
        <f t="shared" si="11"/>
        <v>3854.9899999992899</v>
      </c>
      <c r="F12" s="16">
        <f t="shared" si="12"/>
        <v>1422467.83</v>
      </c>
      <c r="G12" s="16">
        <v>1422622.25</v>
      </c>
      <c r="H12" s="17">
        <f t="shared" si="0"/>
        <v>154.41999999992501</v>
      </c>
      <c r="I12" s="16">
        <f t="shared" si="13"/>
        <v>169971.58</v>
      </c>
      <c r="J12" s="16">
        <v>170039.88</v>
      </c>
      <c r="K12" s="17">
        <f t="shared" si="1"/>
        <v>68.300000000017505</v>
      </c>
      <c r="L12" s="16">
        <f t="shared" si="14"/>
        <v>98277.8</v>
      </c>
      <c r="M12" s="16">
        <v>98336.639999999999</v>
      </c>
      <c r="N12" s="17">
        <f t="shared" si="2"/>
        <v>58.8399999999965</v>
      </c>
      <c r="O12" s="16">
        <f t="shared" si="15"/>
        <v>859203.2</v>
      </c>
      <c r="P12" s="16">
        <v>859543.76</v>
      </c>
      <c r="Q12" s="17">
        <f t="shared" si="3"/>
        <v>340.56000000005599</v>
      </c>
      <c r="R12" s="16">
        <f t="shared" si="16"/>
        <v>346094.46</v>
      </c>
      <c r="S12" s="16">
        <v>346281.08</v>
      </c>
      <c r="T12" s="17">
        <f t="shared" si="4"/>
        <v>186.619999999995</v>
      </c>
      <c r="U12" s="16">
        <f t="shared" si="17"/>
        <v>900443.5</v>
      </c>
      <c r="V12" s="16">
        <v>901070.7</v>
      </c>
      <c r="W12" s="17">
        <f t="shared" si="18"/>
        <v>627.19999999995298</v>
      </c>
      <c r="X12" s="16">
        <f t="shared" si="19"/>
        <v>649885.68000000005</v>
      </c>
      <c r="Y12" s="16">
        <v>650291.84</v>
      </c>
      <c r="Z12" s="17">
        <f t="shared" si="5"/>
        <v>406.15999999991601</v>
      </c>
      <c r="AA12" s="16">
        <f t="shared" si="20"/>
        <v>172241.04</v>
      </c>
      <c r="AB12" s="16">
        <v>172393.36</v>
      </c>
      <c r="AC12" s="17">
        <f t="shared" si="6"/>
        <v>152.31999999997799</v>
      </c>
      <c r="AD12" s="16">
        <f t="shared" si="28"/>
        <v>240515</v>
      </c>
      <c r="AE12" s="16">
        <v>240781</v>
      </c>
      <c r="AF12" s="17">
        <f t="shared" si="7"/>
        <v>266</v>
      </c>
      <c r="AG12" s="17">
        <f t="shared" si="21"/>
        <v>6115.4099999991304</v>
      </c>
      <c r="AH12" s="16">
        <f t="shared" si="22"/>
        <v>9205732.1400000006</v>
      </c>
      <c r="AI12" s="16">
        <v>9210195.9199999999</v>
      </c>
      <c r="AJ12" s="34">
        <f t="shared" si="8"/>
        <v>4463.7799999993304</v>
      </c>
      <c r="AK12" s="16">
        <f t="shared" ref="AK12:AK38" si="29">+AL11</f>
        <v>9507787.5700000003</v>
      </c>
      <c r="AL12" s="16">
        <v>9512429.3800000008</v>
      </c>
      <c r="AM12" s="34">
        <f t="shared" si="23"/>
        <v>4641.8100000005197</v>
      </c>
      <c r="AN12" s="16">
        <f t="shared" si="24"/>
        <v>363265.33</v>
      </c>
      <c r="AO12" s="16">
        <v>364808.12</v>
      </c>
      <c r="AP12" s="34">
        <f t="shared" ref="AP12:AP38" si="30">+AO12-AN12</f>
        <v>1542.78999999998</v>
      </c>
      <c r="AQ12" s="16">
        <f t="shared" si="25"/>
        <v>43242.89</v>
      </c>
      <c r="AR12" s="16">
        <v>43252.06</v>
      </c>
      <c r="AS12" s="34">
        <f t="shared" si="26"/>
        <v>9.1699999999982502</v>
      </c>
      <c r="AT12" s="34">
        <f t="shared" si="27"/>
        <v>5845.0799999993296</v>
      </c>
      <c r="AU12" s="16">
        <f t="shared" si="9"/>
        <v>178.03000000119201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15">
        <v>46179</v>
      </c>
      <c r="C13" s="16">
        <f t="shared" si="10"/>
        <v>4743195.18</v>
      </c>
      <c r="D13" s="16">
        <v>4747372.21</v>
      </c>
      <c r="E13" s="17">
        <f t="shared" si="11"/>
        <v>4177.0300000002599</v>
      </c>
      <c r="F13" s="16">
        <f t="shared" si="12"/>
        <v>1422622.25</v>
      </c>
      <c r="G13" s="16">
        <v>1422769.8</v>
      </c>
      <c r="H13" s="17">
        <f t="shared" si="0"/>
        <v>147.55000000004699</v>
      </c>
      <c r="I13" s="16">
        <f t="shared" si="13"/>
        <v>170039.88</v>
      </c>
      <c r="J13" s="16">
        <v>170141.68</v>
      </c>
      <c r="K13" s="17">
        <f t="shared" si="1"/>
        <v>101.799999999988</v>
      </c>
      <c r="L13" s="16">
        <f t="shared" si="14"/>
        <v>98336.639999999999</v>
      </c>
      <c r="M13" s="16">
        <v>98390.68</v>
      </c>
      <c r="N13" s="17">
        <f t="shared" si="2"/>
        <v>54.039999999993597</v>
      </c>
      <c r="O13" s="16">
        <f t="shared" si="15"/>
        <v>859543.76</v>
      </c>
      <c r="P13" s="16">
        <v>859875.2</v>
      </c>
      <c r="Q13" s="17">
        <f t="shared" si="3"/>
        <v>331.43999999994401</v>
      </c>
      <c r="R13" s="16">
        <f t="shared" si="16"/>
        <v>346281.08</v>
      </c>
      <c r="S13" s="16">
        <v>346506.44</v>
      </c>
      <c r="T13" s="17">
        <f t="shared" si="4"/>
        <v>225.359999999986</v>
      </c>
      <c r="U13" s="16">
        <f t="shared" si="17"/>
        <v>901070.7</v>
      </c>
      <c r="V13" s="16">
        <v>901734</v>
      </c>
      <c r="W13" s="17">
        <f t="shared" si="18"/>
        <v>663.30000000004702</v>
      </c>
      <c r="X13" s="16">
        <f t="shared" si="19"/>
        <v>650291.84</v>
      </c>
      <c r="Y13" s="16">
        <v>650784.24</v>
      </c>
      <c r="Z13" s="17">
        <f t="shared" si="5"/>
        <v>492.400000000023</v>
      </c>
      <c r="AA13" s="16">
        <f t="shared" si="20"/>
        <v>172393.36</v>
      </c>
      <c r="AB13" s="16">
        <v>172552.72</v>
      </c>
      <c r="AC13" s="17">
        <f t="shared" si="6"/>
        <v>159.36000000001499</v>
      </c>
      <c r="AD13" s="16">
        <f t="shared" si="28"/>
        <v>240781</v>
      </c>
      <c r="AE13" s="16">
        <v>241047</v>
      </c>
      <c r="AF13" s="17">
        <f t="shared" si="7"/>
        <v>266</v>
      </c>
      <c r="AG13" s="17">
        <f t="shared" si="21"/>
        <v>6618.2800000002999</v>
      </c>
      <c r="AH13" s="16">
        <f t="shared" si="22"/>
        <v>9210195.9199999999</v>
      </c>
      <c r="AI13" s="16">
        <v>9215159.6999999993</v>
      </c>
      <c r="AJ13" s="34">
        <f t="shared" si="8"/>
        <v>4963.7799999993304</v>
      </c>
      <c r="AK13" s="16">
        <f t="shared" si="29"/>
        <v>9512429.3800000008</v>
      </c>
      <c r="AL13" s="16">
        <v>9517580.4100000001</v>
      </c>
      <c r="AM13" s="34">
        <f t="shared" si="23"/>
        <v>5151.0299999993304</v>
      </c>
      <c r="AN13" s="16">
        <f t="shared" si="24"/>
        <v>364808.12</v>
      </c>
      <c r="AO13" s="16">
        <v>366362.26</v>
      </c>
      <c r="AP13" s="34">
        <f t="shared" si="30"/>
        <v>1554.1400000000101</v>
      </c>
      <c r="AQ13" s="16">
        <f t="shared" si="25"/>
        <v>43252.06</v>
      </c>
      <c r="AR13" s="16">
        <v>43253.8</v>
      </c>
      <c r="AS13" s="34">
        <f t="shared" si="26"/>
        <v>1.74000000000524</v>
      </c>
      <c r="AT13" s="34">
        <f t="shared" si="27"/>
        <v>6356.8199999993203</v>
      </c>
      <c r="AU13" s="16">
        <f t="shared" si="9"/>
        <v>187.25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15">
        <v>46180</v>
      </c>
      <c r="C14" s="16">
        <f t="shared" si="10"/>
        <v>4747372.21</v>
      </c>
      <c r="D14" s="16">
        <v>4751220.8</v>
      </c>
      <c r="E14" s="17">
        <f t="shared" si="11"/>
        <v>3848.5899999998501</v>
      </c>
      <c r="F14" s="16">
        <f t="shared" si="12"/>
        <v>1422769.8</v>
      </c>
      <c r="G14" s="16">
        <v>1422945.1</v>
      </c>
      <c r="H14" s="17">
        <f t="shared" si="0"/>
        <v>175.30000000004699</v>
      </c>
      <c r="I14" s="16">
        <f t="shared" si="13"/>
        <v>170141.68</v>
      </c>
      <c r="J14" s="16">
        <v>170238.01</v>
      </c>
      <c r="K14" s="17">
        <f t="shared" si="1"/>
        <v>96.330000000016298</v>
      </c>
      <c r="L14" s="16">
        <f t="shared" si="14"/>
        <v>98390.68</v>
      </c>
      <c r="M14" s="16">
        <v>98451.44</v>
      </c>
      <c r="N14" s="17">
        <f t="shared" si="2"/>
        <v>60.760000000009299</v>
      </c>
      <c r="O14" s="16">
        <f t="shared" si="15"/>
        <v>859875.2</v>
      </c>
      <c r="P14" s="16">
        <v>860205.2</v>
      </c>
      <c r="Q14" s="17">
        <f t="shared" si="3"/>
        <v>330</v>
      </c>
      <c r="R14" s="16">
        <f t="shared" si="16"/>
        <v>346506.44</v>
      </c>
      <c r="S14" s="16">
        <v>346709.44</v>
      </c>
      <c r="T14" s="17">
        <f t="shared" si="4"/>
        <v>203</v>
      </c>
      <c r="U14" s="16">
        <f t="shared" si="17"/>
        <v>901734</v>
      </c>
      <c r="V14" s="16">
        <v>902398.2</v>
      </c>
      <c r="W14" s="17">
        <f t="shared" si="18"/>
        <v>664.19999999995298</v>
      </c>
      <c r="X14" s="16">
        <f t="shared" si="19"/>
        <v>650784.24</v>
      </c>
      <c r="Y14" s="16">
        <v>651261.12</v>
      </c>
      <c r="Z14" s="17">
        <f t="shared" si="5"/>
        <v>476.880000000005</v>
      </c>
      <c r="AA14" s="16">
        <f t="shared" si="20"/>
        <v>172552.72</v>
      </c>
      <c r="AB14" s="16">
        <v>172702.56</v>
      </c>
      <c r="AC14" s="17">
        <f t="shared" si="6"/>
        <v>149.83999999999699</v>
      </c>
      <c r="AD14" s="16">
        <f t="shared" si="28"/>
        <v>241047</v>
      </c>
      <c r="AE14" s="16">
        <v>241251</v>
      </c>
      <c r="AF14" s="17">
        <f t="shared" si="7"/>
        <v>204</v>
      </c>
      <c r="AG14" s="17">
        <f t="shared" si="21"/>
        <v>6208.8999999998796</v>
      </c>
      <c r="AH14" s="16">
        <f t="shared" si="22"/>
        <v>9215159.6999999993</v>
      </c>
      <c r="AI14" s="16">
        <v>9219853.1999999993</v>
      </c>
      <c r="AJ14" s="34">
        <f t="shared" si="8"/>
        <v>4693.5</v>
      </c>
      <c r="AK14" s="16">
        <f t="shared" si="29"/>
        <v>9517580.4100000001</v>
      </c>
      <c r="AL14" s="16">
        <v>9522459</v>
      </c>
      <c r="AM14" s="34">
        <f t="shared" si="23"/>
        <v>4878.5899999998501</v>
      </c>
      <c r="AN14" s="16">
        <f t="shared" si="24"/>
        <v>366362.26</v>
      </c>
      <c r="AO14" s="16">
        <v>367743.86</v>
      </c>
      <c r="AP14" s="34">
        <f t="shared" si="30"/>
        <v>1381.5999999999799</v>
      </c>
      <c r="AQ14" s="16">
        <f t="shared" si="25"/>
        <v>43253.8</v>
      </c>
      <c r="AR14" s="16">
        <v>43259.27</v>
      </c>
      <c r="AS14" s="34">
        <f t="shared" si="26"/>
        <v>5.46999999999389</v>
      </c>
      <c r="AT14" s="34">
        <f t="shared" si="27"/>
        <v>5919.78999999999</v>
      </c>
      <c r="AU14" s="16">
        <f t="shared" si="9"/>
        <v>185.08999999985099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15">
        <v>46181</v>
      </c>
      <c r="C15" s="16">
        <f t="shared" si="10"/>
        <v>4751220.8</v>
      </c>
      <c r="D15" s="16">
        <v>4755018.12</v>
      </c>
      <c r="E15" s="17">
        <f t="shared" si="11"/>
        <v>3797.3200000002998</v>
      </c>
      <c r="F15" s="16">
        <f t="shared" si="12"/>
        <v>1422945.1</v>
      </c>
      <c r="G15" s="16">
        <v>1422986.32</v>
      </c>
      <c r="H15" s="17">
        <f t="shared" si="0"/>
        <v>41.219999999972103</v>
      </c>
      <c r="I15" s="16">
        <f t="shared" si="13"/>
        <v>170238.01</v>
      </c>
      <c r="J15" s="16">
        <v>170340.71</v>
      </c>
      <c r="K15" s="17">
        <f t="shared" si="1"/>
        <v>102.69999999998301</v>
      </c>
      <c r="L15" s="16">
        <f t="shared" si="14"/>
        <v>98451.44</v>
      </c>
      <c r="M15" s="16">
        <v>98500.800000000003</v>
      </c>
      <c r="N15" s="17">
        <f t="shared" si="2"/>
        <v>49.360000000000603</v>
      </c>
      <c r="O15" s="16">
        <f t="shared" si="15"/>
        <v>860205.2</v>
      </c>
      <c r="P15" s="16">
        <v>860502.56</v>
      </c>
      <c r="Q15" s="17">
        <f t="shared" si="3"/>
        <v>297.36000000010199</v>
      </c>
      <c r="R15" s="16">
        <f t="shared" si="16"/>
        <v>346709.44</v>
      </c>
      <c r="S15" s="16">
        <v>346902.24</v>
      </c>
      <c r="T15" s="17">
        <f t="shared" si="4"/>
        <v>192.79999999998799</v>
      </c>
      <c r="U15" s="16">
        <f t="shared" si="17"/>
        <v>902398.2</v>
      </c>
      <c r="V15" s="16">
        <v>903061.4</v>
      </c>
      <c r="W15" s="17">
        <f t="shared" si="18"/>
        <v>663.20000000006996</v>
      </c>
      <c r="X15" s="16">
        <f t="shared" si="19"/>
        <v>651261.12</v>
      </c>
      <c r="Y15" s="16">
        <v>651707.6</v>
      </c>
      <c r="Z15" s="17">
        <f t="shared" si="5"/>
        <v>446.47999999998098</v>
      </c>
      <c r="AA15" s="16">
        <f t="shared" si="20"/>
        <v>172702.56</v>
      </c>
      <c r="AB15" s="16">
        <v>172852.56</v>
      </c>
      <c r="AC15" s="17">
        <f t="shared" si="6"/>
        <v>150</v>
      </c>
      <c r="AD15" s="16">
        <f t="shared" si="28"/>
        <v>241251</v>
      </c>
      <c r="AE15" s="16">
        <v>241530</v>
      </c>
      <c r="AF15" s="17">
        <f t="shared" si="7"/>
        <v>279</v>
      </c>
      <c r="AG15" s="17">
        <f t="shared" si="21"/>
        <v>6019.4400000003998</v>
      </c>
      <c r="AH15" s="16">
        <f t="shared" si="22"/>
        <v>9219853.1999999993</v>
      </c>
      <c r="AI15" s="16">
        <v>9224317.6999999993</v>
      </c>
      <c r="AJ15" s="34">
        <f t="shared" si="8"/>
        <v>4464.5</v>
      </c>
      <c r="AK15" s="16">
        <f t="shared" si="29"/>
        <v>9522459</v>
      </c>
      <c r="AL15" s="16">
        <v>9527092.2899999991</v>
      </c>
      <c r="AM15" s="34">
        <f t="shared" si="23"/>
        <v>4633.2899999991096</v>
      </c>
      <c r="AN15" s="16">
        <f t="shared" si="24"/>
        <v>367743.86</v>
      </c>
      <c r="AO15" s="16">
        <v>369189.68</v>
      </c>
      <c r="AP15" s="34">
        <f t="shared" si="30"/>
        <v>1445.8200000000099</v>
      </c>
      <c r="AQ15" s="16">
        <f t="shared" si="25"/>
        <v>43259.27</v>
      </c>
      <c r="AR15" s="16">
        <v>43262.71</v>
      </c>
      <c r="AS15" s="34">
        <f t="shared" si="26"/>
        <v>3.4400000000023301</v>
      </c>
      <c r="AT15" s="34">
        <f t="shared" si="27"/>
        <v>5756.88</v>
      </c>
      <c r="AU15" s="16">
        <f t="shared" si="9"/>
        <v>168.78999999910599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15">
        <v>46182</v>
      </c>
      <c r="C16" s="16">
        <f t="shared" si="10"/>
        <v>4755018.12</v>
      </c>
      <c r="D16" s="16">
        <v>4758576.88</v>
      </c>
      <c r="E16" s="17">
        <f t="shared" si="11"/>
        <v>3558.7599999997801</v>
      </c>
      <c r="F16" s="16">
        <f t="shared" si="12"/>
        <v>1422986.32</v>
      </c>
      <c r="G16" s="16">
        <v>1423111.42</v>
      </c>
      <c r="H16" s="17">
        <f t="shared" si="0"/>
        <v>125.09999999986</v>
      </c>
      <c r="I16" s="16">
        <f t="shared" si="13"/>
        <v>170340.71</v>
      </c>
      <c r="J16" s="16">
        <v>170441.71</v>
      </c>
      <c r="K16" s="17">
        <f t="shared" si="1"/>
        <v>101</v>
      </c>
      <c r="L16" s="16">
        <f t="shared" si="14"/>
        <v>98500.800000000003</v>
      </c>
      <c r="M16" s="16">
        <v>98565.759999999995</v>
      </c>
      <c r="N16" s="17">
        <f t="shared" si="2"/>
        <v>64.959999999991894</v>
      </c>
      <c r="O16" s="16">
        <f t="shared" si="15"/>
        <v>860502.56</v>
      </c>
      <c r="P16" s="16">
        <v>860801.9</v>
      </c>
      <c r="Q16" s="17">
        <f t="shared" si="3"/>
        <v>299.33999999996701</v>
      </c>
      <c r="R16" s="16">
        <f t="shared" si="16"/>
        <v>346902.24</v>
      </c>
      <c r="S16" s="16">
        <v>347099.2</v>
      </c>
      <c r="T16" s="17">
        <f t="shared" si="4"/>
        <v>196.96000000002101</v>
      </c>
      <c r="U16" s="16">
        <f t="shared" si="17"/>
        <v>903061.4</v>
      </c>
      <c r="V16" s="16">
        <v>903691.6</v>
      </c>
      <c r="W16" s="17">
        <f t="shared" si="18"/>
        <v>630.19999999995298</v>
      </c>
      <c r="X16" s="16">
        <f t="shared" si="19"/>
        <v>651707.6</v>
      </c>
      <c r="Y16" s="16">
        <v>652150.64</v>
      </c>
      <c r="Z16" s="17">
        <f t="shared" si="5"/>
        <v>443.04000000003703</v>
      </c>
      <c r="AA16" s="16">
        <f t="shared" si="20"/>
        <v>172852.56</v>
      </c>
      <c r="AB16" s="16">
        <v>172999.04000000001</v>
      </c>
      <c r="AC16" s="17">
        <f t="shared" si="6"/>
        <v>146.48000000000999</v>
      </c>
      <c r="AD16" s="16">
        <f t="shared" si="28"/>
        <v>241530</v>
      </c>
      <c r="AE16" s="16">
        <v>241796</v>
      </c>
      <c r="AF16" s="17">
        <f t="shared" si="7"/>
        <v>266</v>
      </c>
      <c r="AG16" s="17">
        <f t="shared" si="21"/>
        <v>5831.83999999962</v>
      </c>
      <c r="AH16" s="16">
        <f t="shared" si="22"/>
        <v>9224317.6999999993</v>
      </c>
      <c r="AI16" s="16">
        <v>9228544.5</v>
      </c>
      <c r="AJ16" s="34">
        <f t="shared" si="8"/>
        <v>4226.8000000007496</v>
      </c>
      <c r="AK16" s="16">
        <f t="shared" si="29"/>
        <v>9527092.2899999991</v>
      </c>
      <c r="AL16" s="16">
        <v>9531489.0999999996</v>
      </c>
      <c r="AM16" s="34">
        <f t="shared" si="23"/>
        <v>4396.8100000005197</v>
      </c>
      <c r="AN16" s="16">
        <f t="shared" si="24"/>
        <v>369189.68</v>
      </c>
      <c r="AO16" s="16">
        <v>370699.15</v>
      </c>
      <c r="AP16" s="34">
        <f t="shared" si="30"/>
        <v>1509.47000000003</v>
      </c>
      <c r="AQ16" s="16">
        <f t="shared" si="25"/>
        <v>43262.71</v>
      </c>
      <c r="AR16" s="16">
        <v>43277.53</v>
      </c>
      <c r="AS16" s="34">
        <f t="shared" si="26"/>
        <v>14.8199999999997</v>
      </c>
      <c r="AT16" s="34">
        <f t="shared" si="27"/>
        <v>5574.9700000007697</v>
      </c>
      <c r="AU16" s="16">
        <f t="shared" si="9"/>
        <v>170.009999999776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4"/>
      <c r="B17" s="15">
        <v>46183</v>
      </c>
      <c r="C17" s="16">
        <f t="shared" si="10"/>
        <v>4758576.88</v>
      </c>
      <c r="D17" s="16">
        <v>4762252.21</v>
      </c>
      <c r="E17" s="17">
        <f t="shared" si="11"/>
        <v>3675.33000000007</v>
      </c>
      <c r="F17" s="16">
        <f t="shared" si="12"/>
        <v>1423111.42</v>
      </c>
      <c r="G17" s="16">
        <v>1423152.55</v>
      </c>
      <c r="H17" s="17">
        <f t="shared" si="0"/>
        <v>41.1300000001211</v>
      </c>
      <c r="I17" s="16">
        <f t="shared" si="13"/>
        <v>170441.71</v>
      </c>
      <c r="J17" s="16">
        <v>170538.53</v>
      </c>
      <c r="K17" s="17">
        <f t="shared" si="1"/>
        <v>96.820000000006999</v>
      </c>
      <c r="L17" s="16">
        <f t="shared" si="14"/>
        <v>98565.759999999995</v>
      </c>
      <c r="M17" s="16">
        <v>98612.13</v>
      </c>
      <c r="N17" s="17">
        <f t="shared" si="2"/>
        <v>46.370000000009902</v>
      </c>
      <c r="O17" s="16">
        <f t="shared" si="15"/>
        <v>860801.9</v>
      </c>
      <c r="P17" s="16">
        <v>861101.44</v>
      </c>
      <c r="Q17" s="17">
        <f t="shared" si="3"/>
        <v>299.53999999992101</v>
      </c>
      <c r="R17" s="16">
        <f t="shared" si="16"/>
        <v>347099.2</v>
      </c>
      <c r="S17" s="16">
        <v>347256.48</v>
      </c>
      <c r="T17" s="17">
        <f t="shared" si="4"/>
        <v>157.27999999996999</v>
      </c>
      <c r="U17" s="16">
        <f t="shared" si="17"/>
        <v>903691.6</v>
      </c>
      <c r="V17" s="16">
        <v>904316.12</v>
      </c>
      <c r="W17" s="17">
        <f t="shared" si="18"/>
        <v>624.52000000001897</v>
      </c>
      <c r="X17" s="16">
        <f t="shared" si="19"/>
        <v>652150.64</v>
      </c>
      <c r="Y17" s="16">
        <v>652586.76</v>
      </c>
      <c r="Z17" s="17">
        <f t="shared" si="5"/>
        <v>436.119999999995</v>
      </c>
      <c r="AA17" s="16">
        <f t="shared" si="20"/>
        <v>172999.04000000001</v>
      </c>
      <c r="AB17" s="16">
        <v>173149.04</v>
      </c>
      <c r="AC17" s="17">
        <f t="shared" si="6"/>
        <v>150</v>
      </c>
      <c r="AD17" s="16">
        <f t="shared" si="28"/>
        <v>241796</v>
      </c>
      <c r="AE17" s="16">
        <v>242107</v>
      </c>
      <c r="AF17" s="17">
        <f t="shared" si="7"/>
        <v>311</v>
      </c>
      <c r="AG17" s="17">
        <f t="shared" si="21"/>
        <v>5838.1100000001197</v>
      </c>
      <c r="AH17" s="16">
        <f t="shared" si="22"/>
        <v>9228544.5</v>
      </c>
      <c r="AI17" s="16">
        <v>9232945.3200000003</v>
      </c>
      <c r="AJ17" s="34">
        <f t="shared" si="8"/>
        <v>4400.8200000002998</v>
      </c>
      <c r="AK17" s="16">
        <f t="shared" si="29"/>
        <v>9531489.0999999996</v>
      </c>
      <c r="AL17" s="16">
        <v>9536066.8599999994</v>
      </c>
      <c r="AM17" s="34">
        <f t="shared" si="23"/>
        <v>4577.7599999997801</v>
      </c>
      <c r="AN17" s="16">
        <f t="shared" si="24"/>
        <v>370699.15</v>
      </c>
      <c r="AO17" s="16">
        <v>371988.15</v>
      </c>
      <c r="AP17" s="34">
        <f t="shared" si="30"/>
        <v>1289</v>
      </c>
      <c r="AQ17" s="16">
        <f t="shared" si="25"/>
        <v>43277.53</v>
      </c>
      <c r="AR17" s="16">
        <v>43278.39</v>
      </c>
      <c r="AS17" s="34">
        <f t="shared" si="26"/>
        <v>0.86000000000058197</v>
      </c>
      <c r="AT17" s="34">
        <f t="shared" si="27"/>
        <v>5538.9600000003002</v>
      </c>
      <c r="AU17" s="16">
        <f t="shared" si="9"/>
        <v>176.939999999478</v>
      </c>
      <c r="AV17" s="39"/>
      <c r="AZ17" s="1"/>
    </row>
    <row r="18" spans="1:55" ht="30" customHeight="1">
      <c r="A18" s="504"/>
      <c r="B18" s="15">
        <v>46184</v>
      </c>
      <c r="C18" s="16">
        <f t="shared" si="10"/>
        <v>4762252.21</v>
      </c>
      <c r="D18" s="16">
        <v>4766056.9000000004</v>
      </c>
      <c r="E18" s="17">
        <f t="shared" si="11"/>
        <v>3804.6900000004098</v>
      </c>
      <c r="F18" s="16">
        <f t="shared" si="12"/>
        <v>1423152.55</v>
      </c>
      <c r="G18" s="16">
        <v>1423300.11</v>
      </c>
      <c r="H18" s="17">
        <f t="shared" si="0"/>
        <v>147.56000000005599</v>
      </c>
      <c r="I18" s="16">
        <f t="shared" si="13"/>
        <v>170538.53</v>
      </c>
      <c r="J18" s="16">
        <v>170647.54</v>
      </c>
      <c r="K18" s="17">
        <f t="shared" si="1"/>
        <v>109.010000000009</v>
      </c>
      <c r="L18" s="16">
        <f t="shared" si="14"/>
        <v>98612.13</v>
      </c>
      <c r="M18" s="16">
        <v>98667.73</v>
      </c>
      <c r="N18" s="17">
        <f t="shared" si="2"/>
        <v>55.599999999991297</v>
      </c>
      <c r="O18" s="16">
        <f t="shared" si="15"/>
        <v>861101.44</v>
      </c>
      <c r="P18" s="16">
        <v>861470.16</v>
      </c>
      <c r="Q18" s="17">
        <f t="shared" si="3"/>
        <v>368.72000000008802</v>
      </c>
      <c r="R18" s="16">
        <f t="shared" si="16"/>
        <v>347256.48</v>
      </c>
      <c r="S18" s="16">
        <v>347443.16</v>
      </c>
      <c r="T18" s="17">
        <f t="shared" si="4"/>
        <v>186.67999999999299</v>
      </c>
      <c r="U18" s="16">
        <f t="shared" si="17"/>
        <v>904316.12</v>
      </c>
      <c r="V18" s="16">
        <v>904935.7</v>
      </c>
      <c r="W18" s="17">
        <f t="shared" si="18"/>
        <v>619.57999999995798</v>
      </c>
      <c r="X18" s="16">
        <f t="shared" si="19"/>
        <v>652586.76</v>
      </c>
      <c r="Y18" s="16">
        <v>652998.28</v>
      </c>
      <c r="Z18" s="17">
        <f t="shared" si="5"/>
        <v>411.52000000001902</v>
      </c>
      <c r="AA18" s="16">
        <f t="shared" si="20"/>
        <v>173149.04</v>
      </c>
      <c r="AB18" s="16">
        <v>173297.8</v>
      </c>
      <c r="AC18" s="17">
        <f t="shared" si="6"/>
        <v>148.75999999998001</v>
      </c>
      <c r="AD18" s="16">
        <f t="shared" si="28"/>
        <v>242107</v>
      </c>
      <c r="AE18" s="16">
        <v>242357</v>
      </c>
      <c r="AF18" s="17">
        <f t="shared" si="7"/>
        <v>250</v>
      </c>
      <c r="AG18" s="17">
        <f t="shared" si="21"/>
        <v>6102.1200000005001</v>
      </c>
      <c r="AH18" s="16">
        <f t="shared" si="22"/>
        <v>9232945.3200000003</v>
      </c>
      <c r="AI18" s="16">
        <v>9237445.1999999993</v>
      </c>
      <c r="AJ18" s="34">
        <f t="shared" si="8"/>
        <v>4499.8799999989596</v>
      </c>
      <c r="AK18" s="16">
        <f t="shared" si="29"/>
        <v>9536066.8599999994</v>
      </c>
      <c r="AL18" s="16">
        <v>9540753.4000000004</v>
      </c>
      <c r="AM18" s="34">
        <f t="shared" si="23"/>
        <v>4686.5400000009704</v>
      </c>
      <c r="AN18" s="16">
        <f t="shared" si="24"/>
        <v>371988.15</v>
      </c>
      <c r="AO18" s="16">
        <v>373499.95</v>
      </c>
      <c r="AP18" s="34">
        <f t="shared" si="30"/>
        <v>1511.79999999999</v>
      </c>
      <c r="AQ18" s="16">
        <f t="shared" si="25"/>
        <v>43278.39</v>
      </c>
      <c r="AR18" s="16">
        <v>43280.87</v>
      </c>
      <c r="AS18" s="34">
        <f t="shared" si="26"/>
        <v>2.4800000000032001</v>
      </c>
      <c r="AT18" s="34">
        <f t="shared" si="27"/>
        <v>5860.43999999896</v>
      </c>
      <c r="AU18" s="16">
        <f t="shared" si="9"/>
        <v>186.660000002012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4"/>
      <c r="B19" s="15">
        <v>46185</v>
      </c>
      <c r="C19" s="16">
        <f t="shared" si="10"/>
        <v>4766056.9000000004</v>
      </c>
      <c r="D19" s="16">
        <v>4769695.2699999996</v>
      </c>
      <c r="E19" s="17">
        <f t="shared" si="11"/>
        <v>3638.36999999918</v>
      </c>
      <c r="F19" s="16">
        <f t="shared" si="12"/>
        <v>1423300.11</v>
      </c>
      <c r="G19" s="16">
        <v>1423405.83</v>
      </c>
      <c r="H19" s="17">
        <f t="shared" si="0"/>
        <v>105.719999999972</v>
      </c>
      <c r="I19" s="16">
        <f t="shared" si="13"/>
        <v>170647.54</v>
      </c>
      <c r="J19" s="16">
        <v>170751.85</v>
      </c>
      <c r="K19" s="17">
        <f t="shared" si="1"/>
        <v>104.309999999998</v>
      </c>
      <c r="L19" s="16">
        <f t="shared" si="14"/>
        <v>98667.73</v>
      </c>
      <c r="M19" s="16">
        <v>98713.96</v>
      </c>
      <c r="N19" s="17">
        <f t="shared" si="2"/>
        <v>46.230000000010499</v>
      </c>
      <c r="O19" s="16">
        <f t="shared" si="15"/>
        <v>861470.16</v>
      </c>
      <c r="P19" s="16">
        <v>861776.56</v>
      </c>
      <c r="Q19" s="17">
        <f t="shared" si="3"/>
        <v>306.400000000023</v>
      </c>
      <c r="R19" s="16">
        <f t="shared" si="16"/>
        <v>347443.16</v>
      </c>
      <c r="S19" s="16">
        <v>347617.36</v>
      </c>
      <c r="T19" s="17">
        <f t="shared" si="4"/>
        <v>174.20000000001201</v>
      </c>
      <c r="U19" s="16">
        <f t="shared" si="17"/>
        <v>904935.7</v>
      </c>
      <c r="V19" s="16">
        <v>905567.1</v>
      </c>
      <c r="W19" s="17">
        <f t="shared" si="18"/>
        <v>631.40000000002306</v>
      </c>
      <c r="X19" s="16">
        <f t="shared" si="19"/>
        <v>652998.28</v>
      </c>
      <c r="Y19" s="16">
        <v>653419.43999999994</v>
      </c>
      <c r="Z19" s="17">
        <f t="shared" si="5"/>
        <v>421.15999999991601</v>
      </c>
      <c r="AA19" s="16">
        <f t="shared" si="20"/>
        <v>173297.8</v>
      </c>
      <c r="AB19" s="16">
        <v>173464.64</v>
      </c>
      <c r="AC19" s="17">
        <f t="shared" si="6"/>
        <v>166.84000000002601</v>
      </c>
      <c r="AD19" s="16">
        <f t="shared" si="28"/>
        <v>242357</v>
      </c>
      <c r="AE19" s="16">
        <v>242698</v>
      </c>
      <c r="AF19" s="17">
        <f t="shared" si="7"/>
        <v>341</v>
      </c>
      <c r="AG19" s="17">
        <f t="shared" si="21"/>
        <v>5935.6299999991597</v>
      </c>
      <c r="AH19" s="16">
        <f t="shared" si="22"/>
        <v>9237445.1999999993</v>
      </c>
      <c r="AI19" s="16">
        <v>9241734.4000000004</v>
      </c>
      <c r="AJ19" s="34">
        <f t="shared" si="8"/>
        <v>4289.2000000011203</v>
      </c>
      <c r="AK19" s="16">
        <f t="shared" si="29"/>
        <v>9540753.4000000004</v>
      </c>
      <c r="AL19" s="16">
        <v>9545212.8800000008</v>
      </c>
      <c r="AM19" s="34">
        <f t="shared" si="23"/>
        <v>4459.4800000004498</v>
      </c>
      <c r="AN19" s="16">
        <f t="shared" si="24"/>
        <v>373499.95</v>
      </c>
      <c r="AO19" s="16">
        <v>374964.2</v>
      </c>
      <c r="AP19" s="34">
        <f t="shared" si="30"/>
        <v>1464.25</v>
      </c>
      <c r="AQ19" s="16">
        <f t="shared" si="25"/>
        <v>43280.87</v>
      </c>
      <c r="AR19" s="16">
        <v>43286.33</v>
      </c>
      <c r="AS19" s="34">
        <f t="shared" si="26"/>
        <v>5.4599999999991304</v>
      </c>
      <c r="AT19" s="34">
        <f t="shared" si="27"/>
        <v>5581.1500000010901</v>
      </c>
      <c r="AU19" s="16">
        <f t="shared" si="9"/>
        <v>170.27999999932899</v>
      </c>
      <c r="AV19" s="40"/>
    </row>
    <row r="20" spans="1:55" s="3" customFormat="1" ht="30" customHeight="1">
      <c r="A20" s="504"/>
      <c r="B20" s="15">
        <v>46186</v>
      </c>
      <c r="C20" s="16">
        <f t="shared" si="10"/>
        <v>4769695.2699999996</v>
      </c>
      <c r="D20" s="16">
        <v>4772988.8</v>
      </c>
      <c r="E20" s="17">
        <f t="shared" si="11"/>
        <v>3293.5300000002599</v>
      </c>
      <c r="F20" s="16">
        <f t="shared" si="12"/>
        <v>1423405.83</v>
      </c>
      <c r="G20" s="16">
        <v>1423533.2</v>
      </c>
      <c r="H20" s="17">
        <f t="shared" si="0"/>
        <v>127.369999999879</v>
      </c>
      <c r="I20" s="16">
        <f t="shared" si="13"/>
        <v>170751.85</v>
      </c>
      <c r="J20" s="16">
        <v>170856.49</v>
      </c>
      <c r="K20" s="17">
        <f t="shared" si="1"/>
        <v>104.63999999998499</v>
      </c>
      <c r="L20" s="16">
        <f t="shared" si="14"/>
        <v>98713.96</v>
      </c>
      <c r="M20" s="16">
        <v>98768.72</v>
      </c>
      <c r="N20" s="17">
        <f t="shared" si="2"/>
        <v>54.759999999994797</v>
      </c>
      <c r="O20" s="16">
        <f t="shared" si="15"/>
        <v>861776.56</v>
      </c>
      <c r="P20" s="16">
        <v>862033.36</v>
      </c>
      <c r="Q20" s="17">
        <f t="shared" si="3"/>
        <v>256.79999999992998</v>
      </c>
      <c r="R20" s="16">
        <f t="shared" si="16"/>
        <v>347617.36</v>
      </c>
      <c r="S20" s="16">
        <v>347800.64</v>
      </c>
      <c r="T20" s="17">
        <f t="shared" si="4"/>
        <v>183.280000000028</v>
      </c>
      <c r="U20" s="16">
        <f t="shared" si="17"/>
        <v>905567.1</v>
      </c>
      <c r="V20" s="16">
        <v>906187.6</v>
      </c>
      <c r="W20" s="17">
        <f t="shared" si="18"/>
        <v>620.5</v>
      </c>
      <c r="X20" s="16">
        <f t="shared" si="19"/>
        <v>653419.43999999994</v>
      </c>
      <c r="Y20" s="16">
        <v>653849.59999999998</v>
      </c>
      <c r="Z20" s="17">
        <f t="shared" si="5"/>
        <v>430.16000000003299</v>
      </c>
      <c r="AA20" s="16">
        <f t="shared" si="20"/>
        <v>173464.64</v>
      </c>
      <c r="AB20" s="16">
        <v>173613.48</v>
      </c>
      <c r="AC20" s="17">
        <f t="shared" si="6"/>
        <v>148.83999999999699</v>
      </c>
      <c r="AD20" s="16">
        <f t="shared" si="28"/>
        <v>242698</v>
      </c>
      <c r="AE20" s="16">
        <v>242875</v>
      </c>
      <c r="AF20" s="17">
        <f t="shared" si="7"/>
        <v>177</v>
      </c>
      <c r="AG20" s="17">
        <f t="shared" si="21"/>
        <v>5396.8800000001102</v>
      </c>
      <c r="AH20" s="16">
        <f t="shared" si="22"/>
        <v>9241734.4000000004</v>
      </c>
      <c r="AI20" s="16">
        <v>9245642.9000000004</v>
      </c>
      <c r="AJ20" s="34">
        <f t="shared" si="8"/>
        <v>3908.5</v>
      </c>
      <c r="AK20" s="16">
        <f t="shared" si="29"/>
        <v>9545212.8800000008</v>
      </c>
      <c r="AL20" s="16">
        <v>9549291.7200000007</v>
      </c>
      <c r="AM20" s="34">
        <f t="shared" si="23"/>
        <v>4078.8399999998501</v>
      </c>
      <c r="AN20" s="16">
        <f t="shared" si="24"/>
        <v>374964.2</v>
      </c>
      <c r="AO20" s="16">
        <v>376431.98</v>
      </c>
      <c r="AP20" s="34">
        <f t="shared" si="30"/>
        <v>1467.77999999997</v>
      </c>
      <c r="AQ20" s="16">
        <f t="shared" si="25"/>
        <v>43286.33</v>
      </c>
      <c r="AR20" s="16">
        <v>43293.21</v>
      </c>
      <c r="AS20" s="34">
        <f t="shared" si="26"/>
        <v>6.8799999999973798</v>
      </c>
      <c r="AT20" s="34">
        <f t="shared" si="27"/>
        <v>5220.5599999999804</v>
      </c>
      <c r="AU20" s="16">
        <f t="shared" si="9"/>
        <v>170.33999999985099</v>
      </c>
      <c r="AV20" s="40"/>
    </row>
    <row r="21" spans="1:55" ht="30" customHeight="1">
      <c r="A21" s="504"/>
      <c r="B21" s="15">
        <v>46187</v>
      </c>
      <c r="C21" s="16">
        <f t="shared" si="10"/>
        <v>4772988.8</v>
      </c>
      <c r="D21" s="16">
        <v>4776638.6399999997</v>
      </c>
      <c r="E21" s="17">
        <f t="shared" si="11"/>
        <v>3649.8399999998501</v>
      </c>
      <c r="F21" s="16">
        <f t="shared" si="12"/>
        <v>1423533.2</v>
      </c>
      <c r="G21" s="16">
        <v>1423606.5</v>
      </c>
      <c r="H21" s="17">
        <f t="shared" si="0"/>
        <v>73.300000000046595</v>
      </c>
      <c r="I21" s="16">
        <f t="shared" si="13"/>
        <v>170856.49</v>
      </c>
      <c r="J21" s="16">
        <v>170957.42</v>
      </c>
      <c r="K21" s="17">
        <f t="shared" si="1"/>
        <v>100.93000000002201</v>
      </c>
      <c r="L21" s="16">
        <f t="shared" si="14"/>
        <v>98768.72</v>
      </c>
      <c r="M21" s="16">
        <v>98813.14</v>
      </c>
      <c r="N21" s="17">
        <f t="shared" si="2"/>
        <v>44.419999999998304</v>
      </c>
      <c r="O21" s="16">
        <f t="shared" si="15"/>
        <v>862033.36</v>
      </c>
      <c r="P21" s="16">
        <v>862303.8</v>
      </c>
      <c r="Q21" s="17">
        <f t="shared" si="3"/>
        <v>270.44000000006099</v>
      </c>
      <c r="R21" s="16">
        <f t="shared" si="16"/>
        <v>347800.64</v>
      </c>
      <c r="S21" s="16">
        <v>347933.6</v>
      </c>
      <c r="T21" s="17">
        <f t="shared" si="4"/>
        <v>132.959999999963</v>
      </c>
      <c r="U21" s="16">
        <f t="shared" si="17"/>
        <v>906187.6</v>
      </c>
      <c r="V21" s="16">
        <v>906827.9</v>
      </c>
      <c r="W21" s="17">
        <f t="shared" si="18"/>
        <v>640.30000000004702</v>
      </c>
      <c r="X21" s="16">
        <f t="shared" si="19"/>
        <v>653849.59999999998</v>
      </c>
      <c r="Y21" s="16">
        <v>654248.4</v>
      </c>
      <c r="Z21" s="17">
        <f t="shared" si="5"/>
        <v>398.80000000004702</v>
      </c>
      <c r="AA21" s="16">
        <f t="shared" si="20"/>
        <v>173613.48</v>
      </c>
      <c r="AB21" s="16">
        <v>173763.52</v>
      </c>
      <c r="AC21" s="17">
        <f t="shared" si="6"/>
        <v>150.03999999997899</v>
      </c>
      <c r="AD21" s="16">
        <f t="shared" si="28"/>
        <v>242875</v>
      </c>
      <c r="AE21" s="16">
        <v>243057</v>
      </c>
      <c r="AF21" s="17">
        <f t="shared" si="7"/>
        <v>182</v>
      </c>
      <c r="AG21" s="17">
        <f t="shared" si="21"/>
        <v>5643.0300000000097</v>
      </c>
      <c r="AH21" s="16">
        <f t="shared" si="22"/>
        <v>9245642.9000000004</v>
      </c>
      <c r="AI21" s="16">
        <v>9249906.3000000007</v>
      </c>
      <c r="AJ21" s="34">
        <f t="shared" si="8"/>
        <v>4263.4000000003698</v>
      </c>
      <c r="AK21" s="16">
        <f t="shared" si="29"/>
        <v>9549291.7200000007</v>
      </c>
      <c r="AL21" s="16">
        <v>9553728.0299999993</v>
      </c>
      <c r="AM21" s="34">
        <f t="shared" si="23"/>
        <v>4436.3099999986598</v>
      </c>
      <c r="AN21" s="16">
        <f t="shared" si="24"/>
        <v>376431.98</v>
      </c>
      <c r="AO21" s="16">
        <v>377730.17</v>
      </c>
      <c r="AP21" s="34">
        <f t="shared" si="30"/>
        <v>1298.19</v>
      </c>
      <c r="AQ21" s="16">
        <f t="shared" si="25"/>
        <v>43293.21</v>
      </c>
      <c r="AR21" s="16">
        <v>43311.85</v>
      </c>
      <c r="AS21" s="34">
        <f t="shared" si="26"/>
        <v>18.6399999999994</v>
      </c>
      <c r="AT21" s="34">
        <f t="shared" si="27"/>
        <v>5392.9100000004</v>
      </c>
      <c r="AU21" s="16">
        <f t="shared" si="9"/>
        <v>172.909999998286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4"/>
      <c r="B22" s="15">
        <v>46188</v>
      </c>
      <c r="C22" s="16">
        <f t="shared" si="10"/>
        <v>4776638.6399999997</v>
      </c>
      <c r="D22" s="16">
        <v>4782353.7</v>
      </c>
      <c r="E22" s="17">
        <f t="shared" si="11"/>
        <v>5715.0600000005197</v>
      </c>
      <c r="F22" s="16">
        <f t="shared" si="12"/>
        <v>1423606.5</v>
      </c>
      <c r="G22" s="16">
        <v>1423654.78</v>
      </c>
      <c r="H22" s="17">
        <f t="shared" si="0"/>
        <v>48.280000000027897</v>
      </c>
      <c r="I22" s="16">
        <f t="shared" si="13"/>
        <v>170957.42</v>
      </c>
      <c r="J22" s="16">
        <v>171086.41</v>
      </c>
      <c r="K22" s="17">
        <f t="shared" si="1"/>
        <v>128.989999999991</v>
      </c>
      <c r="L22" s="16">
        <f t="shared" si="14"/>
        <v>98813.14</v>
      </c>
      <c r="M22" s="16">
        <v>98885.81</v>
      </c>
      <c r="N22" s="17">
        <f t="shared" si="2"/>
        <v>72.669999999998296</v>
      </c>
      <c r="O22" s="16">
        <f t="shared" si="15"/>
        <v>862303.8</v>
      </c>
      <c r="P22" s="16">
        <v>862726.8</v>
      </c>
      <c r="Q22" s="17">
        <f t="shared" si="3"/>
        <v>423</v>
      </c>
      <c r="R22" s="16">
        <f t="shared" si="16"/>
        <v>347933.6</v>
      </c>
      <c r="S22" s="16">
        <v>348169.48</v>
      </c>
      <c r="T22" s="17">
        <f t="shared" si="4"/>
        <v>235.880000000005</v>
      </c>
      <c r="U22" s="16">
        <f t="shared" si="17"/>
        <v>906827.9</v>
      </c>
      <c r="V22" s="16">
        <v>907759.9</v>
      </c>
      <c r="W22" s="17">
        <f t="shared" si="18"/>
        <v>932</v>
      </c>
      <c r="X22" s="16">
        <f t="shared" si="19"/>
        <v>654248.4</v>
      </c>
      <c r="Y22" s="16">
        <v>654777.19999999995</v>
      </c>
      <c r="Z22" s="17">
        <f t="shared" si="5"/>
        <v>528.79999999993004</v>
      </c>
      <c r="AA22" s="16">
        <f t="shared" si="20"/>
        <v>173763.52</v>
      </c>
      <c r="AB22" s="16">
        <v>173967.2</v>
      </c>
      <c r="AC22" s="17">
        <f t="shared" si="6"/>
        <v>203.68000000002201</v>
      </c>
      <c r="AD22" s="16">
        <f t="shared" si="28"/>
        <v>243057</v>
      </c>
      <c r="AE22" s="16">
        <v>243400</v>
      </c>
      <c r="AF22" s="17">
        <f t="shared" si="7"/>
        <v>343</v>
      </c>
      <c r="AG22" s="17">
        <f t="shared" si="21"/>
        <v>8631.3600000005008</v>
      </c>
      <c r="AH22" s="16">
        <f t="shared" si="22"/>
        <v>9249906.3000000007</v>
      </c>
      <c r="AI22" s="16">
        <v>9257328.1899999995</v>
      </c>
      <c r="AJ22" s="34">
        <f t="shared" si="8"/>
        <v>7421.8899999987298</v>
      </c>
      <c r="AK22" s="16">
        <f t="shared" si="29"/>
        <v>9553728.0299999993</v>
      </c>
      <c r="AL22" s="16">
        <v>9561399.75</v>
      </c>
      <c r="AM22" s="34">
        <f t="shared" si="23"/>
        <v>7671.7200000006696</v>
      </c>
      <c r="AN22" s="16">
        <f t="shared" si="24"/>
        <v>377730.17</v>
      </c>
      <c r="AO22" s="16">
        <v>378789.9</v>
      </c>
      <c r="AP22" s="34">
        <f t="shared" si="30"/>
        <v>1059.73000000004</v>
      </c>
      <c r="AQ22" s="16">
        <f t="shared" si="25"/>
        <v>43311.85</v>
      </c>
      <c r="AR22" s="16">
        <v>43312.37</v>
      </c>
      <c r="AS22" s="34">
        <f t="shared" si="26"/>
        <v>0.52000000000407498</v>
      </c>
      <c r="AT22" s="34">
        <f t="shared" si="27"/>
        <v>8277.4199999987504</v>
      </c>
      <c r="AU22" s="16">
        <f t="shared" si="9"/>
        <v>249.83000000193701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4"/>
      <c r="B23" s="15">
        <v>46189</v>
      </c>
      <c r="C23" s="16">
        <f t="shared" si="10"/>
        <v>4782353.7</v>
      </c>
      <c r="D23" s="16">
        <v>4787220.58</v>
      </c>
      <c r="E23" s="17">
        <f t="shared" si="11"/>
        <v>4866.8799999998901</v>
      </c>
      <c r="F23" s="16">
        <f t="shared" si="12"/>
        <v>1423654.78</v>
      </c>
      <c r="G23" s="16">
        <v>1423741.21</v>
      </c>
      <c r="H23" s="17">
        <f t="shared" si="0"/>
        <v>86.429999999934793</v>
      </c>
      <c r="I23" s="16">
        <f t="shared" si="13"/>
        <v>171086.41</v>
      </c>
      <c r="J23" s="16">
        <v>171215.58</v>
      </c>
      <c r="K23" s="17">
        <f t="shared" si="1"/>
        <v>129.16999999998399</v>
      </c>
      <c r="L23" s="16">
        <f t="shared" si="14"/>
        <v>98885.81</v>
      </c>
      <c r="M23" s="16">
        <v>98962.07</v>
      </c>
      <c r="N23" s="17">
        <f t="shared" si="2"/>
        <v>76.260000000009299</v>
      </c>
      <c r="O23" s="16">
        <f t="shared" si="15"/>
        <v>862726.8</v>
      </c>
      <c r="P23" s="16">
        <v>863189.12</v>
      </c>
      <c r="Q23" s="17">
        <f t="shared" si="3"/>
        <v>462.319999999949</v>
      </c>
      <c r="R23" s="16">
        <f t="shared" si="16"/>
        <v>348169.48</v>
      </c>
      <c r="S23" s="16">
        <v>348438.52</v>
      </c>
      <c r="T23" s="17">
        <f t="shared" si="4"/>
        <v>269.04000000003703</v>
      </c>
      <c r="U23" s="16">
        <f t="shared" si="17"/>
        <v>907759.9</v>
      </c>
      <c r="V23" s="16">
        <v>908674.6</v>
      </c>
      <c r="W23" s="17">
        <f t="shared" si="18"/>
        <v>914.69999999995298</v>
      </c>
      <c r="X23" s="16">
        <f t="shared" si="19"/>
        <v>654777.19999999995</v>
      </c>
      <c r="Y23" s="16">
        <v>655239.36</v>
      </c>
      <c r="Z23" s="17">
        <f t="shared" si="5"/>
        <v>462.16000000003299</v>
      </c>
      <c r="AA23" s="16">
        <f t="shared" si="20"/>
        <v>173967.2</v>
      </c>
      <c r="AB23" s="16">
        <v>174166.04</v>
      </c>
      <c r="AC23" s="17">
        <f t="shared" si="6"/>
        <v>198.83999999999699</v>
      </c>
      <c r="AD23" s="16">
        <f t="shared" si="28"/>
        <v>243400</v>
      </c>
      <c r="AE23" s="16">
        <v>243673</v>
      </c>
      <c r="AF23" s="17">
        <f t="shared" si="7"/>
        <v>273</v>
      </c>
      <c r="AG23" s="17">
        <f t="shared" si="21"/>
        <v>7738.7999999997801</v>
      </c>
      <c r="AH23" s="16">
        <f t="shared" si="22"/>
        <v>9257328.1899999995</v>
      </c>
      <c r="AI23" s="16">
        <v>9264571.25</v>
      </c>
      <c r="AJ23" s="34">
        <f t="shared" si="8"/>
        <v>7243.0600000005197</v>
      </c>
      <c r="AK23" s="16">
        <f t="shared" si="29"/>
        <v>9561399.75</v>
      </c>
      <c r="AL23" s="16">
        <v>9568867.6199999992</v>
      </c>
      <c r="AM23" s="34">
        <f t="shared" si="23"/>
        <v>7467.8699999991804</v>
      </c>
      <c r="AN23" s="16">
        <f t="shared" si="24"/>
        <v>378789.9</v>
      </c>
      <c r="AO23" s="16">
        <v>379822.89</v>
      </c>
      <c r="AP23" s="34">
        <f t="shared" si="30"/>
        <v>1032.98999999999</v>
      </c>
      <c r="AQ23" s="16">
        <f t="shared" si="25"/>
        <v>43312.37</v>
      </c>
      <c r="AR23" s="16">
        <v>43312.37</v>
      </c>
      <c r="AS23" s="34">
        <f t="shared" si="26"/>
        <v>0</v>
      </c>
      <c r="AT23" s="34">
        <f t="shared" si="27"/>
        <v>8077.2100000005203</v>
      </c>
      <c r="AU23" s="16">
        <f t="shared" si="9"/>
        <v>224.80999999865901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4"/>
      <c r="B24" s="15">
        <v>46190</v>
      </c>
      <c r="C24" s="16">
        <f t="shared" si="10"/>
        <v>4787220.58</v>
      </c>
      <c r="D24" s="16">
        <v>4793191.4000000004</v>
      </c>
      <c r="E24" s="17">
        <f t="shared" si="11"/>
        <v>5970.8200000002998</v>
      </c>
      <c r="F24" s="16">
        <f t="shared" si="12"/>
        <v>1423741.21</v>
      </c>
      <c r="G24" s="16">
        <v>1423790.44</v>
      </c>
      <c r="H24" s="17">
        <f t="shared" si="0"/>
        <v>49.229999999981402</v>
      </c>
      <c r="I24" s="16">
        <f t="shared" si="13"/>
        <v>171215.58</v>
      </c>
      <c r="J24" s="16">
        <v>171357.55</v>
      </c>
      <c r="K24" s="17">
        <f t="shared" si="1"/>
        <v>141.97000000000099</v>
      </c>
      <c r="L24" s="16">
        <f t="shared" si="14"/>
        <v>98962.07</v>
      </c>
      <c r="M24" s="16">
        <v>99065.83</v>
      </c>
      <c r="N24" s="17">
        <f t="shared" si="2"/>
        <v>103.759999999995</v>
      </c>
      <c r="O24" s="16">
        <f t="shared" si="15"/>
        <v>863189.12</v>
      </c>
      <c r="P24" s="16">
        <v>863655.6</v>
      </c>
      <c r="Q24" s="17">
        <f t="shared" si="3"/>
        <v>466.47999999998098</v>
      </c>
      <c r="R24" s="16">
        <f t="shared" si="16"/>
        <v>348438.52</v>
      </c>
      <c r="S24" s="16">
        <v>348712.76</v>
      </c>
      <c r="T24" s="17">
        <f t="shared" si="4"/>
        <v>274.23999999999103</v>
      </c>
      <c r="U24" s="16">
        <f t="shared" si="17"/>
        <v>908674.6</v>
      </c>
      <c r="V24" s="16">
        <v>909583</v>
      </c>
      <c r="W24" s="17">
        <f t="shared" si="18"/>
        <v>908.40000000002306</v>
      </c>
      <c r="X24" s="16">
        <f t="shared" si="19"/>
        <v>655239.36</v>
      </c>
      <c r="Y24" s="16">
        <v>655888.64000000001</v>
      </c>
      <c r="Z24" s="17">
        <f t="shared" si="5"/>
        <v>649.28000000002805</v>
      </c>
      <c r="AA24" s="16">
        <f t="shared" si="20"/>
        <v>174166.04</v>
      </c>
      <c r="AB24" s="16">
        <v>174368.88</v>
      </c>
      <c r="AC24" s="17">
        <f t="shared" si="6"/>
        <v>202.83999999999699</v>
      </c>
      <c r="AD24" s="16">
        <f t="shared" si="28"/>
        <v>243673</v>
      </c>
      <c r="AE24" s="16">
        <v>244001</v>
      </c>
      <c r="AF24" s="17">
        <f t="shared" si="7"/>
        <v>328</v>
      </c>
      <c r="AG24" s="17">
        <f t="shared" si="21"/>
        <v>9095.0200000003006</v>
      </c>
      <c r="AH24" s="16">
        <f t="shared" si="22"/>
        <v>9264571.25</v>
      </c>
      <c r="AI24" s="16">
        <v>9271506.0399999991</v>
      </c>
      <c r="AJ24" s="34">
        <f t="shared" si="8"/>
        <v>6934.7899999991096</v>
      </c>
      <c r="AK24" s="16">
        <f t="shared" si="29"/>
        <v>9568867.6199999992</v>
      </c>
      <c r="AL24" s="16">
        <v>9576033.75</v>
      </c>
      <c r="AM24" s="34">
        <f t="shared" si="23"/>
        <v>7166.1300000008196</v>
      </c>
      <c r="AN24" s="16">
        <f t="shared" si="24"/>
        <v>379822.89</v>
      </c>
      <c r="AO24" s="16">
        <v>381141.63</v>
      </c>
      <c r="AP24" s="34">
        <f t="shared" si="30"/>
        <v>1318.73999999999</v>
      </c>
      <c r="AQ24" s="16">
        <f t="shared" si="25"/>
        <v>43312.37</v>
      </c>
      <c r="AR24" s="16">
        <v>43312.37</v>
      </c>
      <c r="AS24" s="34">
        <f t="shared" si="26"/>
        <v>0</v>
      </c>
      <c r="AT24" s="34">
        <f t="shared" si="27"/>
        <v>8050.6899999991001</v>
      </c>
      <c r="AU24" s="16">
        <f t="shared" si="9"/>
        <v>231.340000001714</v>
      </c>
      <c r="AV24" s="41"/>
      <c r="AZ24" s="1"/>
    </row>
    <row r="25" spans="1:55" ht="30" customHeight="1">
      <c r="A25" s="504"/>
      <c r="B25" s="15">
        <v>46191</v>
      </c>
      <c r="C25" s="16">
        <f t="shared" si="10"/>
        <v>4793191.4000000004</v>
      </c>
      <c r="D25" s="16">
        <v>4798553.4800000004</v>
      </c>
      <c r="E25" s="17">
        <f t="shared" si="11"/>
        <v>5362.08000000007</v>
      </c>
      <c r="F25" s="16">
        <f t="shared" si="12"/>
        <v>1423790.44</v>
      </c>
      <c r="G25" s="16">
        <v>1423951.63</v>
      </c>
      <c r="H25" s="17">
        <f t="shared" si="0"/>
        <v>161.18999999994401</v>
      </c>
      <c r="I25" s="16">
        <f t="shared" si="13"/>
        <v>171357.55</v>
      </c>
      <c r="J25" s="16">
        <v>171497.43</v>
      </c>
      <c r="K25" s="17">
        <f t="shared" si="1"/>
        <v>139.880000000005</v>
      </c>
      <c r="L25" s="16">
        <f t="shared" si="14"/>
        <v>99065.83</v>
      </c>
      <c r="M25" s="16">
        <v>99144.59</v>
      </c>
      <c r="N25" s="17">
        <f t="shared" si="2"/>
        <v>78.759999999994804</v>
      </c>
      <c r="O25" s="16">
        <f t="shared" si="15"/>
        <v>863655.6</v>
      </c>
      <c r="P25" s="16">
        <v>864130.24</v>
      </c>
      <c r="Q25" s="17">
        <f t="shared" si="3"/>
        <v>474.64000000001403</v>
      </c>
      <c r="R25" s="16">
        <f t="shared" si="16"/>
        <v>348712.76</v>
      </c>
      <c r="S25" s="16">
        <v>348986.84</v>
      </c>
      <c r="T25" s="17">
        <f t="shared" si="4"/>
        <v>274.08000000001601</v>
      </c>
      <c r="U25" s="16">
        <f t="shared" si="17"/>
        <v>909583</v>
      </c>
      <c r="V25" s="16">
        <v>910502.3</v>
      </c>
      <c r="W25" s="17">
        <f t="shared" si="18"/>
        <v>919.30000000004702</v>
      </c>
      <c r="X25" s="16">
        <f t="shared" si="19"/>
        <v>655888.64000000001</v>
      </c>
      <c r="Y25" s="16">
        <v>656504.64</v>
      </c>
      <c r="Z25" s="17">
        <f t="shared" si="5"/>
        <v>616</v>
      </c>
      <c r="AA25" s="16">
        <f t="shared" si="20"/>
        <v>174368.88</v>
      </c>
      <c r="AB25" s="16">
        <v>174581.16</v>
      </c>
      <c r="AC25" s="17">
        <f t="shared" si="6"/>
        <v>212.27999999999901</v>
      </c>
      <c r="AD25" s="16">
        <f t="shared" si="28"/>
        <v>244001</v>
      </c>
      <c r="AE25" s="16">
        <v>244317</v>
      </c>
      <c r="AF25" s="17">
        <f t="shared" si="7"/>
        <v>316</v>
      </c>
      <c r="AG25" s="17">
        <f t="shared" si="21"/>
        <v>8554.2100000000901</v>
      </c>
      <c r="AH25" s="16">
        <f t="shared" si="22"/>
        <v>9271506.0399999991</v>
      </c>
      <c r="AI25" s="16">
        <v>9278700.6500000004</v>
      </c>
      <c r="AJ25" s="34">
        <f t="shared" si="8"/>
        <v>7194.6100000012702</v>
      </c>
      <c r="AK25" s="16">
        <f t="shared" si="29"/>
        <v>9576033.75</v>
      </c>
      <c r="AL25" s="16">
        <v>9583459.7400000002</v>
      </c>
      <c r="AM25" s="34">
        <f t="shared" si="23"/>
        <v>7425.9900000002199</v>
      </c>
      <c r="AN25" s="16">
        <f t="shared" si="24"/>
        <v>381141.63</v>
      </c>
      <c r="AO25" s="16">
        <v>382343.34</v>
      </c>
      <c r="AP25" s="34">
        <f t="shared" si="30"/>
        <v>1201.71000000002</v>
      </c>
      <c r="AQ25" s="16">
        <f t="shared" si="25"/>
        <v>43312.37</v>
      </c>
      <c r="AR25" s="16">
        <v>43312.43</v>
      </c>
      <c r="AS25" s="34">
        <f t="shared" si="26"/>
        <v>5.9999999997671701E-2</v>
      </c>
      <c r="AT25" s="34">
        <f t="shared" si="27"/>
        <v>8183.9800000012901</v>
      </c>
      <c r="AU25" s="16">
        <f t="shared" si="9"/>
        <v>231.379999998957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4"/>
      <c r="B26" s="15">
        <v>46192</v>
      </c>
      <c r="C26" s="16">
        <f t="shared" si="10"/>
        <v>4798553.4800000004</v>
      </c>
      <c r="D26" s="16">
        <v>4803999.99</v>
      </c>
      <c r="E26" s="17">
        <f t="shared" si="11"/>
        <v>5446.5099999997801</v>
      </c>
      <c r="F26" s="16">
        <f t="shared" si="12"/>
        <v>1423951.63</v>
      </c>
      <c r="G26" s="16">
        <v>1424164.59</v>
      </c>
      <c r="H26" s="17">
        <f t="shared" si="0"/>
        <v>212.960000000196</v>
      </c>
      <c r="I26" s="16">
        <f t="shared" si="13"/>
        <v>171497.43</v>
      </c>
      <c r="J26" s="16">
        <v>171633.13</v>
      </c>
      <c r="K26" s="17">
        <f t="shared" si="1"/>
        <v>135.70000000001201</v>
      </c>
      <c r="L26" s="16">
        <f t="shared" si="14"/>
        <v>99144.59</v>
      </c>
      <c r="M26" s="16">
        <v>99219.44</v>
      </c>
      <c r="N26" s="17">
        <f t="shared" si="2"/>
        <v>74.850000000005807</v>
      </c>
      <c r="O26" s="16">
        <f t="shared" si="15"/>
        <v>864130.24</v>
      </c>
      <c r="P26" s="16">
        <v>864611.52</v>
      </c>
      <c r="Q26" s="17">
        <f t="shared" si="3"/>
        <v>481.280000000028</v>
      </c>
      <c r="R26" s="16">
        <f t="shared" si="16"/>
        <v>348986.84</v>
      </c>
      <c r="S26" s="16">
        <v>349252.8</v>
      </c>
      <c r="T26" s="17">
        <f t="shared" si="4"/>
        <v>265.95999999996297</v>
      </c>
      <c r="U26" s="16">
        <f t="shared" si="17"/>
        <v>910502.3</v>
      </c>
      <c r="V26" s="16">
        <v>911438.72</v>
      </c>
      <c r="W26" s="17">
        <f t="shared" si="18"/>
        <v>936.41999999992504</v>
      </c>
      <c r="X26" s="16">
        <f t="shared" si="19"/>
        <v>656504.64</v>
      </c>
      <c r="Y26" s="16">
        <v>657079.43999999994</v>
      </c>
      <c r="Z26" s="17">
        <f t="shared" si="5"/>
        <v>574.79999999993004</v>
      </c>
      <c r="AA26" s="16">
        <f t="shared" si="20"/>
        <v>174581.16</v>
      </c>
      <c r="AB26" s="16">
        <v>174778.6</v>
      </c>
      <c r="AC26" s="17">
        <f t="shared" si="6"/>
        <v>197.44000000000199</v>
      </c>
      <c r="AD26" s="16">
        <f t="shared" si="28"/>
        <v>244317</v>
      </c>
      <c r="AE26" s="16">
        <v>244654</v>
      </c>
      <c r="AF26" s="17">
        <f t="shared" si="7"/>
        <v>337</v>
      </c>
      <c r="AG26" s="17">
        <f t="shared" si="21"/>
        <v>8662.91999999984</v>
      </c>
      <c r="AH26" s="16">
        <f t="shared" si="22"/>
        <v>9278700.6500000004</v>
      </c>
      <c r="AI26" s="16">
        <v>9285935.4299999997</v>
      </c>
      <c r="AJ26" s="34">
        <f t="shared" si="8"/>
        <v>7234.7799999993304</v>
      </c>
      <c r="AK26" s="16">
        <f t="shared" si="29"/>
        <v>9583459.7400000002</v>
      </c>
      <c r="AL26" s="16">
        <v>9590926.2100000009</v>
      </c>
      <c r="AM26" s="34">
        <f t="shared" si="23"/>
        <v>7466.4700000006696</v>
      </c>
      <c r="AN26" s="16">
        <f t="shared" si="24"/>
        <v>382343.34</v>
      </c>
      <c r="AO26" s="16">
        <v>383630.66</v>
      </c>
      <c r="AP26" s="34">
        <f t="shared" si="30"/>
        <v>1287.3199999999499</v>
      </c>
      <c r="AQ26" s="16">
        <f t="shared" si="25"/>
        <v>43312.43</v>
      </c>
      <c r="AR26" s="16">
        <v>43312.43</v>
      </c>
      <c r="AS26" s="34">
        <f t="shared" si="26"/>
        <v>0</v>
      </c>
      <c r="AT26" s="34">
        <f t="shared" si="27"/>
        <v>8324.6599999992795</v>
      </c>
      <c r="AU26" s="16">
        <f t="shared" si="9"/>
        <v>231.69000000134099</v>
      </c>
    </row>
    <row r="27" spans="1:55" s="3" customFormat="1" ht="30" customHeight="1">
      <c r="A27" s="504"/>
      <c r="B27" s="15">
        <v>46193</v>
      </c>
      <c r="C27" s="16">
        <f t="shared" si="10"/>
        <v>4803999.99</v>
      </c>
      <c r="D27" s="16">
        <v>4809540.1100000003</v>
      </c>
      <c r="E27" s="17">
        <f t="shared" si="11"/>
        <v>5540.1200000001099</v>
      </c>
      <c r="F27" s="16">
        <f t="shared" si="12"/>
        <v>1424164.59</v>
      </c>
      <c r="G27" s="16">
        <v>1424222.18</v>
      </c>
      <c r="H27" s="17">
        <f t="shared" si="0"/>
        <v>57.589999999851003</v>
      </c>
      <c r="I27" s="16">
        <f t="shared" si="13"/>
        <v>171633.13</v>
      </c>
      <c r="J27" s="16">
        <v>171759.13</v>
      </c>
      <c r="K27" s="17">
        <f t="shared" si="1"/>
        <v>126</v>
      </c>
      <c r="L27" s="16">
        <f t="shared" si="14"/>
        <v>99219.44</v>
      </c>
      <c r="M27" s="16">
        <v>99294.8</v>
      </c>
      <c r="N27" s="17">
        <f t="shared" si="2"/>
        <v>75.360000000000596</v>
      </c>
      <c r="O27" s="16">
        <f t="shared" si="15"/>
        <v>864611.52</v>
      </c>
      <c r="P27" s="16">
        <v>865105.68</v>
      </c>
      <c r="Q27" s="17">
        <f t="shared" si="3"/>
        <v>494.16000000003299</v>
      </c>
      <c r="R27" s="16">
        <f t="shared" si="16"/>
        <v>349252.8</v>
      </c>
      <c r="S27" s="16">
        <v>349515.04</v>
      </c>
      <c r="T27" s="17">
        <f t="shared" si="4"/>
        <v>262.23999999999103</v>
      </c>
      <c r="U27" s="16">
        <f t="shared" si="17"/>
        <v>911438.72</v>
      </c>
      <c r="V27" s="16">
        <v>912307.9</v>
      </c>
      <c r="W27" s="17">
        <f t="shared" si="18"/>
        <v>869.180000000051</v>
      </c>
      <c r="X27" s="16">
        <f t="shared" si="19"/>
        <v>657079.43999999994</v>
      </c>
      <c r="Y27" s="16">
        <v>657638.64</v>
      </c>
      <c r="Z27" s="17">
        <f t="shared" si="5"/>
        <v>559.20000000006996</v>
      </c>
      <c r="AA27" s="16">
        <f t="shared" si="20"/>
        <v>174778.6</v>
      </c>
      <c r="AB27" s="16">
        <v>175011.64</v>
      </c>
      <c r="AC27" s="17">
        <f t="shared" si="6"/>
        <v>233.04000000000801</v>
      </c>
      <c r="AD27" s="16">
        <f t="shared" si="28"/>
        <v>244654</v>
      </c>
      <c r="AE27" s="16">
        <v>244988</v>
      </c>
      <c r="AF27" s="17">
        <f t="shared" si="7"/>
        <v>334</v>
      </c>
      <c r="AG27" s="17">
        <f t="shared" si="21"/>
        <v>8550.8900000001195</v>
      </c>
      <c r="AH27" s="16">
        <f t="shared" si="22"/>
        <v>9285935.4299999997</v>
      </c>
      <c r="AI27" s="16">
        <v>9293143.1999999993</v>
      </c>
      <c r="AJ27" s="34">
        <f t="shared" si="8"/>
        <v>7207.7699999995502</v>
      </c>
      <c r="AK27" s="16">
        <f t="shared" si="29"/>
        <v>9590926.2100000009</v>
      </c>
      <c r="AL27" s="16">
        <v>9598367.5600000005</v>
      </c>
      <c r="AM27" s="34">
        <f t="shared" si="23"/>
        <v>7441.3499999996302</v>
      </c>
      <c r="AN27" s="16">
        <f t="shared" si="24"/>
        <v>383630.66</v>
      </c>
      <c r="AO27" s="16">
        <v>384794.29</v>
      </c>
      <c r="AP27" s="34">
        <f t="shared" si="30"/>
        <v>1163.6300000000001</v>
      </c>
      <c r="AQ27" s="16">
        <f t="shared" si="25"/>
        <v>43312.43</v>
      </c>
      <c r="AR27" s="16">
        <v>43312.43</v>
      </c>
      <c r="AS27" s="34">
        <f t="shared" si="26"/>
        <v>0</v>
      </c>
      <c r="AT27" s="34">
        <f t="shared" si="27"/>
        <v>8138.3599999995504</v>
      </c>
      <c r="AU27" s="16">
        <f t="shared" si="9"/>
        <v>233.58000000007499</v>
      </c>
    </row>
    <row r="28" spans="1:55" ht="30" customHeight="1">
      <c r="A28" s="504"/>
      <c r="B28" s="15">
        <v>46194</v>
      </c>
      <c r="C28" s="16">
        <f t="shared" si="10"/>
        <v>4809540.1100000003</v>
      </c>
      <c r="D28" s="16">
        <v>4813116.57</v>
      </c>
      <c r="E28" s="17">
        <f t="shared" si="11"/>
        <v>3576.45999999996</v>
      </c>
      <c r="F28" s="16">
        <f t="shared" si="12"/>
        <v>1424222.18</v>
      </c>
      <c r="G28" s="16">
        <v>1424266.73</v>
      </c>
      <c r="H28" s="17">
        <f t="shared" si="0"/>
        <v>44.550000000046602</v>
      </c>
      <c r="I28" s="16">
        <f t="shared" si="13"/>
        <v>171759.13</v>
      </c>
      <c r="J28" s="16">
        <v>171858.69</v>
      </c>
      <c r="K28" s="17">
        <f t="shared" si="1"/>
        <v>99.5599999999977</v>
      </c>
      <c r="L28" s="16">
        <f t="shared" si="14"/>
        <v>99294.8</v>
      </c>
      <c r="M28" s="16">
        <v>99347.64</v>
      </c>
      <c r="N28" s="17">
        <f t="shared" si="2"/>
        <v>52.8399999999965</v>
      </c>
      <c r="O28" s="16">
        <f t="shared" si="15"/>
        <v>865105.68</v>
      </c>
      <c r="P28" s="16">
        <v>865445.92</v>
      </c>
      <c r="Q28" s="17">
        <f t="shared" si="3"/>
        <v>340.23999999999103</v>
      </c>
      <c r="R28" s="16">
        <f t="shared" si="16"/>
        <v>349515.04</v>
      </c>
      <c r="S28" s="16">
        <v>349677.28</v>
      </c>
      <c r="T28" s="17">
        <f t="shared" si="4"/>
        <v>162.24000000004901</v>
      </c>
      <c r="U28" s="16">
        <f t="shared" si="17"/>
        <v>912307.9</v>
      </c>
      <c r="V28" s="16">
        <v>912911.3</v>
      </c>
      <c r="W28" s="17">
        <f t="shared" si="18"/>
        <v>603.40000000002306</v>
      </c>
      <c r="X28" s="16">
        <f t="shared" si="19"/>
        <v>657638.64</v>
      </c>
      <c r="Y28" s="16">
        <v>658068.5</v>
      </c>
      <c r="Z28" s="17">
        <f t="shared" si="5"/>
        <v>429.85999999998597</v>
      </c>
      <c r="AA28" s="16">
        <f t="shared" si="20"/>
        <v>175011.64</v>
      </c>
      <c r="AB28" s="16">
        <v>175165.16</v>
      </c>
      <c r="AC28" s="17">
        <f t="shared" si="6"/>
        <v>153.51999999999001</v>
      </c>
      <c r="AD28" s="16">
        <f t="shared" si="28"/>
        <v>244988</v>
      </c>
      <c r="AE28" s="16">
        <v>245189</v>
      </c>
      <c r="AF28" s="17">
        <f t="shared" si="7"/>
        <v>201</v>
      </c>
      <c r="AG28" s="17">
        <f t="shared" si="21"/>
        <v>5663.6700000000401</v>
      </c>
      <c r="AH28" s="16">
        <f t="shared" si="22"/>
        <v>9293143.1999999993</v>
      </c>
      <c r="AI28" s="16">
        <v>9297497.5299999993</v>
      </c>
      <c r="AJ28" s="34">
        <f t="shared" si="8"/>
        <v>4354.33000000007</v>
      </c>
      <c r="AK28" s="16">
        <f t="shared" si="29"/>
        <v>9598367.5600000005</v>
      </c>
      <c r="AL28" s="16">
        <v>9602891.4299999997</v>
      </c>
      <c r="AM28" s="34">
        <f t="shared" si="23"/>
        <v>4523.8699999991804</v>
      </c>
      <c r="AN28" s="16">
        <f t="shared" si="24"/>
        <v>384794.29</v>
      </c>
      <c r="AO28" s="16">
        <v>386006.41</v>
      </c>
      <c r="AP28" s="34">
        <f t="shared" si="30"/>
        <v>1212.1199999999999</v>
      </c>
      <c r="AQ28" s="16">
        <f t="shared" si="25"/>
        <v>43312.43</v>
      </c>
      <c r="AR28" s="16">
        <v>43320.54</v>
      </c>
      <c r="AS28" s="34">
        <f t="shared" si="26"/>
        <v>8.1100000000005803</v>
      </c>
      <c r="AT28" s="34">
        <f t="shared" si="27"/>
        <v>5404.8200000000797</v>
      </c>
      <c r="AU28" s="16">
        <f t="shared" si="9"/>
        <v>169.53999999910599</v>
      </c>
      <c r="AV28" s="3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4"/>
      <c r="B29" s="15">
        <v>46195</v>
      </c>
      <c r="C29" s="16">
        <f t="shared" si="10"/>
        <v>4813116.57</v>
      </c>
      <c r="D29" s="16">
        <v>4816778.2</v>
      </c>
      <c r="E29" s="17">
        <f t="shared" si="11"/>
        <v>3661.6299999998901</v>
      </c>
      <c r="F29" s="16">
        <f t="shared" si="12"/>
        <v>1424266.73</v>
      </c>
      <c r="G29" s="16">
        <v>1424312.5</v>
      </c>
      <c r="H29" s="17">
        <f t="shared" si="0"/>
        <v>45.770000000018598</v>
      </c>
      <c r="I29" s="16">
        <f t="shared" si="13"/>
        <v>171858.69</v>
      </c>
      <c r="J29" s="16">
        <v>171958.39999999999</v>
      </c>
      <c r="K29" s="17">
        <f t="shared" si="1"/>
        <v>99.709999999991894</v>
      </c>
      <c r="L29" s="16">
        <f t="shared" si="14"/>
        <v>99347.64</v>
      </c>
      <c r="M29" s="16">
        <v>99397.95</v>
      </c>
      <c r="N29" s="17">
        <f t="shared" si="2"/>
        <v>50.3099999999977</v>
      </c>
      <c r="O29" s="16">
        <f t="shared" si="15"/>
        <v>865445.92</v>
      </c>
      <c r="P29" s="16">
        <v>865791.71</v>
      </c>
      <c r="Q29" s="17">
        <f t="shared" si="3"/>
        <v>345.78999999992101</v>
      </c>
      <c r="R29" s="16">
        <f t="shared" si="16"/>
        <v>349677.28</v>
      </c>
      <c r="S29" s="16">
        <v>349880.5</v>
      </c>
      <c r="T29" s="17">
        <f t="shared" si="4"/>
        <v>203.219999999972</v>
      </c>
      <c r="U29" s="16">
        <f t="shared" si="17"/>
        <v>912911.3</v>
      </c>
      <c r="V29" s="16">
        <v>913527</v>
      </c>
      <c r="W29" s="17">
        <f t="shared" si="18"/>
        <v>615.69999999995298</v>
      </c>
      <c r="X29" s="16">
        <f t="shared" si="19"/>
        <v>658068.5</v>
      </c>
      <c r="Y29" s="16">
        <v>658530.19999999995</v>
      </c>
      <c r="Z29" s="17">
        <f t="shared" si="5"/>
        <v>461.69999999995298</v>
      </c>
      <c r="AA29" s="16">
        <f t="shared" si="20"/>
        <v>175165.16</v>
      </c>
      <c r="AB29" s="16">
        <v>175319.36</v>
      </c>
      <c r="AC29" s="17">
        <f t="shared" si="6"/>
        <v>154.19999999998299</v>
      </c>
      <c r="AD29" s="16">
        <f t="shared" si="28"/>
        <v>245189</v>
      </c>
      <c r="AE29" s="16">
        <v>245487</v>
      </c>
      <c r="AF29" s="17">
        <f t="shared" si="7"/>
        <v>298</v>
      </c>
      <c r="AG29" s="17">
        <f t="shared" si="21"/>
        <v>5936.0299999996796</v>
      </c>
      <c r="AH29" s="16">
        <v>9297497.5299999993</v>
      </c>
      <c r="AI29" s="16">
        <v>9302082.4000000004</v>
      </c>
      <c r="AJ29" s="34">
        <f t="shared" si="8"/>
        <v>4584.8700000010404</v>
      </c>
      <c r="AK29" s="16">
        <f t="shared" si="29"/>
        <v>9602891.4299999997</v>
      </c>
      <c r="AL29" s="16">
        <v>9607659.4499999993</v>
      </c>
      <c r="AM29" s="34">
        <f t="shared" si="23"/>
        <v>4768.0199999995502</v>
      </c>
      <c r="AN29" s="16">
        <f t="shared" si="24"/>
        <v>386006.41</v>
      </c>
      <c r="AO29" s="16">
        <v>387257.86</v>
      </c>
      <c r="AP29" s="34">
        <f t="shared" si="30"/>
        <v>1251.45000000001</v>
      </c>
      <c r="AQ29" s="16">
        <f t="shared" si="25"/>
        <v>43320.54</v>
      </c>
      <c r="AR29" s="16">
        <v>43323.29</v>
      </c>
      <c r="AS29" s="34">
        <f t="shared" si="26"/>
        <v>2.75</v>
      </c>
      <c r="AT29" s="34">
        <f t="shared" si="27"/>
        <v>5679.3700000010704</v>
      </c>
      <c r="AU29" s="16">
        <v>0</v>
      </c>
    </row>
    <row r="30" spans="1:55" ht="30" customHeight="1">
      <c r="A30" s="504"/>
      <c r="B30" s="15">
        <v>46196</v>
      </c>
      <c r="C30" s="16">
        <f t="shared" si="10"/>
        <v>4816778.2</v>
      </c>
      <c r="D30" s="16">
        <v>4821672.5999999996</v>
      </c>
      <c r="E30" s="17">
        <f t="shared" si="11"/>
        <v>4894.3999999994403</v>
      </c>
      <c r="F30" s="16">
        <f t="shared" si="12"/>
        <v>1424312.5</v>
      </c>
      <c r="G30" s="16">
        <v>1424362.85</v>
      </c>
      <c r="H30" s="17">
        <f t="shared" si="0"/>
        <v>50.350000000093097</v>
      </c>
      <c r="I30" s="16">
        <f t="shared" si="13"/>
        <v>171958.39999999999</v>
      </c>
      <c r="J30" s="16">
        <v>172093.01</v>
      </c>
      <c r="K30" s="17">
        <f t="shared" si="1"/>
        <v>134.61000000001499</v>
      </c>
      <c r="L30" s="16">
        <f t="shared" si="14"/>
        <v>99397.95</v>
      </c>
      <c r="M30" s="16">
        <v>99476.64</v>
      </c>
      <c r="N30" s="17">
        <f t="shared" si="2"/>
        <v>78.6900000000023</v>
      </c>
      <c r="O30" s="16">
        <f t="shared" si="15"/>
        <v>865791.71</v>
      </c>
      <c r="P30" s="16">
        <v>866202.48</v>
      </c>
      <c r="Q30" s="17">
        <f t="shared" si="3"/>
        <v>410.77000000001902</v>
      </c>
      <c r="R30" s="16">
        <f t="shared" si="16"/>
        <v>349880.5</v>
      </c>
      <c r="S30" s="16">
        <v>350107.76</v>
      </c>
      <c r="T30" s="17">
        <f t="shared" si="4"/>
        <v>227.260000000009</v>
      </c>
      <c r="U30" s="16">
        <f t="shared" si="17"/>
        <v>913527</v>
      </c>
      <c r="V30" s="16">
        <v>914356.2</v>
      </c>
      <c r="W30" s="17">
        <f t="shared" si="18"/>
        <v>829.19999999995298</v>
      </c>
      <c r="X30" s="16">
        <f t="shared" si="19"/>
        <v>658530.19999999995</v>
      </c>
      <c r="Y30" s="16">
        <v>659065.52</v>
      </c>
      <c r="Z30" s="17">
        <f t="shared" si="5"/>
        <v>535.32000000006497</v>
      </c>
      <c r="AA30" s="16">
        <f t="shared" si="20"/>
        <v>175319.36</v>
      </c>
      <c r="AB30" s="16">
        <v>175519.48</v>
      </c>
      <c r="AC30" s="17">
        <f t="shared" si="6"/>
        <v>200.12000000002399</v>
      </c>
      <c r="AD30" s="16">
        <f t="shared" si="28"/>
        <v>245487</v>
      </c>
      <c r="AE30" s="16">
        <v>245830</v>
      </c>
      <c r="AF30" s="17">
        <f t="shared" si="7"/>
        <v>343</v>
      </c>
      <c r="AG30" s="17">
        <f t="shared" si="21"/>
        <v>7703.7199999996201</v>
      </c>
      <c r="AH30" s="16">
        <f t="shared" si="22"/>
        <v>9302082.4000000004</v>
      </c>
      <c r="AI30" s="16">
        <v>9308351.9100000001</v>
      </c>
      <c r="AJ30" s="34">
        <f t="shared" si="8"/>
        <v>6269.5099999997801</v>
      </c>
      <c r="AK30" s="16">
        <f t="shared" si="29"/>
        <v>9607659.4499999993</v>
      </c>
      <c r="AL30" s="16">
        <v>9614165.5700000003</v>
      </c>
      <c r="AM30" s="34">
        <f t="shared" si="23"/>
        <v>6506.1200000010404</v>
      </c>
      <c r="AN30" s="16">
        <f t="shared" si="24"/>
        <v>387257.86</v>
      </c>
      <c r="AO30" s="16">
        <v>388514.18</v>
      </c>
      <c r="AP30" s="34">
        <f t="shared" si="30"/>
        <v>1256.3200000000099</v>
      </c>
      <c r="AQ30" s="16">
        <f t="shared" si="25"/>
        <v>43323.29</v>
      </c>
      <c r="AR30" s="16">
        <v>43323.31</v>
      </c>
      <c r="AS30" s="34">
        <f t="shared" si="26"/>
        <v>1.9999999996798599E-2</v>
      </c>
      <c r="AT30" s="34">
        <f t="shared" si="27"/>
        <v>7325.6899999997604</v>
      </c>
      <c r="AU30" s="16">
        <f t="shared" si="9"/>
        <v>236.610000001267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4"/>
      <c r="B31" s="15">
        <v>46197</v>
      </c>
      <c r="C31" s="16">
        <f t="shared" si="10"/>
        <v>4821672.5999999996</v>
      </c>
      <c r="D31" s="16">
        <v>4827024.63</v>
      </c>
      <c r="E31" s="17">
        <f t="shared" si="11"/>
        <v>5352.0300000002599</v>
      </c>
      <c r="F31" s="16">
        <f t="shared" si="12"/>
        <v>1424362.85</v>
      </c>
      <c r="G31" s="16">
        <v>1424415.95</v>
      </c>
      <c r="H31" s="17">
        <f t="shared" si="0"/>
        <v>53.099999999860302</v>
      </c>
      <c r="I31" s="16">
        <f t="shared" si="13"/>
        <v>172093.01</v>
      </c>
      <c r="J31" s="16">
        <v>172219.5</v>
      </c>
      <c r="K31" s="17">
        <f t="shared" si="1"/>
        <v>126.489999999991</v>
      </c>
      <c r="L31" s="16">
        <f t="shared" si="14"/>
        <v>99476.64</v>
      </c>
      <c r="M31" s="16">
        <v>99551.73</v>
      </c>
      <c r="N31" s="17">
        <f t="shared" si="2"/>
        <v>75.089999999996493</v>
      </c>
      <c r="O31" s="16">
        <f t="shared" si="15"/>
        <v>866202.48</v>
      </c>
      <c r="P31" s="16">
        <v>866611.52</v>
      </c>
      <c r="Q31" s="17">
        <f t="shared" si="3"/>
        <v>409.04000000003703</v>
      </c>
      <c r="R31" s="16">
        <f t="shared" si="16"/>
        <v>350107.76</v>
      </c>
      <c r="S31" s="16">
        <v>350403.34</v>
      </c>
      <c r="T31" s="17">
        <f t="shared" si="4"/>
        <v>295.58000000001601</v>
      </c>
      <c r="U31" s="16">
        <f t="shared" si="17"/>
        <v>914356.2</v>
      </c>
      <c r="V31" s="16">
        <v>915267.5</v>
      </c>
      <c r="W31" s="17">
        <f t="shared" si="18"/>
        <v>911.30000000004702</v>
      </c>
      <c r="X31" s="16">
        <f t="shared" si="19"/>
        <v>659065.52</v>
      </c>
      <c r="Y31" s="16">
        <v>659711.28</v>
      </c>
      <c r="Z31" s="17">
        <f t="shared" si="5"/>
        <v>645.76000000000897</v>
      </c>
      <c r="AA31" s="16">
        <f t="shared" si="20"/>
        <v>175519.48</v>
      </c>
      <c r="AB31" s="16">
        <v>175732.72</v>
      </c>
      <c r="AC31" s="17">
        <f t="shared" si="6"/>
        <v>213.239999999991</v>
      </c>
      <c r="AD31" s="16">
        <f t="shared" si="28"/>
        <v>245830</v>
      </c>
      <c r="AE31" s="16">
        <v>246146</v>
      </c>
      <c r="AF31" s="17">
        <f t="shared" si="7"/>
        <v>316</v>
      </c>
      <c r="AG31" s="17">
        <f t="shared" si="21"/>
        <v>8397.6300000002102</v>
      </c>
      <c r="AH31" s="16">
        <f t="shared" si="22"/>
        <v>9308351.9100000001</v>
      </c>
      <c r="AI31" s="16">
        <v>9315573.4800000004</v>
      </c>
      <c r="AJ31" s="34">
        <f t="shared" si="8"/>
        <v>7221.5700000002998</v>
      </c>
      <c r="AK31" s="16">
        <f t="shared" si="29"/>
        <v>9614165.5700000003</v>
      </c>
      <c r="AL31" s="16">
        <v>9621612.1799999997</v>
      </c>
      <c r="AM31" s="34">
        <f t="shared" si="23"/>
        <v>7446.6099999994003</v>
      </c>
      <c r="AN31" s="16">
        <f t="shared" si="24"/>
        <v>388514.18</v>
      </c>
      <c r="AO31" s="16">
        <v>389522.17</v>
      </c>
      <c r="AP31" s="34">
        <f t="shared" si="30"/>
        <v>1007.98999999999</v>
      </c>
      <c r="AQ31" s="16">
        <f t="shared" si="25"/>
        <v>43323.31</v>
      </c>
      <c r="AR31" s="16">
        <v>43323.31</v>
      </c>
      <c r="AS31" s="34">
        <f t="shared" si="26"/>
        <v>0</v>
      </c>
      <c r="AT31" s="34">
        <f t="shared" si="27"/>
        <v>8016.3200000002998</v>
      </c>
      <c r="AU31" s="16">
        <f t="shared" si="9"/>
        <v>225.03999999910599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4"/>
      <c r="B32" s="15"/>
      <c r="C32" s="16"/>
      <c r="D32" s="16"/>
      <c r="E32" s="17"/>
      <c r="F32" s="16"/>
      <c r="G32" s="16"/>
      <c r="H32" s="17"/>
      <c r="I32" s="16"/>
      <c r="J32" s="16"/>
      <c r="K32" s="17"/>
      <c r="L32" s="16"/>
      <c r="M32" s="16"/>
      <c r="N32" s="17"/>
      <c r="O32" s="16"/>
      <c r="P32" s="16"/>
      <c r="Q32" s="17"/>
      <c r="R32" s="16"/>
      <c r="S32" s="16"/>
      <c r="T32" s="17"/>
      <c r="U32" s="16"/>
      <c r="V32" s="16"/>
      <c r="W32" s="17"/>
      <c r="X32" s="16"/>
      <c r="Y32" s="16"/>
      <c r="Z32" s="17"/>
      <c r="AA32" s="16"/>
      <c r="AB32" s="16"/>
      <c r="AC32" s="17"/>
      <c r="AD32" s="16"/>
      <c r="AE32" s="16"/>
      <c r="AF32" s="17"/>
      <c r="AG32" s="17"/>
      <c r="AH32" s="16"/>
      <c r="AI32" s="16"/>
      <c r="AJ32" s="34"/>
      <c r="AK32" s="16"/>
      <c r="AL32" s="16"/>
      <c r="AM32" s="34"/>
      <c r="AN32" s="16"/>
      <c r="AO32" s="16"/>
      <c r="AP32" s="34"/>
      <c r="AQ32" s="16"/>
      <c r="AR32" s="16"/>
      <c r="AS32" s="34"/>
      <c r="AT32" s="34"/>
      <c r="AU32" s="16"/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15">
        <v>46198</v>
      </c>
      <c r="C33" s="16">
        <f>D31</f>
        <v>4827024.63</v>
      </c>
      <c r="D33" s="16">
        <v>4827024.63</v>
      </c>
      <c r="E33" s="17">
        <f t="shared" si="11"/>
        <v>0</v>
      </c>
      <c r="F33" s="16">
        <f>+G31</f>
        <v>1424415.95</v>
      </c>
      <c r="G33" s="16">
        <v>1424415.95</v>
      </c>
      <c r="H33" s="17">
        <f t="shared" si="0"/>
        <v>0</v>
      </c>
      <c r="I33" s="16">
        <f>+J31</f>
        <v>172219.5</v>
      </c>
      <c r="J33" s="16">
        <v>172219.5</v>
      </c>
      <c r="K33" s="17">
        <f t="shared" si="1"/>
        <v>0</v>
      </c>
      <c r="L33" s="16">
        <f>+M31</f>
        <v>99551.73</v>
      </c>
      <c r="M33" s="16">
        <v>99551.73</v>
      </c>
      <c r="N33" s="17">
        <f t="shared" si="2"/>
        <v>0</v>
      </c>
      <c r="O33" s="16">
        <f>+P31</f>
        <v>866611.52</v>
      </c>
      <c r="P33" s="16">
        <v>866611.52</v>
      </c>
      <c r="Q33" s="17">
        <f t="shared" si="3"/>
        <v>0</v>
      </c>
      <c r="R33" s="16">
        <f>+S31</f>
        <v>350403.34</v>
      </c>
      <c r="S33" s="16">
        <v>350403.34</v>
      </c>
      <c r="T33" s="17">
        <f t="shared" si="4"/>
        <v>0</v>
      </c>
      <c r="U33" s="16">
        <f>+V31</f>
        <v>915267.5</v>
      </c>
      <c r="V33" s="16">
        <v>915267.5</v>
      </c>
      <c r="W33" s="17">
        <f t="shared" si="18"/>
        <v>0</v>
      </c>
      <c r="X33" s="16">
        <f>+Y31</f>
        <v>659711.28</v>
      </c>
      <c r="Y33" s="16">
        <v>659711.28</v>
      </c>
      <c r="Z33" s="17">
        <f t="shared" si="5"/>
        <v>0</v>
      </c>
      <c r="AA33" s="16">
        <f>+AB31</f>
        <v>175732.72</v>
      </c>
      <c r="AB33" s="16">
        <v>175732.72</v>
      </c>
      <c r="AC33" s="17">
        <f t="shared" si="6"/>
        <v>0</v>
      </c>
      <c r="AD33" s="16">
        <f>+AE31</f>
        <v>246146</v>
      </c>
      <c r="AE33" s="16">
        <v>246146</v>
      </c>
      <c r="AF33" s="17">
        <f t="shared" si="7"/>
        <v>0</v>
      </c>
      <c r="AG33" s="17">
        <f t="shared" si="21"/>
        <v>0</v>
      </c>
      <c r="AH33" s="16">
        <f>+AI31</f>
        <v>9315573.4800000004</v>
      </c>
      <c r="AI33" s="16">
        <v>9315573.4800000004</v>
      </c>
      <c r="AJ33" s="34">
        <f t="shared" si="8"/>
        <v>0</v>
      </c>
      <c r="AK33" s="16">
        <f>+AL31</f>
        <v>9621612.1799999997</v>
      </c>
      <c r="AL33" s="16">
        <v>9621612.1799999997</v>
      </c>
      <c r="AM33" s="34">
        <f t="shared" si="23"/>
        <v>0</v>
      </c>
      <c r="AN33" s="16">
        <f>+AO31</f>
        <v>389522.17</v>
      </c>
      <c r="AO33" s="16">
        <v>389522.17</v>
      </c>
      <c r="AP33" s="34">
        <f t="shared" si="30"/>
        <v>0</v>
      </c>
      <c r="AQ33" s="16">
        <f>+AR31</f>
        <v>43323.31</v>
      </c>
      <c r="AR33" s="16">
        <v>43323.31</v>
      </c>
      <c r="AS33" s="34">
        <f t="shared" si="26"/>
        <v>0</v>
      </c>
      <c r="AT33" s="34">
        <f t="shared" si="27"/>
        <v>0</v>
      </c>
      <c r="AU33" s="16">
        <f t="shared" si="9"/>
        <v>0</v>
      </c>
      <c r="AV33" s="46" t="s">
        <v>164</v>
      </c>
      <c r="AW33" s="1"/>
      <c r="AX33" s="1"/>
      <c r="AY33" s="1"/>
      <c r="AZ33" s="3"/>
      <c r="BA33" s="1"/>
      <c r="BB33" s="1"/>
      <c r="BC33" s="1"/>
    </row>
    <row r="34" spans="1:55" s="3" customFormat="1" ht="30" customHeight="1">
      <c r="A34" s="504"/>
      <c r="B34" s="15">
        <v>46199</v>
      </c>
      <c r="C34" s="16">
        <f t="shared" si="10"/>
        <v>4827024.63</v>
      </c>
      <c r="D34" s="16">
        <v>4827088.84</v>
      </c>
      <c r="E34" s="17">
        <f t="shared" si="11"/>
        <v>64.209999999962704</v>
      </c>
      <c r="F34" s="16">
        <f t="shared" si="12"/>
        <v>1424415.95</v>
      </c>
      <c r="G34" s="16">
        <v>1424422.41</v>
      </c>
      <c r="H34" s="17">
        <f t="shared" si="0"/>
        <v>6.4599999999627498</v>
      </c>
      <c r="I34" s="16">
        <f t="shared" si="13"/>
        <v>172219.5</v>
      </c>
      <c r="J34" s="16">
        <v>172245.92</v>
      </c>
      <c r="K34" s="17">
        <f t="shared" si="1"/>
        <v>26.420000000012799</v>
      </c>
      <c r="L34" s="16">
        <f t="shared" si="14"/>
        <v>99551.73</v>
      </c>
      <c r="M34" s="16">
        <v>99576.4</v>
      </c>
      <c r="N34" s="17">
        <f t="shared" si="2"/>
        <v>24.6699999999983</v>
      </c>
      <c r="O34" s="16">
        <f t="shared" si="15"/>
        <v>866611.52</v>
      </c>
      <c r="P34" s="16">
        <v>866616.72</v>
      </c>
      <c r="Q34" s="17">
        <f t="shared" si="3"/>
        <v>5.1999999999534303</v>
      </c>
      <c r="R34" s="16">
        <f t="shared" si="16"/>
        <v>350403.34</v>
      </c>
      <c r="S34" s="16">
        <v>350424.16</v>
      </c>
      <c r="T34" s="17">
        <f t="shared" si="4"/>
        <v>20.819999999948799</v>
      </c>
      <c r="U34" s="16">
        <f t="shared" si="17"/>
        <v>915267.5</v>
      </c>
      <c r="V34" s="16">
        <v>915419.4</v>
      </c>
      <c r="W34" s="17">
        <f t="shared" si="18"/>
        <v>151.900000000023</v>
      </c>
      <c r="X34" s="16">
        <f t="shared" si="19"/>
        <v>659711.28</v>
      </c>
      <c r="Y34" s="16">
        <v>659722.31999999995</v>
      </c>
      <c r="Z34" s="17">
        <f t="shared" si="5"/>
        <v>11.0399999999208</v>
      </c>
      <c r="AA34" s="16">
        <f t="shared" si="20"/>
        <v>175732.72</v>
      </c>
      <c r="AB34" s="16">
        <v>175835.6</v>
      </c>
      <c r="AC34" s="17">
        <f t="shared" si="6"/>
        <v>102.880000000005</v>
      </c>
      <c r="AD34" s="16">
        <f t="shared" si="28"/>
        <v>246146</v>
      </c>
      <c r="AE34" s="16">
        <v>246205</v>
      </c>
      <c r="AF34" s="17">
        <f t="shared" si="7"/>
        <v>59</v>
      </c>
      <c r="AG34" s="17">
        <f t="shared" si="21"/>
        <v>472.599999999788</v>
      </c>
      <c r="AH34" s="16">
        <f t="shared" si="22"/>
        <v>9315573.4800000004</v>
      </c>
      <c r="AI34" s="16">
        <v>9315847.4299999997</v>
      </c>
      <c r="AJ34" s="34">
        <f t="shared" si="8"/>
        <v>273.949999999255</v>
      </c>
      <c r="AK34" s="16">
        <f t="shared" si="29"/>
        <v>9621612.1799999997</v>
      </c>
      <c r="AL34" s="16">
        <v>9621979.3499999996</v>
      </c>
      <c r="AM34" s="34">
        <f t="shared" si="23"/>
        <v>367.16999999992498</v>
      </c>
      <c r="AN34" s="16">
        <f t="shared" si="24"/>
        <v>389522.17</v>
      </c>
      <c r="AO34" s="16">
        <v>391338.27</v>
      </c>
      <c r="AP34" s="34">
        <f t="shared" si="30"/>
        <v>1816.1000000000299</v>
      </c>
      <c r="AQ34" s="16">
        <f t="shared" si="25"/>
        <v>43323.31</v>
      </c>
      <c r="AR34" s="16">
        <v>44990.62</v>
      </c>
      <c r="AS34" s="34">
        <f t="shared" si="26"/>
        <v>1667.31</v>
      </c>
      <c r="AT34" s="34">
        <f t="shared" si="27"/>
        <v>319.85999999927998</v>
      </c>
      <c r="AU34" s="16">
        <f t="shared" si="9"/>
        <v>93.220000000670595</v>
      </c>
      <c r="AZ34" s="1"/>
    </row>
    <row r="35" spans="1:55" s="3" customFormat="1" ht="30" customHeight="1">
      <c r="A35" s="504"/>
      <c r="B35" s="15">
        <v>46200</v>
      </c>
      <c r="C35" s="16">
        <f t="shared" si="10"/>
        <v>4827088.84</v>
      </c>
      <c r="D35" s="16">
        <v>4832237.82</v>
      </c>
      <c r="E35" s="17">
        <f t="shared" si="11"/>
        <v>5148.9800000004498</v>
      </c>
      <c r="F35" s="16">
        <f t="shared" si="12"/>
        <v>1424422.41</v>
      </c>
      <c r="G35" s="16">
        <v>1424467.5</v>
      </c>
      <c r="H35" s="17">
        <f t="shared" si="0"/>
        <v>45.090000000083798</v>
      </c>
      <c r="I35" s="16">
        <f t="shared" si="13"/>
        <v>172245.92</v>
      </c>
      <c r="J35" s="16">
        <v>172370.68</v>
      </c>
      <c r="K35" s="17">
        <f t="shared" si="1"/>
        <v>124.75999999998</v>
      </c>
      <c r="L35" s="16">
        <f t="shared" si="14"/>
        <v>99576.4</v>
      </c>
      <c r="M35" s="16">
        <v>99651.6</v>
      </c>
      <c r="N35" s="17">
        <f t="shared" si="2"/>
        <v>75.200000000011599</v>
      </c>
      <c r="O35" s="16">
        <f t="shared" si="15"/>
        <v>866616.72</v>
      </c>
      <c r="P35" s="16">
        <v>867105.12</v>
      </c>
      <c r="Q35" s="17">
        <f t="shared" si="3"/>
        <v>488.400000000023</v>
      </c>
      <c r="R35" s="16">
        <f t="shared" si="16"/>
        <v>350424.16</v>
      </c>
      <c r="S35" s="16">
        <v>350706.08</v>
      </c>
      <c r="T35" s="17">
        <f t="shared" si="4"/>
        <v>281.92000000004202</v>
      </c>
      <c r="U35" s="16">
        <f t="shared" si="17"/>
        <v>915419.4</v>
      </c>
      <c r="V35" s="16">
        <v>916284.1</v>
      </c>
      <c r="W35" s="17">
        <f t="shared" si="18"/>
        <v>864.69999999995298</v>
      </c>
      <c r="X35" s="16">
        <f t="shared" si="19"/>
        <v>659722.31999999995</v>
      </c>
      <c r="Y35" s="16">
        <v>660267.6</v>
      </c>
      <c r="Z35" s="17">
        <f t="shared" si="5"/>
        <v>545.28000000002805</v>
      </c>
      <c r="AA35" s="16">
        <f t="shared" si="20"/>
        <v>175835.6</v>
      </c>
      <c r="AB35" s="16">
        <v>176056.48</v>
      </c>
      <c r="AC35" s="17">
        <f t="shared" si="6"/>
        <v>220.880000000005</v>
      </c>
      <c r="AD35" s="16">
        <f t="shared" si="28"/>
        <v>246205</v>
      </c>
      <c r="AE35" s="16">
        <v>246554</v>
      </c>
      <c r="AF35" s="17">
        <f t="shared" si="7"/>
        <v>349</v>
      </c>
      <c r="AG35" s="17">
        <f t="shared" si="21"/>
        <v>8144.2100000005703</v>
      </c>
      <c r="AH35" s="16">
        <f t="shared" si="22"/>
        <v>9315847.4299999997</v>
      </c>
      <c r="AI35" s="16">
        <v>9322776.4199999999</v>
      </c>
      <c r="AJ35" s="34">
        <f t="shared" si="8"/>
        <v>6928.9900000002199</v>
      </c>
      <c r="AK35" s="16">
        <f t="shared" si="29"/>
        <v>9621979.3499999996</v>
      </c>
      <c r="AL35" s="16">
        <v>9629143.6699999999</v>
      </c>
      <c r="AM35" s="34">
        <f t="shared" si="23"/>
        <v>7164.3200000002998</v>
      </c>
      <c r="AN35" s="16">
        <f t="shared" si="24"/>
        <v>391338.27</v>
      </c>
      <c r="AO35" s="16">
        <v>392353.95</v>
      </c>
      <c r="AP35" s="34">
        <f t="shared" si="30"/>
        <v>1015.6799999999899</v>
      </c>
      <c r="AQ35" s="16">
        <f t="shared" si="25"/>
        <v>44990.62</v>
      </c>
      <c r="AR35" s="16">
        <v>44990.62</v>
      </c>
      <c r="AS35" s="34">
        <f t="shared" si="26"/>
        <v>0</v>
      </c>
      <c r="AT35" s="34">
        <f t="shared" si="27"/>
        <v>7723.7900000002101</v>
      </c>
      <c r="AU35" s="16">
        <f t="shared" si="9"/>
        <v>235.33000000007499</v>
      </c>
      <c r="AZ35" s="1"/>
    </row>
    <row r="36" spans="1:55" s="3" customFormat="1" ht="30" customHeight="1">
      <c r="A36" s="504"/>
      <c r="B36" s="15">
        <v>46201</v>
      </c>
      <c r="C36" s="16">
        <f t="shared" si="10"/>
        <v>4832237.82</v>
      </c>
      <c r="D36" s="16">
        <v>4837450.8099999996</v>
      </c>
      <c r="E36" s="17">
        <f t="shared" si="11"/>
        <v>5212.9899999992904</v>
      </c>
      <c r="F36" s="16">
        <f t="shared" si="12"/>
        <v>1424467.5</v>
      </c>
      <c r="G36" s="16">
        <v>1424556.22</v>
      </c>
      <c r="H36" s="17">
        <f t="shared" si="0"/>
        <v>88.719999999972103</v>
      </c>
      <c r="I36" s="16">
        <f t="shared" si="13"/>
        <v>172370.68</v>
      </c>
      <c r="J36" s="16">
        <v>172496.62</v>
      </c>
      <c r="K36" s="17">
        <f t="shared" si="1"/>
        <v>125.940000000002</v>
      </c>
      <c r="L36" s="16">
        <f t="shared" si="14"/>
        <v>99651.6</v>
      </c>
      <c r="M36" s="16">
        <v>99747.31</v>
      </c>
      <c r="N36" s="17">
        <f t="shared" si="2"/>
        <v>95.709999999991894</v>
      </c>
      <c r="O36" s="16">
        <f t="shared" si="15"/>
        <v>867105.12</v>
      </c>
      <c r="P36" s="16">
        <v>867580.16</v>
      </c>
      <c r="Q36" s="17">
        <f t="shared" si="3"/>
        <v>475.04000000003703</v>
      </c>
      <c r="R36" s="16">
        <f t="shared" si="16"/>
        <v>350706.08</v>
      </c>
      <c r="S36" s="16">
        <v>350933.32</v>
      </c>
      <c r="T36" s="17">
        <f t="shared" si="4"/>
        <v>227.239999999991</v>
      </c>
      <c r="U36" s="16">
        <f t="shared" si="17"/>
        <v>916284.1</v>
      </c>
      <c r="V36" s="16">
        <v>917154.4</v>
      </c>
      <c r="W36" s="17">
        <f t="shared" si="18"/>
        <v>870.30000000004702</v>
      </c>
      <c r="X36" s="16">
        <f t="shared" si="19"/>
        <v>660267.6</v>
      </c>
      <c r="Y36" s="16">
        <v>660813.19999999995</v>
      </c>
      <c r="Z36" s="17">
        <f t="shared" si="5"/>
        <v>545.59999999997694</v>
      </c>
      <c r="AA36" s="16">
        <f t="shared" si="20"/>
        <v>176056.48</v>
      </c>
      <c r="AB36" s="16">
        <v>176266.76</v>
      </c>
      <c r="AC36" s="17">
        <f t="shared" si="6"/>
        <v>210.27999999999901</v>
      </c>
      <c r="AD36" s="16">
        <f t="shared" si="28"/>
        <v>246554</v>
      </c>
      <c r="AE36" s="16">
        <v>246826</v>
      </c>
      <c r="AF36" s="17">
        <f t="shared" si="7"/>
        <v>272</v>
      </c>
      <c r="AG36" s="17">
        <f t="shared" si="21"/>
        <v>8123.8199999993103</v>
      </c>
      <c r="AH36" s="16">
        <f t="shared" si="22"/>
        <v>9322776.4199999999</v>
      </c>
      <c r="AI36" s="16">
        <v>9329389.9399999995</v>
      </c>
      <c r="AJ36" s="34">
        <f t="shared" si="8"/>
        <v>6613.5199999995502</v>
      </c>
      <c r="AK36" s="16">
        <f t="shared" si="29"/>
        <v>9629143.6699999999</v>
      </c>
      <c r="AL36" s="16">
        <v>9636033.6699999999</v>
      </c>
      <c r="AM36" s="34">
        <f t="shared" si="23"/>
        <v>6890</v>
      </c>
      <c r="AN36" s="16">
        <f t="shared" si="24"/>
        <v>392353.95</v>
      </c>
      <c r="AO36" s="16">
        <v>393658.09</v>
      </c>
      <c r="AP36" s="34">
        <f t="shared" si="30"/>
        <v>1304.1400000000101</v>
      </c>
      <c r="AQ36" s="16">
        <f t="shared" si="25"/>
        <v>44990.62</v>
      </c>
      <c r="AR36" s="16">
        <v>44990.62</v>
      </c>
      <c r="AS36" s="34">
        <f t="shared" si="26"/>
        <v>0</v>
      </c>
      <c r="AT36" s="34">
        <f t="shared" si="27"/>
        <v>7707.3799999995699</v>
      </c>
      <c r="AU36" s="16">
        <f t="shared" si="9"/>
        <v>276.48000000044698</v>
      </c>
      <c r="AZ36" s="1"/>
    </row>
    <row r="37" spans="1:55" s="3" customFormat="1" ht="30" customHeight="1">
      <c r="A37" s="504"/>
      <c r="B37" s="15">
        <v>46202</v>
      </c>
      <c r="C37" s="16">
        <f t="shared" si="10"/>
        <v>4837450.8099999996</v>
      </c>
      <c r="D37" s="16">
        <v>4840486.9000000004</v>
      </c>
      <c r="E37" s="17">
        <f t="shared" si="11"/>
        <v>3036.09000000078</v>
      </c>
      <c r="F37" s="16">
        <f t="shared" si="12"/>
        <v>1424556.22</v>
      </c>
      <c r="G37" s="16">
        <v>1424726.18</v>
      </c>
      <c r="H37" s="17">
        <f t="shared" si="0"/>
        <v>169.959999999963</v>
      </c>
      <c r="I37" s="16">
        <f t="shared" si="13"/>
        <v>172496.62</v>
      </c>
      <c r="J37" s="16">
        <v>172590.21</v>
      </c>
      <c r="K37" s="17">
        <f t="shared" si="1"/>
        <v>93.589999999996493</v>
      </c>
      <c r="L37" s="16">
        <f t="shared" si="14"/>
        <v>99747.31</v>
      </c>
      <c r="M37" s="16">
        <v>99815.09</v>
      </c>
      <c r="N37" s="17">
        <f t="shared" si="2"/>
        <v>67.779999999998793</v>
      </c>
      <c r="O37" s="16">
        <f t="shared" si="15"/>
        <v>867580.16</v>
      </c>
      <c r="P37" s="16">
        <v>867890.5</v>
      </c>
      <c r="Q37" s="17">
        <f t="shared" si="3"/>
        <v>310.33999999996701</v>
      </c>
      <c r="R37" s="16">
        <f t="shared" si="16"/>
        <v>350933.32</v>
      </c>
      <c r="S37" s="16">
        <v>351119.96</v>
      </c>
      <c r="T37" s="17">
        <f t="shared" si="4"/>
        <v>186.640000000014</v>
      </c>
      <c r="U37" s="16">
        <f t="shared" si="17"/>
        <v>917154.4</v>
      </c>
      <c r="V37" s="16">
        <v>917791.3</v>
      </c>
      <c r="W37" s="17">
        <f t="shared" si="18"/>
        <v>636.90000000002306</v>
      </c>
      <c r="X37" s="16">
        <f t="shared" si="19"/>
        <v>660813.19999999995</v>
      </c>
      <c r="Y37" s="16">
        <v>661240.80000000005</v>
      </c>
      <c r="Z37" s="17">
        <f t="shared" si="5"/>
        <v>427.60000000009302</v>
      </c>
      <c r="AA37" s="16">
        <f t="shared" si="20"/>
        <v>176266.76</v>
      </c>
      <c r="AB37" s="16">
        <v>176425.52</v>
      </c>
      <c r="AC37" s="17">
        <f t="shared" si="6"/>
        <v>158.75999999998001</v>
      </c>
      <c r="AD37" s="16">
        <f t="shared" si="28"/>
        <v>246826</v>
      </c>
      <c r="AE37" s="16">
        <v>247106</v>
      </c>
      <c r="AF37" s="17">
        <f t="shared" si="7"/>
        <v>280</v>
      </c>
      <c r="AG37" s="17">
        <f t="shared" si="21"/>
        <v>5367.6600000008202</v>
      </c>
      <c r="AH37" s="16">
        <f t="shared" si="22"/>
        <v>9329389.9399999995</v>
      </c>
      <c r="AI37" s="16">
        <v>9333513.5</v>
      </c>
      <c r="AJ37" s="34">
        <f t="shared" si="8"/>
        <v>4123.5600000005197</v>
      </c>
      <c r="AK37" s="16">
        <f t="shared" si="29"/>
        <v>9636033.6699999999</v>
      </c>
      <c r="AL37" s="16">
        <v>9640274.3000000007</v>
      </c>
      <c r="AM37" s="34">
        <f t="shared" si="23"/>
        <v>4240.6300000008196</v>
      </c>
      <c r="AN37" s="16">
        <f t="shared" si="24"/>
        <v>393658.09</v>
      </c>
      <c r="AO37" s="16">
        <v>394828.35</v>
      </c>
      <c r="AP37" s="34">
        <f t="shared" si="30"/>
        <v>1170.25999999995</v>
      </c>
      <c r="AQ37" s="16">
        <f t="shared" si="25"/>
        <v>44990.62</v>
      </c>
      <c r="AR37" s="16">
        <v>45011.33</v>
      </c>
      <c r="AS37" s="34">
        <f t="shared" si="26"/>
        <v>20.709999999999098</v>
      </c>
      <c r="AT37" s="34">
        <f t="shared" si="27"/>
        <v>5114.3500000004897</v>
      </c>
      <c r="AU37" s="16">
        <f t="shared" si="9"/>
        <v>117.07000000029799</v>
      </c>
      <c r="AZ37" s="1"/>
    </row>
    <row r="38" spans="1:55" s="3" customFormat="1" ht="30" customHeight="1">
      <c r="A38" s="504"/>
      <c r="B38" s="15">
        <v>46203</v>
      </c>
      <c r="C38" s="16">
        <f t="shared" si="10"/>
        <v>4840486.9000000004</v>
      </c>
      <c r="D38" s="16">
        <v>4840524.25</v>
      </c>
      <c r="E38" s="17">
        <f t="shared" si="11"/>
        <v>37.349999999627499</v>
      </c>
      <c r="F38" s="16">
        <f t="shared" si="12"/>
        <v>1424726.18</v>
      </c>
      <c r="G38" s="16">
        <v>1424748.32</v>
      </c>
      <c r="H38" s="17">
        <f t="shared" si="0"/>
        <v>22.140000000130399</v>
      </c>
      <c r="I38" s="16">
        <f t="shared" si="13"/>
        <v>172590.21</v>
      </c>
      <c r="J38" s="16">
        <v>172668.74</v>
      </c>
      <c r="K38" s="17">
        <f t="shared" si="1"/>
        <v>78.529999999998793</v>
      </c>
      <c r="L38" s="16">
        <f t="shared" si="14"/>
        <v>99815.09</v>
      </c>
      <c r="M38" s="16">
        <v>99880.68</v>
      </c>
      <c r="N38" s="17">
        <f t="shared" si="2"/>
        <v>65.589999999996493</v>
      </c>
      <c r="O38" s="16">
        <f t="shared" si="15"/>
        <v>867890.5</v>
      </c>
      <c r="P38" s="16">
        <v>867906.8</v>
      </c>
      <c r="Q38" s="17">
        <f t="shared" si="3"/>
        <v>16.300000000046602</v>
      </c>
      <c r="R38" s="16">
        <f t="shared" si="16"/>
        <v>351119.96</v>
      </c>
      <c r="S38" s="16">
        <v>351160.4</v>
      </c>
      <c r="T38" s="17">
        <f t="shared" si="4"/>
        <v>40.4400000000023</v>
      </c>
      <c r="U38" s="16">
        <f t="shared" si="17"/>
        <v>917791.3</v>
      </c>
      <c r="V38" s="16">
        <v>918304.5</v>
      </c>
      <c r="W38" s="17">
        <f t="shared" si="18"/>
        <v>513.19999999995298</v>
      </c>
      <c r="X38" s="16">
        <f t="shared" si="19"/>
        <v>661240.80000000005</v>
      </c>
      <c r="Y38" s="16">
        <v>661386.64</v>
      </c>
      <c r="Z38" s="17">
        <f t="shared" si="5"/>
        <v>145.83999999996701</v>
      </c>
      <c r="AA38" s="16">
        <f t="shared" si="20"/>
        <v>176425.52</v>
      </c>
      <c r="AB38" s="16">
        <v>176508.44</v>
      </c>
      <c r="AC38" s="17">
        <f t="shared" si="6"/>
        <v>82.920000000012806</v>
      </c>
      <c r="AD38" s="16">
        <f t="shared" si="28"/>
        <v>247106</v>
      </c>
      <c r="AE38" s="16">
        <v>247328</v>
      </c>
      <c r="AF38" s="17">
        <f t="shared" si="7"/>
        <v>222</v>
      </c>
      <c r="AG38" s="17">
        <f t="shared" si="21"/>
        <v>1224.3099999997401</v>
      </c>
      <c r="AH38" s="16">
        <f t="shared" si="22"/>
        <v>9333513.5</v>
      </c>
      <c r="AI38" s="16">
        <v>9333976.5</v>
      </c>
      <c r="AJ38" s="34">
        <f t="shared" si="8"/>
        <v>463</v>
      </c>
      <c r="AK38" s="16">
        <f t="shared" si="29"/>
        <v>9640274.3000000007</v>
      </c>
      <c r="AL38" s="16">
        <v>9640804.2799999993</v>
      </c>
      <c r="AM38" s="34">
        <f t="shared" si="23"/>
        <v>529.97999999858405</v>
      </c>
      <c r="AN38" s="16">
        <f t="shared" si="24"/>
        <v>394828.35</v>
      </c>
      <c r="AO38" s="16">
        <v>395901.9</v>
      </c>
      <c r="AP38" s="34">
        <f t="shared" si="30"/>
        <v>1073.55000000005</v>
      </c>
      <c r="AQ38" s="16">
        <f t="shared" si="25"/>
        <v>45011.33</v>
      </c>
      <c r="AR38" s="16">
        <v>45375.61</v>
      </c>
      <c r="AS38" s="34">
        <f t="shared" si="26"/>
        <v>364.27999999999901</v>
      </c>
      <c r="AT38" s="34">
        <f t="shared" si="27"/>
        <v>1089.3500000000299</v>
      </c>
      <c r="AU38" s="16">
        <f t="shared" si="9"/>
        <v>66.979999998584404</v>
      </c>
      <c r="AZ38" s="1"/>
    </row>
    <row r="39" spans="1:55" s="3" customFormat="1" ht="30" customHeight="1">
      <c r="A39" s="504"/>
      <c r="B39" s="541" t="s">
        <v>39</v>
      </c>
      <c r="C39" s="541"/>
      <c r="D39" s="541"/>
      <c r="E39" s="20">
        <f>SUM(E8:E37)</f>
        <v>114963.600000001</v>
      </c>
      <c r="F39" s="20"/>
      <c r="G39" s="20"/>
      <c r="H39" s="20">
        <f>SUM(H8:H37)</f>
        <v>3013.7800000000302</v>
      </c>
      <c r="I39" s="20"/>
      <c r="J39" s="20"/>
      <c r="K39" s="20">
        <f>SUM(K8:K37)</f>
        <v>2995.7999999999902</v>
      </c>
      <c r="L39" s="20"/>
      <c r="M39" s="20"/>
      <c r="N39" s="20">
        <f>SUM(N8:N34)</f>
        <v>1539.3499999999899</v>
      </c>
      <c r="O39" s="20"/>
      <c r="P39" s="20"/>
      <c r="Q39" s="20">
        <f>SUM(Q8:Q34)</f>
        <v>8642.3199999999506</v>
      </c>
      <c r="R39" s="20"/>
      <c r="S39" s="20"/>
      <c r="T39" s="20">
        <f>SUM(T8:T34)</f>
        <v>4944</v>
      </c>
      <c r="U39" s="20"/>
      <c r="V39" s="20"/>
      <c r="W39" s="20">
        <f>SUM(W8:W34)</f>
        <v>17563.400000000001</v>
      </c>
      <c r="X39" s="20"/>
      <c r="Y39" s="20"/>
      <c r="Z39" s="20">
        <f>SUM(Z8:Z34)</f>
        <v>11410.12</v>
      </c>
      <c r="AA39" s="27"/>
      <c r="AB39" s="20"/>
      <c r="AC39" s="20">
        <f>SUM(AC8:AC34)</f>
        <v>4214.6400000000103</v>
      </c>
      <c r="AD39" s="20"/>
      <c r="AE39" s="28"/>
      <c r="AF39" s="20">
        <f>SUM(AF8:AF34)</f>
        <v>6733</v>
      </c>
      <c r="AG39" s="20">
        <f>SUM(AG8:AG34)</f>
        <v>161973.89000000001</v>
      </c>
      <c r="AH39" s="27"/>
      <c r="AI39" s="20"/>
      <c r="AJ39" s="20">
        <f>SUM(AJ8:AJ34)</f>
        <v>126655.219999999</v>
      </c>
      <c r="AK39" s="27"/>
      <c r="AL39" s="20"/>
      <c r="AM39" s="20">
        <f>SUM(AM8:AM34)</f>
        <v>131484.049999999</v>
      </c>
      <c r="AN39" s="27"/>
      <c r="AO39" s="20"/>
      <c r="AP39" s="35">
        <f>SUM(AP8:AP37)</f>
        <v>37273.050000000003</v>
      </c>
      <c r="AQ39" s="36"/>
      <c r="AR39" s="37"/>
      <c r="AS39" s="20">
        <f>SUM(AS8:AS37)</f>
        <v>1815.88</v>
      </c>
      <c r="AT39" s="34">
        <f t="shared" si="27"/>
        <v>157897.74999999901</v>
      </c>
      <c r="AU39" s="42">
        <f>+SUM(AU8:AU37)</f>
        <v>5274.5600000023796</v>
      </c>
    </row>
    <row r="40" spans="1:55" ht="48" customHeight="1">
      <c r="A40" s="504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5" t="e">
        <f>#REF!+AS36</f>
        <v>#REF!</v>
      </c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7:AF7"/>
    <mergeCell ref="B39:D39"/>
    <mergeCell ref="A1:A40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6"/>
  <sheetViews>
    <sheetView topLeftCell="AC29" zoomScale="80" zoomScaleNormal="80" workbookViewId="0">
      <selection activeCell="C38" sqref="C38:AM38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5" width="20.28515625" style="4" customWidth="1"/>
    <col min="46" max="46" width="26.7109375" style="4" customWidth="1"/>
    <col min="47" max="47" width="20.140625" style="4" customWidth="1"/>
    <col min="48" max="48" width="17.42578125" style="4" customWidth="1"/>
    <col min="49" max="49" width="12.85546875" style="4" customWidth="1"/>
    <col min="50" max="50" width="9.5703125" style="4" customWidth="1"/>
    <col min="51" max="51" width="12" style="4" customWidth="1"/>
    <col min="52" max="52" width="9.7109375" style="4" customWidth="1"/>
    <col min="53" max="53" width="11.140625" style="4" customWidth="1"/>
    <col min="54" max="54" width="10" style="4" customWidth="1"/>
    <col min="55" max="55" width="10.42578125" style="7" customWidth="1"/>
    <col min="56" max="56" width="11.140625" style="1" customWidth="1"/>
    <col min="57" max="16384" width="9.140625" style="1"/>
  </cols>
  <sheetData>
    <row r="1" spans="1:55" ht="24.75" customHeight="1">
      <c r="A1" s="504">
        <v>4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5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T2" s="30"/>
    </row>
    <row r="3" spans="1:55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T3" s="30"/>
    </row>
    <row r="4" spans="1:55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33"/>
      <c r="AR4" s="33"/>
      <c r="AS4" s="33"/>
      <c r="AT4" s="32"/>
    </row>
    <row r="5" spans="1:55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</row>
    <row r="6" spans="1:55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6"/>
      <c r="AQ6" s="544" t="s">
        <v>144</v>
      </c>
      <c r="AR6" s="545"/>
      <c r="AS6" s="546"/>
      <c r="AT6" s="544" t="s">
        <v>157</v>
      </c>
      <c r="AU6" s="546"/>
      <c r="AV6" s="1"/>
      <c r="AW6" s="1"/>
      <c r="AX6" s="1"/>
      <c r="AY6" s="1"/>
      <c r="AZ6" s="1"/>
      <c r="BA6" s="1"/>
      <c r="BB6" s="1"/>
      <c r="BC6" s="1"/>
    </row>
    <row r="7" spans="1:55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146</v>
      </c>
      <c r="AQ7" s="11" t="s">
        <v>12</v>
      </c>
      <c r="AR7" s="11" t="s">
        <v>13</v>
      </c>
      <c r="AS7" s="11" t="s">
        <v>147</v>
      </c>
      <c r="AT7" s="12" t="s">
        <v>148</v>
      </c>
      <c r="AU7" s="12" t="s">
        <v>115</v>
      </c>
      <c r="AV7" s="1"/>
      <c r="AW7" s="1"/>
      <c r="AX7" s="1"/>
      <c r="AY7" s="1"/>
      <c r="AZ7" s="1"/>
      <c r="BA7" s="1"/>
      <c r="BB7" s="1"/>
      <c r="BC7" s="1"/>
    </row>
    <row r="8" spans="1:55" s="3" customFormat="1" ht="30" customHeight="1">
      <c r="A8" s="504"/>
      <c r="B8" s="15">
        <v>46204</v>
      </c>
      <c r="C8" s="16">
        <v>4840524.25</v>
      </c>
      <c r="D8" s="16">
        <v>4842543.1900000004</v>
      </c>
      <c r="E8" s="18">
        <f>+D8-C8</f>
        <v>2018.94000000041</v>
      </c>
      <c r="F8" s="16">
        <v>1424748.32</v>
      </c>
      <c r="G8" s="16">
        <v>1424951</v>
      </c>
      <c r="H8" s="18">
        <f t="shared" ref="H8" si="0">+G8-F8</f>
        <v>202.67999999993501</v>
      </c>
      <c r="I8" s="16">
        <v>172668.74</v>
      </c>
      <c r="J8" s="16">
        <v>172781.1</v>
      </c>
      <c r="K8" s="18">
        <f t="shared" ref="K8" si="1">+J8-I8</f>
        <v>112.36000000001501</v>
      </c>
      <c r="L8" s="16">
        <v>99880.68</v>
      </c>
      <c r="M8" s="16">
        <v>99944.4</v>
      </c>
      <c r="N8" s="18">
        <f t="shared" ref="N8" si="2">+M8-L8</f>
        <v>63.7200000000012</v>
      </c>
      <c r="O8" s="16">
        <v>867906.8</v>
      </c>
      <c r="P8" s="16">
        <v>868176.88</v>
      </c>
      <c r="Q8" s="18">
        <f t="shared" ref="Q8" si="3">P8-O8</f>
        <v>270.07999999995798</v>
      </c>
      <c r="R8" s="16">
        <v>351160.4</v>
      </c>
      <c r="S8" s="16">
        <v>351318.16</v>
      </c>
      <c r="T8" s="18">
        <f t="shared" ref="T8" si="4">+S8-R8</f>
        <v>157.75999999995099</v>
      </c>
      <c r="U8" s="16">
        <v>918304.5</v>
      </c>
      <c r="V8" s="16">
        <v>918871</v>
      </c>
      <c r="W8" s="18">
        <f t="shared" ref="W8" si="5">+V8-U8</f>
        <v>566.5</v>
      </c>
      <c r="X8" s="16">
        <v>661386.64</v>
      </c>
      <c r="Y8" s="16">
        <v>661787.64</v>
      </c>
      <c r="Z8" s="18">
        <f t="shared" ref="Z8" si="6">+Y8-X8</f>
        <v>401</v>
      </c>
      <c r="AA8" s="16">
        <v>176508.44</v>
      </c>
      <c r="AB8" s="16">
        <v>176622.76</v>
      </c>
      <c r="AC8" s="18">
        <f>+AB8-AA8</f>
        <v>114.320000000007</v>
      </c>
      <c r="AD8" s="16">
        <v>247328</v>
      </c>
      <c r="AE8" s="16">
        <v>247556</v>
      </c>
      <c r="AF8" s="18">
        <f t="shared" ref="AF8" si="7">+AE8-AD8</f>
        <v>228</v>
      </c>
      <c r="AG8" s="18">
        <f t="shared" ref="AG8" si="8">+AF8+AC8+Z8+W8+T8+Q8+N8+K8+E8+H8</f>
        <v>4135.3600000002798</v>
      </c>
      <c r="AH8" s="16">
        <v>9333976.5</v>
      </c>
      <c r="AI8" s="16">
        <v>9337312.4100000001</v>
      </c>
      <c r="AJ8" s="18">
        <f>AI8-AH8</f>
        <v>3335.9100000001499</v>
      </c>
      <c r="AK8" s="45">
        <v>9640804.2799999993</v>
      </c>
      <c r="AL8" s="16">
        <v>9644247.6400000006</v>
      </c>
      <c r="AM8" s="18">
        <f>AL8-AK8</f>
        <v>3443.3600000012698</v>
      </c>
      <c r="AN8" s="16">
        <v>395901.9</v>
      </c>
      <c r="AO8" s="16">
        <v>396610.13</v>
      </c>
      <c r="AP8" s="18">
        <f t="shared" ref="AP8:AP11" si="9">+AO8-AN8</f>
        <v>708.22999999998103</v>
      </c>
      <c r="AQ8" s="16">
        <v>45375.61</v>
      </c>
      <c r="AR8" s="16">
        <v>45394.51</v>
      </c>
      <c r="AS8" s="18">
        <f t="shared" ref="AS8" si="10">+AR8-AQ8</f>
        <v>18.900000000001501</v>
      </c>
      <c r="AT8" s="18">
        <f t="shared" ref="AT8" si="11">+AP8+AJ8-AC8-AS8</f>
        <v>3910.9200000001201</v>
      </c>
      <c r="AU8" s="16">
        <f t="shared" ref="AU8" si="12">+AM8-AJ8</f>
        <v>107.450000001118</v>
      </c>
    </row>
    <row r="9" spans="1:55" ht="30" customHeight="1">
      <c r="A9" s="504"/>
      <c r="B9" s="15">
        <v>46205</v>
      </c>
      <c r="C9" s="16">
        <f t="shared" ref="C9:C38" si="13">D8</f>
        <v>4842543.1900000004</v>
      </c>
      <c r="D9" s="44">
        <v>4846328.18</v>
      </c>
      <c r="E9" s="18">
        <f t="shared" ref="E9:E38" si="14">+D9-C9</f>
        <v>3784.9899999992899</v>
      </c>
      <c r="F9" s="16">
        <f t="shared" ref="F9:F38" si="15">+G8</f>
        <v>1424951</v>
      </c>
      <c r="G9" s="44">
        <v>1424988.8</v>
      </c>
      <c r="H9" s="18">
        <f t="shared" ref="H9:H38" si="16">+G9-F9</f>
        <v>37.800000000046602</v>
      </c>
      <c r="I9" s="16">
        <f t="shared" ref="I9:I38" si="17">+J8</f>
        <v>172781.1</v>
      </c>
      <c r="J9" s="44">
        <v>172873.25</v>
      </c>
      <c r="K9" s="18">
        <f t="shared" ref="K9:K38" si="18">+J9-I9</f>
        <v>92.149999999994193</v>
      </c>
      <c r="L9" s="16">
        <f t="shared" ref="L9:L38" si="19">+M8</f>
        <v>99944.4</v>
      </c>
      <c r="M9" s="44">
        <v>99999.41</v>
      </c>
      <c r="N9" s="18">
        <f t="shared" ref="N9:N38" si="20">+M9-L9</f>
        <v>55.010000000009299</v>
      </c>
      <c r="O9" s="16">
        <f t="shared" ref="O9:O38" si="21">+P8</f>
        <v>868176.88</v>
      </c>
      <c r="P9" s="44">
        <v>868504.41</v>
      </c>
      <c r="Q9" s="18">
        <f t="shared" ref="Q9:Q38" si="22">P9-O9</f>
        <v>327.530000000028</v>
      </c>
      <c r="R9" s="16">
        <f t="shared" ref="R9:R38" si="23">+S8</f>
        <v>351318.16</v>
      </c>
      <c r="S9" s="44">
        <v>351452.56</v>
      </c>
      <c r="T9" s="18">
        <f t="shared" ref="T9:T38" si="24">+S9-R9</f>
        <v>134.400000000023</v>
      </c>
      <c r="U9" s="16">
        <f t="shared" ref="U9:U38" si="25">+V8</f>
        <v>918871</v>
      </c>
      <c r="V9" s="44">
        <v>919507.8</v>
      </c>
      <c r="W9" s="18">
        <f t="shared" ref="W9:W38" si="26">+V9-U9</f>
        <v>636.80000000004702</v>
      </c>
      <c r="X9" s="16">
        <f t="shared" ref="X9:X38" si="27">+Y8</f>
        <v>661787.64</v>
      </c>
      <c r="Y9" s="44">
        <v>662181.52</v>
      </c>
      <c r="Z9" s="18">
        <f t="shared" ref="Z9:Z38" si="28">+Y9-X9</f>
        <v>393.880000000005</v>
      </c>
      <c r="AA9" s="16">
        <f t="shared" ref="AA9:AA38" si="29">+AB8</f>
        <v>176622.76</v>
      </c>
      <c r="AB9" s="44">
        <v>176781.64</v>
      </c>
      <c r="AC9" s="18">
        <f t="shared" ref="AC9:AC38" si="30">+AB9-AA9</f>
        <v>158.880000000005</v>
      </c>
      <c r="AD9" s="16">
        <f>+AE8</f>
        <v>247556</v>
      </c>
      <c r="AE9" s="44">
        <v>247819</v>
      </c>
      <c r="AF9" s="18">
        <f t="shared" ref="AF9:AF38" si="31">+AE9-AD9</f>
        <v>263</v>
      </c>
      <c r="AG9" s="18">
        <f t="shared" ref="AG9:AG38" si="32">+AF9+AC9+Z9+W9+T9+Q9+N9+K9+E9+H9</f>
        <v>5884.4399999994503</v>
      </c>
      <c r="AH9" s="16">
        <f t="shared" ref="AH9:AH38" si="33">+AI8</f>
        <v>9337312.4100000001</v>
      </c>
      <c r="AI9" s="44">
        <v>9342024.6300000008</v>
      </c>
      <c r="AJ9" s="18">
        <f t="shared" ref="AJ9:AJ38" si="34">+AI9-AH9</f>
        <v>4712.2200000006696</v>
      </c>
      <c r="AK9" s="16">
        <f>+AL8</f>
        <v>9644247.6400000006</v>
      </c>
      <c r="AL9" s="44">
        <v>9649198.5099999998</v>
      </c>
      <c r="AM9" s="18">
        <f t="shared" ref="AM9:AM38" si="35">+AL9-AK9</f>
        <v>4950.8699999991804</v>
      </c>
      <c r="AN9" s="16">
        <f t="shared" ref="AN9:AN38" si="36">+AO8</f>
        <v>396610.13</v>
      </c>
      <c r="AO9" s="44">
        <v>397687.93</v>
      </c>
      <c r="AP9" s="18">
        <f t="shared" si="9"/>
        <v>1077.79999999999</v>
      </c>
      <c r="AQ9" s="16">
        <f t="shared" ref="AQ9:AQ38" si="37">+AR8</f>
        <v>45394.51</v>
      </c>
      <c r="AR9" s="44">
        <v>45413.37</v>
      </c>
      <c r="AS9" s="18">
        <f t="shared" ref="AS9:AS38" si="38">+AR9-AQ9</f>
        <v>18.8600000000006</v>
      </c>
      <c r="AT9" s="18">
        <f t="shared" ref="AT9:AT10" si="39">+AP9+AM9-AC9-AS9</f>
        <v>5850.9299999991699</v>
      </c>
      <c r="AU9" s="16">
        <f t="shared" ref="AU9:AU38" si="40">+AM9-AJ9</f>
        <v>238.64999999851</v>
      </c>
      <c r="AV9" s="1"/>
      <c r="AW9" s="1"/>
      <c r="AX9" s="1"/>
      <c r="AY9" s="1"/>
      <c r="AZ9" s="1"/>
      <c r="BA9" s="1"/>
      <c r="BB9" s="1"/>
      <c r="BC9" s="1"/>
    </row>
    <row r="10" spans="1:55" ht="30" customHeight="1">
      <c r="A10" s="504"/>
      <c r="B10" s="15">
        <v>46206</v>
      </c>
      <c r="C10" s="16">
        <f t="shared" si="13"/>
        <v>4846328.18</v>
      </c>
      <c r="D10" s="16">
        <v>4851444.8899999997</v>
      </c>
      <c r="E10" s="18">
        <f t="shared" si="14"/>
        <v>5116.70999999996</v>
      </c>
      <c r="F10" s="16">
        <f t="shared" si="15"/>
        <v>1424988.8</v>
      </c>
      <c r="G10" s="16">
        <v>1425134.28</v>
      </c>
      <c r="H10" s="18">
        <f t="shared" si="16"/>
        <v>145.479999999981</v>
      </c>
      <c r="I10" s="16">
        <f t="shared" si="17"/>
        <v>172873.25</v>
      </c>
      <c r="J10" s="16">
        <v>172995.67</v>
      </c>
      <c r="K10" s="18">
        <f t="shared" si="18"/>
        <v>122.420000000013</v>
      </c>
      <c r="L10" s="16">
        <f t="shared" si="19"/>
        <v>99999.41</v>
      </c>
      <c r="M10" s="16">
        <v>100092.46</v>
      </c>
      <c r="N10" s="18">
        <f t="shared" si="20"/>
        <v>93.050000000002896</v>
      </c>
      <c r="O10" s="16">
        <f t="shared" si="21"/>
        <v>868504.41</v>
      </c>
      <c r="P10" s="16">
        <v>868956.96</v>
      </c>
      <c r="Q10" s="18">
        <f t="shared" si="22"/>
        <v>452.54999999992998</v>
      </c>
      <c r="R10" s="16">
        <f t="shared" si="23"/>
        <v>351452.56</v>
      </c>
      <c r="S10" s="16">
        <v>351636.06</v>
      </c>
      <c r="T10" s="18">
        <f t="shared" si="24"/>
        <v>183.5</v>
      </c>
      <c r="U10" s="16">
        <f t="shared" si="25"/>
        <v>919507.8</v>
      </c>
      <c r="V10" s="16">
        <v>920366.7</v>
      </c>
      <c r="W10" s="18">
        <f t="shared" si="26"/>
        <v>858.89999999990698</v>
      </c>
      <c r="X10" s="16">
        <f t="shared" si="27"/>
        <v>662181.52</v>
      </c>
      <c r="Y10" s="16">
        <v>662658.48</v>
      </c>
      <c r="Z10" s="18">
        <f t="shared" si="28"/>
        <v>476.95999999996297</v>
      </c>
      <c r="AA10" s="16">
        <f t="shared" si="29"/>
        <v>176781.64</v>
      </c>
      <c r="AB10" s="16">
        <v>176972.32</v>
      </c>
      <c r="AC10" s="18">
        <f t="shared" si="30"/>
        <v>190.67999999999299</v>
      </c>
      <c r="AD10" s="16">
        <f t="shared" ref="AD10:AD38" si="41">+AE9</f>
        <v>247819</v>
      </c>
      <c r="AE10" s="16">
        <v>248115</v>
      </c>
      <c r="AF10" s="18">
        <f t="shared" si="31"/>
        <v>296</v>
      </c>
      <c r="AG10" s="18">
        <f t="shared" si="32"/>
        <v>7936.2499999997499</v>
      </c>
      <c r="AH10" s="16">
        <f t="shared" si="33"/>
        <v>9342024.6300000008</v>
      </c>
      <c r="AI10" s="16">
        <v>9348858.6799999997</v>
      </c>
      <c r="AJ10" s="18">
        <f t="shared" si="34"/>
        <v>6834.0499999988797</v>
      </c>
      <c r="AK10" s="16">
        <f>+AL9</f>
        <v>9649198.5099999998</v>
      </c>
      <c r="AL10" s="16">
        <v>9656241.6600000001</v>
      </c>
      <c r="AM10" s="18">
        <f t="shared" si="35"/>
        <v>7043.1500000003698</v>
      </c>
      <c r="AN10" s="16">
        <f t="shared" si="36"/>
        <v>397687.93</v>
      </c>
      <c r="AO10" s="16">
        <v>398618.18</v>
      </c>
      <c r="AP10" s="18">
        <f t="shared" si="9"/>
        <v>930.25</v>
      </c>
      <c r="AQ10" s="16">
        <f t="shared" si="37"/>
        <v>45413.37</v>
      </c>
      <c r="AR10" s="16">
        <v>45413.39</v>
      </c>
      <c r="AS10" s="18">
        <f t="shared" si="38"/>
        <v>1.9999999996798599E-2</v>
      </c>
      <c r="AT10" s="18">
        <f t="shared" si="39"/>
        <v>7782.70000000038</v>
      </c>
      <c r="AU10" s="16">
        <f t="shared" si="40"/>
        <v>209.10000000149</v>
      </c>
      <c r="AV10" s="38"/>
      <c r="AW10" s="1"/>
      <c r="AX10" s="1"/>
      <c r="AY10" s="1"/>
      <c r="AZ10" s="1"/>
      <c r="BA10" s="1"/>
      <c r="BB10" s="1"/>
      <c r="BC10" s="1"/>
    </row>
    <row r="11" spans="1:55" ht="30" customHeight="1">
      <c r="A11" s="504"/>
      <c r="B11" s="15">
        <v>46207</v>
      </c>
      <c r="C11" s="16">
        <f t="shared" si="13"/>
        <v>4851444.8899999997</v>
      </c>
      <c r="D11" s="16">
        <v>4857213.29</v>
      </c>
      <c r="E11" s="18">
        <f t="shared" si="14"/>
        <v>5768.4000000003698</v>
      </c>
      <c r="F11" s="16">
        <f t="shared" si="15"/>
        <v>1425134.28</v>
      </c>
      <c r="G11" s="16">
        <v>1425393.95</v>
      </c>
      <c r="H11" s="18">
        <f t="shared" si="16"/>
        <v>259.66999999992498</v>
      </c>
      <c r="I11" s="16">
        <f t="shared" si="17"/>
        <v>172995.67</v>
      </c>
      <c r="J11" s="16">
        <v>173123.75</v>
      </c>
      <c r="K11" s="18">
        <f t="shared" si="18"/>
        <v>128.079999999987</v>
      </c>
      <c r="L11" s="16">
        <f t="shared" si="19"/>
        <v>100092.46</v>
      </c>
      <c r="M11" s="16">
        <v>100173.42</v>
      </c>
      <c r="N11" s="18">
        <f t="shared" si="20"/>
        <v>80.959999999991894</v>
      </c>
      <c r="O11" s="16">
        <f t="shared" si="21"/>
        <v>868956.96</v>
      </c>
      <c r="P11" s="16">
        <v>869447.36</v>
      </c>
      <c r="Q11" s="18">
        <f t="shared" si="22"/>
        <v>490.400000000023</v>
      </c>
      <c r="R11" s="16">
        <f t="shared" si="23"/>
        <v>351636.06</v>
      </c>
      <c r="S11" s="16">
        <v>351861.96</v>
      </c>
      <c r="T11" s="18">
        <f t="shared" si="24"/>
        <v>225.900000000023</v>
      </c>
      <c r="U11" s="16">
        <f t="shared" si="25"/>
        <v>920366.7</v>
      </c>
      <c r="V11" s="16">
        <v>921290.3</v>
      </c>
      <c r="W11" s="18">
        <f t="shared" si="26"/>
        <v>923.60000000009302</v>
      </c>
      <c r="X11" s="16">
        <f t="shared" si="27"/>
        <v>662658.48</v>
      </c>
      <c r="Y11" s="16">
        <v>663297.36</v>
      </c>
      <c r="Z11" s="18">
        <f t="shared" si="28"/>
        <v>638.880000000005</v>
      </c>
      <c r="AA11" s="16">
        <f t="shared" si="29"/>
        <v>176972.32</v>
      </c>
      <c r="AB11" s="16">
        <v>177185.92000000001</v>
      </c>
      <c r="AC11" s="18">
        <f t="shared" si="30"/>
        <v>213.60000000000599</v>
      </c>
      <c r="AD11" s="16">
        <f t="shared" si="41"/>
        <v>248115</v>
      </c>
      <c r="AE11" s="16">
        <v>248394</v>
      </c>
      <c r="AF11" s="18">
        <f t="shared" si="31"/>
        <v>279</v>
      </c>
      <c r="AG11" s="18">
        <f t="shared" si="32"/>
        <v>9008.4900000004309</v>
      </c>
      <c r="AH11" s="16">
        <f t="shared" si="33"/>
        <v>9348858.6799999997</v>
      </c>
      <c r="AI11" s="16">
        <v>9356825.7400000002</v>
      </c>
      <c r="AJ11" s="18">
        <f t="shared" si="34"/>
        <v>7967.0600000005197</v>
      </c>
      <c r="AK11" s="16">
        <f>+AL10</f>
        <v>9656241.6600000001</v>
      </c>
      <c r="AL11" s="16">
        <v>9664417.8200000003</v>
      </c>
      <c r="AM11" s="18">
        <f t="shared" si="35"/>
        <v>8176.1600000001499</v>
      </c>
      <c r="AN11" s="16">
        <f t="shared" si="36"/>
        <v>398618.18</v>
      </c>
      <c r="AO11" s="16">
        <v>399503.32</v>
      </c>
      <c r="AP11" s="18">
        <f t="shared" si="9"/>
        <v>885.14000000001397</v>
      </c>
      <c r="AQ11" s="16">
        <f t="shared" si="37"/>
        <v>45413.39</v>
      </c>
      <c r="AR11" s="16">
        <v>45413.39</v>
      </c>
      <c r="AS11" s="18">
        <f t="shared" si="38"/>
        <v>0</v>
      </c>
      <c r="AT11" s="18">
        <f>+AP11+AJ11-AC11-AS11</f>
        <v>8638.6000000005297</v>
      </c>
      <c r="AU11" s="16">
        <f t="shared" si="40"/>
        <v>209.09999999962699</v>
      </c>
      <c r="AV11" s="38"/>
      <c r="AW11" s="1"/>
      <c r="AX11" s="1"/>
      <c r="AY11" s="1"/>
      <c r="AZ11" s="1"/>
      <c r="BA11" s="1"/>
      <c r="BB11" s="1"/>
      <c r="BC11" s="1"/>
    </row>
    <row r="12" spans="1:55" ht="30" customHeight="1">
      <c r="A12" s="504"/>
      <c r="B12" s="15">
        <v>46208</v>
      </c>
      <c r="C12" s="16">
        <f t="shared" si="13"/>
        <v>4857213.29</v>
      </c>
      <c r="D12" s="16">
        <v>4862734.79</v>
      </c>
      <c r="E12" s="17">
        <f t="shared" si="14"/>
        <v>5521.5</v>
      </c>
      <c r="F12" s="16">
        <f t="shared" si="15"/>
        <v>1425393.95</v>
      </c>
      <c r="G12" s="16">
        <v>1426276.08</v>
      </c>
      <c r="H12" s="17">
        <f t="shared" si="16"/>
        <v>882.13000000012096</v>
      </c>
      <c r="I12" s="16">
        <f t="shared" si="17"/>
        <v>173123.75</v>
      </c>
      <c r="J12" s="16">
        <v>173278.98</v>
      </c>
      <c r="K12" s="17">
        <f t="shared" si="18"/>
        <v>155.23000000000999</v>
      </c>
      <c r="L12" s="16">
        <f t="shared" si="19"/>
        <v>100173.42</v>
      </c>
      <c r="M12" s="16">
        <v>100274.02</v>
      </c>
      <c r="N12" s="17">
        <f t="shared" si="20"/>
        <v>100.60000000000601</v>
      </c>
      <c r="O12" s="16">
        <f t="shared" si="21"/>
        <v>869447.36</v>
      </c>
      <c r="P12" s="16">
        <v>869938.8</v>
      </c>
      <c r="Q12" s="17">
        <f t="shared" si="22"/>
        <v>491.44000000006099</v>
      </c>
      <c r="R12" s="16">
        <f t="shared" si="23"/>
        <v>351861.96</v>
      </c>
      <c r="S12" s="16">
        <v>352207.48</v>
      </c>
      <c r="T12" s="17">
        <f t="shared" si="24"/>
        <v>345.51999999996002</v>
      </c>
      <c r="U12" s="16">
        <f t="shared" si="25"/>
        <v>921290.3</v>
      </c>
      <c r="V12" s="16">
        <v>922321.7</v>
      </c>
      <c r="W12" s="17">
        <f t="shared" si="26"/>
        <v>1031.3999999999101</v>
      </c>
      <c r="X12" s="16">
        <f t="shared" si="27"/>
        <v>663297.36</v>
      </c>
      <c r="Y12" s="16">
        <v>663959.43999999994</v>
      </c>
      <c r="Z12" s="17">
        <f t="shared" si="28"/>
        <v>662.07999999995798</v>
      </c>
      <c r="AA12" s="16">
        <f t="shared" si="29"/>
        <v>177185.92000000001</v>
      </c>
      <c r="AB12" s="16">
        <v>177419.04</v>
      </c>
      <c r="AC12" s="17">
        <f t="shared" si="30"/>
        <v>233.119999999995</v>
      </c>
      <c r="AD12" s="16">
        <f t="shared" si="41"/>
        <v>248394</v>
      </c>
      <c r="AE12" s="16">
        <v>248609</v>
      </c>
      <c r="AF12" s="17">
        <f t="shared" si="31"/>
        <v>215</v>
      </c>
      <c r="AG12" s="17">
        <f t="shared" si="32"/>
        <v>9638.0200000000204</v>
      </c>
      <c r="AH12" s="16">
        <f t="shared" si="33"/>
        <v>9356825.7400000002</v>
      </c>
      <c r="AI12" s="16">
        <v>9365395.0700000003</v>
      </c>
      <c r="AJ12" s="34">
        <f t="shared" si="34"/>
        <v>8569.3300000000709</v>
      </c>
      <c r="AK12" s="16">
        <f t="shared" ref="AK12:AK38" si="42">+AL11</f>
        <v>9664417.8200000003</v>
      </c>
      <c r="AL12" s="16">
        <v>9673299.1600000001</v>
      </c>
      <c r="AM12" s="34">
        <f t="shared" si="35"/>
        <v>8881.3399999998492</v>
      </c>
      <c r="AN12" s="16">
        <f t="shared" si="36"/>
        <v>399503.32</v>
      </c>
      <c r="AO12" s="16">
        <v>400345.99</v>
      </c>
      <c r="AP12" s="34">
        <f t="shared" ref="AP12:AP38" si="43">+AO12-AN12</f>
        <v>842.66999999998404</v>
      </c>
      <c r="AQ12" s="16">
        <f t="shared" si="37"/>
        <v>45413.39</v>
      </c>
      <c r="AR12" s="16">
        <v>45413.39</v>
      </c>
      <c r="AS12" s="34">
        <f t="shared" si="38"/>
        <v>0</v>
      </c>
      <c r="AT12" s="34">
        <f>+AP12+AJ12-AC12-AS12</f>
        <v>9178.8800000000592</v>
      </c>
      <c r="AU12" s="16">
        <f t="shared" si="40"/>
        <v>312.00999999977603</v>
      </c>
      <c r="AV12" s="38"/>
      <c r="AW12" s="1"/>
      <c r="AX12" s="1"/>
      <c r="AY12" s="1"/>
      <c r="AZ12" s="1"/>
      <c r="BA12" s="1"/>
      <c r="BB12" s="1"/>
      <c r="BC12" s="1"/>
    </row>
    <row r="13" spans="1:55" ht="30" customHeight="1">
      <c r="A13" s="504"/>
      <c r="B13" s="15">
        <v>46209</v>
      </c>
      <c r="C13" s="16">
        <f t="shared" si="13"/>
        <v>4862734.79</v>
      </c>
      <c r="D13" s="16">
        <v>4868160.1100000003</v>
      </c>
      <c r="E13" s="17">
        <f t="shared" si="14"/>
        <v>5425.3200000002998</v>
      </c>
      <c r="F13" s="16">
        <f t="shared" si="15"/>
        <v>1426276.08</v>
      </c>
      <c r="G13" s="16">
        <v>1428901.54</v>
      </c>
      <c r="H13" s="17">
        <f t="shared" si="16"/>
        <v>2625.45999999996</v>
      </c>
      <c r="I13" s="16">
        <f t="shared" si="17"/>
        <v>173278.98</v>
      </c>
      <c r="J13" s="16">
        <v>173453.78</v>
      </c>
      <c r="K13" s="17">
        <f t="shared" si="18"/>
        <v>174.79999999998799</v>
      </c>
      <c r="L13" s="16">
        <f t="shared" si="19"/>
        <v>100274.02</v>
      </c>
      <c r="M13" s="16">
        <v>100379.98</v>
      </c>
      <c r="N13" s="17">
        <f t="shared" si="20"/>
        <v>105.95999999999199</v>
      </c>
      <c r="O13" s="16">
        <f t="shared" si="21"/>
        <v>869938.8</v>
      </c>
      <c r="P13" s="16">
        <v>870663.36</v>
      </c>
      <c r="Q13" s="17">
        <f t="shared" si="22"/>
        <v>724.55999999993901</v>
      </c>
      <c r="R13" s="16">
        <f t="shared" si="23"/>
        <v>352207.48</v>
      </c>
      <c r="S13" s="16">
        <v>352582.68</v>
      </c>
      <c r="T13" s="17">
        <f t="shared" si="24"/>
        <v>375.20000000001198</v>
      </c>
      <c r="U13" s="16">
        <f t="shared" si="25"/>
        <v>922321.7</v>
      </c>
      <c r="V13" s="16">
        <v>923608</v>
      </c>
      <c r="W13" s="17">
        <f t="shared" si="26"/>
        <v>1286.30000000005</v>
      </c>
      <c r="X13" s="16">
        <f t="shared" si="27"/>
        <v>663959.43999999994</v>
      </c>
      <c r="Y13" s="16">
        <v>664707.52</v>
      </c>
      <c r="Z13" s="17">
        <f t="shared" si="28"/>
        <v>748.08000000007496</v>
      </c>
      <c r="AA13" s="16">
        <f t="shared" si="29"/>
        <v>177419.04</v>
      </c>
      <c r="AB13" s="16">
        <v>177681.8</v>
      </c>
      <c r="AC13" s="17">
        <f t="shared" si="30"/>
        <v>262.75999999997998</v>
      </c>
      <c r="AD13" s="16">
        <f t="shared" si="41"/>
        <v>248609</v>
      </c>
      <c r="AE13" s="16">
        <v>248924</v>
      </c>
      <c r="AF13" s="17">
        <f t="shared" si="31"/>
        <v>315</v>
      </c>
      <c r="AG13" s="17">
        <f t="shared" si="32"/>
        <v>12043.440000000301</v>
      </c>
      <c r="AH13" s="16">
        <f t="shared" si="33"/>
        <v>9365395.0700000003</v>
      </c>
      <c r="AI13" s="16">
        <v>9375981.5399999991</v>
      </c>
      <c r="AJ13" s="34">
        <f t="shared" si="34"/>
        <v>10586.469999998801</v>
      </c>
      <c r="AK13" s="16">
        <f t="shared" si="42"/>
        <v>9673299.1600000001</v>
      </c>
      <c r="AL13" s="16">
        <v>9684230.9800000004</v>
      </c>
      <c r="AM13" s="34">
        <f t="shared" si="35"/>
        <v>10931.8200000003</v>
      </c>
      <c r="AN13" s="16">
        <f t="shared" si="36"/>
        <v>400345.99</v>
      </c>
      <c r="AO13" s="16">
        <v>401495.42</v>
      </c>
      <c r="AP13" s="34">
        <f t="shared" si="43"/>
        <v>1149.4299999999901</v>
      </c>
      <c r="AQ13" s="16">
        <f t="shared" si="37"/>
        <v>45413.39</v>
      </c>
      <c r="AR13" s="16">
        <v>45413.39</v>
      </c>
      <c r="AS13" s="34">
        <f t="shared" si="38"/>
        <v>0</v>
      </c>
      <c r="AT13" s="34">
        <f>+AP13+AJ13-AC13-AS13</f>
        <v>11473.139999998801</v>
      </c>
      <c r="AU13" s="16">
        <f t="shared" si="40"/>
        <v>345.35000000149</v>
      </c>
      <c r="AV13" s="38"/>
      <c r="AW13" s="1"/>
      <c r="AX13" s="1"/>
      <c r="AY13" s="1"/>
      <c r="AZ13" s="1"/>
      <c r="BA13" s="1"/>
      <c r="BB13" s="1"/>
      <c r="BC13" s="1"/>
    </row>
    <row r="14" spans="1:55" ht="30" customHeight="1">
      <c r="A14" s="504"/>
      <c r="B14" s="15">
        <v>46210</v>
      </c>
      <c r="C14" s="16">
        <f t="shared" si="13"/>
        <v>4868160.1100000003</v>
      </c>
      <c r="D14" s="16">
        <v>4873899.6500000004</v>
      </c>
      <c r="E14" s="17">
        <f t="shared" si="14"/>
        <v>5739.54000000004</v>
      </c>
      <c r="F14" s="16">
        <f t="shared" si="15"/>
        <v>1428901.54</v>
      </c>
      <c r="G14" s="16">
        <v>1431201.88</v>
      </c>
      <c r="H14" s="17">
        <f t="shared" si="16"/>
        <v>2300.3399999998501</v>
      </c>
      <c r="I14" s="16">
        <f t="shared" si="17"/>
        <v>173453.78</v>
      </c>
      <c r="J14" s="16">
        <v>173614.82</v>
      </c>
      <c r="K14" s="17">
        <f t="shared" si="18"/>
        <v>161.04000000000801</v>
      </c>
      <c r="L14" s="16">
        <f t="shared" si="19"/>
        <v>100379.98</v>
      </c>
      <c r="M14" s="16">
        <v>100477.45</v>
      </c>
      <c r="N14" s="17">
        <f t="shared" si="20"/>
        <v>97.470000000001207</v>
      </c>
      <c r="O14" s="16">
        <f t="shared" si="21"/>
        <v>870663.36</v>
      </c>
      <c r="P14" s="16">
        <v>871496.48</v>
      </c>
      <c r="Q14" s="17">
        <f t="shared" si="22"/>
        <v>833.119999999995</v>
      </c>
      <c r="R14" s="16">
        <f t="shared" si="23"/>
        <v>352582.68</v>
      </c>
      <c r="S14" s="16">
        <v>352972.12</v>
      </c>
      <c r="T14" s="17">
        <f t="shared" si="24"/>
        <v>389.44000000000199</v>
      </c>
      <c r="U14" s="16">
        <f t="shared" si="25"/>
        <v>923608</v>
      </c>
      <c r="V14" s="16">
        <v>924673.5</v>
      </c>
      <c r="W14" s="17">
        <f t="shared" si="26"/>
        <v>1065.5</v>
      </c>
      <c r="X14" s="16">
        <f t="shared" si="27"/>
        <v>664707.52</v>
      </c>
      <c r="Y14" s="16">
        <v>665408.07999999996</v>
      </c>
      <c r="Z14" s="17">
        <f t="shared" si="28"/>
        <v>700.55999999993901</v>
      </c>
      <c r="AA14" s="16">
        <f t="shared" si="29"/>
        <v>177681.8</v>
      </c>
      <c r="AB14" s="16">
        <v>177935.08</v>
      </c>
      <c r="AC14" s="17">
        <f t="shared" si="30"/>
        <v>253.27999999999901</v>
      </c>
      <c r="AD14" s="16">
        <f t="shared" si="41"/>
        <v>248924</v>
      </c>
      <c r="AE14" s="16">
        <v>249243</v>
      </c>
      <c r="AF14" s="17">
        <f t="shared" si="31"/>
        <v>319</v>
      </c>
      <c r="AG14" s="17">
        <f t="shared" si="32"/>
        <v>11859.289999999801</v>
      </c>
      <c r="AH14" s="16">
        <f t="shared" si="33"/>
        <v>9375981.5399999991</v>
      </c>
      <c r="AI14" s="16">
        <v>9386872.2400000002</v>
      </c>
      <c r="AJ14" s="34">
        <f t="shared" si="34"/>
        <v>10890.700000001099</v>
      </c>
      <c r="AK14" s="16">
        <f t="shared" si="42"/>
        <v>9684230.9800000004</v>
      </c>
      <c r="AL14" s="16">
        <v>9695360.4000000004</v>
      </c>
      <c r="AM14" s="34">
        <f t="shared" si="35"/>
        <v>11129.4199999999</v>
      </c>
      <c r="AN14" s="16">
        <f t="shared" si="36"/>
        <v>401495.42</v>
      </c>
      <c r="AO14" s="16">
        <v>402356.15</v>
      </c>
      <c r="AP14" s="34">
        <f t="shared" si="43"/>
        <v>860.73000000004004</v>
      </c>
      <c r="AQ14" s="16">
        <f t="shared" si="37"/>
        <v>45413.39</v>
      </c>
      <c r="AR14" s="16">
        <v>45413.39</v>
      </c>
      <c r="AS14" s="34">
        <f t="shared" si="38"/>
        <v>0</v>
      </c>
      <c r="AT14" s="34">
        <f t="shared" ref="AT14:AT38" si="44">+AP14+AJ14-AC14-AS14</f>
        <v>11498.1500000012</v>
      </c>
      <c r="AU14" s="16">
        <f t="shared" si="40"/>
        <v>238.71999999880799</v>
      </c>
      <c r="AV14" s="38"/>
      <c r="AW14" s="1"/>
      <c r="AX14" s="1"/>
      <c r="AY14" s="1"/>
      <c r="AZ14" s="1"/>
      <c r="BA14" s="1"/>
      <c r="BB14" s="1"/>
      <c r="BC14" s="1"/>
    </row>
    <row r="15" spans="1:55" ht="30" customHeight="1">
      <c r="A15" s="504"/>
      <c r="B15" s="15">
        <v>46211</v>
      </c>
      <c r="C15" s="16">
        <f t="shared" si="13"/>
        <v>4873899.6500000004</v>
      </c>
      <c r="D15" s="16">
        <v>4879300.78</v>
      </c>
      <c r="E15" s="17">
        <f t="shared" si="14"/>
        <v>5401.1299999998901</v>
      </c>
      <c r="F15" s="16">
        <f t="shared" si="15"/>
        <v>1431201.88</v>
      </c>
      <c r="G15" s="16">
        <v>1434017.1</v>
      </c>
      <c r="H15" s="17">
        <f t="shared" si="16"/>
        <v>2815.2200000001999</v>
      </c>
      <c r="I15" s="16">
        <f t="shared" si="17"/>
        <v>173614.82</v>
      </c>
      <c r="J15" s="16">
        <v>173788.87</v>
      </c>
      <c r="K15" s="17">
        <f t="shared" si="18"/>
        <v>174.04999999998799</v>
      </c>
      <c r="L15" s="16">
        <f t="shared" si="19"/>
        <v>100477.45</v>
      </c>
      <c r="M15" s="16">
        <v>100587.42</v>
      </c>
      <c r="N15" s="17">
        <f t="shared" si="20"/>
        <v>109.97000000000099</v>
      </c>
      <c r="O15" s="16">
        <f t="shared" si="21"/>
        <v>871496.48</v>
      </c>
      <c r="P15" s="16">
        <v>872258.4</v>
      </c>
      <c r="Q15" s="17">
        <f t="shared" si="22"/>
        <v>761.92000000004202</v>
      </c>
      <c r="R15" s="16">
        <f t="shared" si="23"/>
        <v>352972.12</v>
      </c>
      <c r="S15" s="16">
        <v>353378.92</v>
      </c>
      <c r="T15" s="17">
        <f t="shared" si="24"/>
        <v>406.79999999998802</v>
      </c>
      <c r="U15" s="16">
        <f t="shared" si="25"/>
        <v>924673.5</v>
      </c>
      <c r="V15" s="16">
        <v>925897.77</v>
      </c>
      <c r="W15" s="17">
        <f t="shared" si="26"/>
        <v>1224.27000000002</v>
      </c>
      <c r="X15" s="16">
        <f t="shared" si="27"/>
        <v>665408.07999999996</v>
      </c>
      <c r="Y15" s="16">
        <v>666160</v>
      </c>
      <c r="Z15" s="17">
        <f t="shared" si="28"/>
        <v>751.92000000004202</v>
      </c>
      <c r="AA15" s="16">
        <f t="shared" si="29"/>
        <v>177935.08</v>
      </c>
      <c r="AB15" s="16">
        <v>178205.64</v>
      </c>
      <c r="AC15" s="17">
        <f t="shared" si="30"/>
        <v>270.560000000027</v>
      </c>
      <c r="AD15" s="16">
        <f t="shared" si="41"/>
        <v>249243</v>
      </c>
      <c r="AE15" s="16">
        <v>249581</v>
      </c>
      <c r="AF15" s="17">
        <f t="shared" si="31"/>
        <v>338</v>
      </c>
      <c r="AG15" s="17">
        <f t="shared" si="32"/>
        <v>12253.8400000002</v>
      </c>
      <c r="AH15" s="16">
        <f t="shared" si="33"/>
        <v>9386872.2400000002</v>
      </c>
      <c r="AI15" s="16">
        <v>9397791.4900000002</v>
      </c>
      <c r="AJ15" s="34">
        <f t="shared" si="34"/>
        <v>10919.25</v>
      </c>
      <c r="AK15" s="16">
        <f t="shared" si="42"/>
        <v>9695360.4000000004</v>
      </c>
      <c r="AL15" s="16">
        <v>9706680.3900000006</v>
      </c>
      <c r="AM15" s="34">
        <f t="shared" si="35"/>
        <v>11319.9900000002</v>
      </c>
      <c r="AN15" s="16">
        <f t="shared" si="36"/>
        <v>402356.15</v>
      </c>
      <c r="AO15" s="16">
        <v>403438.2</v>
      </c>
      <c r="AP15" s="34">
        <f t="shared" si="43"/>
        <v>1082.04999999999</v>
      </c>
      <c r="AQ15" s="16">
        <f t="shared" si="37"/>
        <v>45413.39</v>
      </c>
      <c r="AR15" s="16">
        <v>45413.39</v>
      </c>
      <c r="AS15" s="34">
        <f t="shared" si="38"/>
        <v>0</v>
      </c>
      <c r="AT15" s="34">
        <f t="shared" si="44"/>
        <v>11730.74</v>
      </c>
      <c r="AU15" s="16">
        <f t="shared" si="40"/>
        <v>400.74000000022397</v>
      </c>
      <c r="AV15" s="2"/>
      <c r="AW15" s="1"/>
      <c r="AX15" s="1"/>
      <c r="AY15" s="1"/>
      <c r="AZ15" s="1"/>
      <c r="BA15" s="1"/>
      <c r="BB15" s="1"/>
      <c r="BC15" s="1"/>
    </row>
    <row r="16" spans="1:55" ht="30" customHeight="1">
      <c r="A16" s="504"/>
      <c r="B16" s="15">
        <v>46212</v>
      </c>
      <c r="C16" s="16">
        <f t="shared" si="13"/>
        <v>4879300.78</v>
      </c>
      <c r="D16" s="16">
        <v>4884885.34</v>
      </c>
      <c r="E16" s="17">
        <f t="shared" si="14"/>
        <v>5584.5599999995902</v>
      </c>
      <c r="F16" s="16">
        <f t="shared" si="15"/>
        <v>1434017.1</v>
      </c>
      <c r="G16" s="16">
        <v>1436336.01</v>
      </c>
      <c r="H16" s="17">
        <f t="shared" si="16"/>
        <v>2318.9099999999198</v>
      </c>
      <c r="I16" s="16">
        <f t="shared" si="17"/>
        <v>173788.87</v>
      </c>
      <c r="J16" s="16">
        <v>173956.87</v>
      </c>
      <c r="K16" s="17">
        <f t="shared" si="18"/>
        <v>168</v>
      </c>
      <c r="L16" s="16">
        <f t="shared" si="19"/>
        <v>100587.42</v>
      </c>
      <c r="M16" s="16">
        <v>100684.89</v>
      </c>
      <c r="N16" s="17">
        <f t="shared" si="20"/>
        <v>97.470000000001207</v>
      </c>
      <c r="O16" s="16">
        <f t="shared" si="21"/>
        <v>872258.4</v>
      </c>
      <c r="P16" s="16">
        <v>873036.64</v>
      </c>
      <c r="Q16" s="17">
        <f t="shared" si="22"/>
        <v>778.23999999999103</v>
      </c>
      <c r="R16" s="16">
        <f t="shared" si="23"/>
        <v>353378.92</v>
      </c>
      <c r="S16" s="16">
        <v>353827.32</v>
      </c>
      <c r="T16" s="17">
        <f t="shared" si="24"/>
        <v>448.400000000023</v>
      </c>
      <c r="U16" s="16">
        <f t="shared" si="25"/>
        <v>925897.77</v>
      </c>
      <c r="V16" s="16">
        <v>927054.64</v>
      </c>
      <c r="W16" s="17">
        <f t="shared" si="26"/>
        <v>1156.8699999999999</v>
      </c>
      <c r="X16" s="16">
        <f t="shared" si="27"/>
        <v>666160</v>
      </c>
      <c r="Y16" s="16">
        <v>666869.04</v>
      </c>
      <c r="Z16" s="17">
        <f t="shared" si="28"/>
        <v>709.04000000003703</v>
      </c>
      <c r="AA16" s="16">
        <f t="shared" si="29"/>
        <v>178205.64</v>
      </c>
      <c r="AB16" s="16">
        <v>178473</v>
      </c>
      <c r="AC16" s="17">
        <f t="shared" si="30"/>
        <v>267.35999999998597</v>
      </c>
      <c r="AD16" s="16">
        <f t="shared" si="41"/>
        <v>249581</v>
      </c>
      <c r="AE16" s="16">
        <v>249976</v>
      </c>
      <c r="AF16" s="17">
        <f t="shared" si="31"/>
        <v>395</v>
      </c>
      <c r="AG16" s="17">
        <f t="shared" si="32"/>
        <v>11923.8499999995</v>
      </c>
      <c r="AH16" s="16">
        <f t="shared" si="33"/>
        <v>9397791.4900000002</v>
      </c>
      <c r="AI16" s="16">
        <v>9408471.4399999995</v>
      </c>
      <c r="AJ16" s="34">
        <f t="shared" si="34"/>
        <v>10679.9499999993</v>
      </c>
      <c r="AK16" s="16">
        <f t="shared" si="42"/>
        <v>9706680.3900000006</v>
      </c>
      <c r="AL16" s="16">
        <v>9717672.5</v>
      </c>
      <c r="AM16" s="34">
        <f t="shared" si="35"/>
        <v>10992.1099999994</v>
      </c>
      <c r="AN16" s="16">
        <f t="shared" si="36"/>
        <v>403438.2</v>
      </c>
      <c r="AO16" s="16">
        <v>404455.45</v>
      </c>
      <c r="AP16" s="34">
        <f t="shared" si="43"/>
        <v>1017.25</v>
      </c>
      <c r="AQ16" s="16">
        <f t="shared" si="37"/>
        <v>45413.39</v>
      </c>
      <c r="AR16" s="16">
        <v>45413.39</v>
      </c>
      <c r="AS16" s="34">
        <f t="shared" si="38"/>
        <v>0</v>
      </c>
      <c r="AT16" s="34">
        <f t="shared" si="44"/>
        <v>11429.8399999993</v>
      </c>
      <c r="AU16" s="16">
        <f t="shared" si="40"/>
        <v>312.16000000014901</v>
      </c>
      <c r="AV16" s="38"/>
      <c r="AW16" s="1"/>
      <c r="AX16" s="1"/>
      <c r="AY16" s="1"/>
      <c r="AZ16" s="1"/>
      <c r="BA16" s="1"/>
      <c r="BB16" s="1"/>
      <c r="BC16" s="1"/>
    </row>
    <row r="17" spans="1:55" s="3" customFormat="1" ht="30" customHeight="1">
      <c r="A17" s="504"/>
      <c r="B17" s="15">
        <v>46213</v>
      </c>
      <c r="C17" s="16">
        <f t="shared" si="13"/>
        <v>4884885.34</v>
      </c>
      <c r="D17" s="16">
        <v>4890616.3</v>
      </c>
      <c r="E17" s="17">
        <f t="shared" si="14"/>
        <v>5730.95999999996</v>
      </c>
      <c r="F17" s="16">
        <f t="shared" si="15"/>
        <v>1436336.01</v>
      </c>
      <c r="G17" s="16">
        <v>1438757.95</v>
      </c>
      <c r="H17" s="17">
        <f t="shared" si="16"/>
        <v>2421.93999999994</v>
      </c>
      <c r="I17" s="16">
        <f t="shared" si="17"/>
        <v>173956.87</v>
      </c>
      <c r="J17" s="16">
        <v>174131.19</v>
      </c>
      <c r="K17" s="17">
        <f t="shared" si="18"/>
        <v>174.32000000000701</v>
      </c>
      <c r="L17" s="16">
        <f t="shared" si="19"/>
        <v>100684.89</v>
      </c>
      <c r="M17" s="16">
        <v>100786.67</v>
      </c>
      <c r="N17" s="17">
        <f t="shared" si="20"/>
        <v>101.77999999999901</v>
      </c>
      <c r="O17" s="16">
        <f t="shared" si="21"/>
        <v>873036.64</v>
      </c>
      <c r="P17" s="16">
        <v>873890.56</v>
      </c>
      <c r="Q17" s="17">
        <f t="shared" si="22"/>
        <v>853.92000000004202</v>
      </c>
      <c r="R17" s="16">
        <f t="shared" si="23"/>
        <v>353827.32</v>
      </c>
      <c r="S17" s="16">
        <v>354259.16</v>
      </c>
      <c r="T17" s="17">
        <f t="shared" si="24"/>
        <v>431.83999999996701</v>
      </c>
      <c r="U17" s="16">
        <f t="shared" si="25"/>
        <v>927054.64</v>
      </c>
      <c r="V17" s="16">
        <v>928288.3</v>
      </c>
      <c r="W17" s="17">
        <f t="shared" si="26"/>
        <v>1233.6600000000301</v>
      </c>
      <c r="X17" s="16">
        <f t="shared" si="27"/>
        <v>666869.04</v>
      </c>
      <c r="Y17" s="16">
        <v>667581.68000000005</v>
      </c>
      <c r="Z17" s="17">
        <f t="shared" si="28"/>
        <v>712.64000000001397</v>
      </c>
      <c r="AA17" s="16">
        <f t="shared" si="29"/>
        <v>178473</v>
      </c>
      <c r="AB17" s="16">
        <v>178760.98</v>
      </c>
      <c r="AC17" s="17">
        <f t="shared" si="30"/>
        <v>287.98000000001002</v>
      </c>
      <c r="AD17" s="16">
        <f t="shared" si="41"/>
        <v>249976</v>
      </c>
      <c r="AE17" s="16">
        <v>250337</v>
      </c>
      <c r="AF17" s="17">
        <f t="shared" si="31"/>
        <v>361</v>
      </c>
      <c r="AG17" s="17">
        <f t="shared" si="32"/>
        <v>12310.04</v>
      </c>
      <c r="AH17" s="16">
        <f t="shared" si="33"/>
        <v>9408471.4399999995</v>
      </c>
      <c r="AI17" s="16">
        <v>9419598.3300000001</v>
      </c>
      <c r="AJ17" s="34">
        <f t="shared" si="34"/>
        <v>11126.8900000006</v>
      </c>
      <c r="AK17" s="16">
        <f t="shared" si="42"/>
        <v>9717672.5</v>
      </c>
      <c r="AL17" s="16">
        <v>9729090.8399999999</v>
      </c>
      <c r="AM17" s="34">
        <f t="shared" si="35"/>
        <v>11418.3399999999</v>
      </c>
      <c r="AN17" s="16">
        <f t="shared" si="36"/>
        <v>404455.45</v>
      </c>
      <c r="AO17" s="16">
        <v>405385.88</v>
      </c>
      <c r="AP17" s="34">
        <f t="shared" si="43"/>
        <v>930.42999999999302</v>
      </c>
      <c r="AQ17" s="16">
        <f t="shared" si="37"/>
        <v>45413.39</v>
      </c>
      <c r="AR17" s="16">
        <v>45413.39</v>
      </c>
      <c r="AS17" s="34">
        <f t="shared" si="38"/>
        <v>0</v>
      </c>
      <c r="AT17" s="34">
        <f t="shared" si="44"/>
        <v>11769.3400000006</v>
      </c>
      <c r="AU17" s="16">
        <f t="shared" si="40"/>
        <v>291.449999999255</v>
      </c>
      <c r="AV17" s="39"/>
      <c r="AZ17" s="1"/>
    </row>
    <row r="18" spans="1:55" ht="30" customHeight="1">
      <c r="A18" s="504"/>
      <c r="B18" s="15">
        <v>46214</v>
      </c>
      <c r="C18" s="16">
        <f t="shared" si="13"/>
        <v>4890616.3</v>
      </c>
      <c r="D18" s="16">
        <v>4896038.4800000004</v>
      </c>
      <c r="E18" s="17">
        <f t="shared" si="14"/>
        <v>5422.1800000006297</v>
      </c>
      <c r="F18" s="16">
        <f t="shared" si="15"/>
        <v>1438757.95</v>
      </c>
      <c r="G18" s="16">
        <v>1441330.57</v>
      </c>
      <c r="H18" s="17">
        <f t="shared" si="16"/>
        <v>2572.6200000001099</v>
      </c>
      <c r="I18" s="16">
        <f t="shared" si="17"/>
        <v>174131.19</v>
      </c>
      <c r="J18" s="16">
        <v>174305.51</v>
      </c>
      <c r="K18" s="17">
        <f t="shared" si="18"/>
        <v>174.32000000000701</v>
      </c>
      <c r="L18" s="16">
        <f t="shared" si="19"/>
        <v>100786.67</v>
      </c>
      <c r="M18" s="16">
        <v>100888.78</v>
      </c>
      <c r="N18" s="17">
        <f t="shared" si="20"/>
        <v>102.11000000000099</v>
      </c>
      <c r="O18" s="16">
        <f t="shared" si="21"/>
        <v>873890.56</v>
      </c>
      <c r="P18" s="16">
        <v>874748.64</v>
      </c>
      <c r="Q18" s="17">
        <f t="shared" si="22"/>
        <v>858.07999999995798</v>
      </c>
      <c r="R18" s="16">
        <f t="shared" si="23"/>
        <v>354259.16</v>
      </c>
      <c r="S18" s="16">
        <v>354635.04</v>
      </c>
      <c r="T18" s="17">
        <f t="shared" si="24"/>
        <v>375.880000000005</v>
      </c>
      <c r="U18" s="16">
        <f t="shared" si="25"/>
        <v>928288.3</v>
      </c>
      <c r="V18" s="16">
        <v>929477.4</v>
      </c>
      <c r="W18" s="17">
        <f t="shared" si="26"/>
        <v>1189.0999999999799</v>
      </c>
      <c r="X18" s="16">
        <f t="shared" si="27"/>
        <v>667581.68000000005</v>
      </c>
      <c r="Y18" s="16">
        <v>668282.76</v>
      </c>
      <c r="Z18" s="17">
        <f t="shared" si="28"/>
        <v>701.07999999995798</v>
      </c>
      <c r="AA18" s="16">
        <f t="shared" si="29"/>
        <v>178760.98</v>
      </c>
      <c r="AB18" s="16">
        <v>179035.32</v>
      </c>
      <c r="AC18" s="17">
        <f t="shared" si="30"/>
        <v>274.33999999999702</v>
      </c>
      <c r="AD18" s="16">
        <f t="shared" si="41"/>
        <v>250337</v>
      </c>
      <c r="AE18" s="16">
        <v>250678</v>
      </c>
      <c r="AF18" s="17">
        <f t="shared" si="31"/>
        <v>341</v>
      </c>
      <c r="AG18" s="17">
        <f t="shared" si="32"/>
        <v>12010.710000000599</v>
      </c>
      <c r="AH18" s="16">
        <v>9419598.3300000001</v>
      </c>
      <c r="AI18" s="16">
        <v>9430367.5299999993</v>
      </c>
      <c r="AJ18" s="34">
        <f t="shared" si="34"/>
        <v>10769.1999999993</v>
      </c>
      <c r="AK18" s="16">
        <f t="shared" si="42"/>
        <v>9729090.8399999999</v>
      </c>
      <c r="AL18" s="16">
        <v>9740178.3200000003</v>
      </c>
      <c r="AM18" s="34">
        <f t="shared" si="35"/>
        <v>11087.4800000004</v>
      </c>
      <c r="AN18" s="16">
        <f t="shared" si="36"/>
        <v>405385.88</v>
      </c>
      <c r="AO18" s="16">
        <v>406418.07</v>
      </c>
      <c r="AP18" s="34">
        <f t="shared" si="43"/>
        <v>1032.19</v>
      </c>
      <c r="AQ18" s="16">
        <f t="shared" si="37"/>
        <v>45413.39</v>
      </c>
      <c r="AR18" s="16">
        <v>45413.39</v>
      </c>
      <c r="AS18" s="34">
        <f t="shared" si="38"/>
        <v>0</v>
      </c>
      <c r="AT18" s="34">
        <f t="shared" si="44"/>
        <v>11527.049999999301</v>
      </c>
      <c r="AU18" s="16">
        <f t="shared" si="40"/>
        <v>318.28000000119198</v>
      </c>
      <c r="AV18" s="1"/>
      <c r="AW18" s="1"/>
      <c r="AX18" s="1"/>
      <c r="AY18" s="1"/>
      <c r="AZ18" s="1"/>
      <c r="BA18" s="1"/>
      <c r="BB18" s="1"/>
      <c r="BC18" s="1"/>
    </row>
    <row r="19" spans="1:55" s="3" customFormat="1" ht="30" customHeight="1">
      <c r="A19" s="504"/>
      <c r="B19" s="15">
        <v>46215</v>
      </c>
      <c r="C19" s="16">
        <f t="shared" si="13"/>
        <v>4896038.4800000004</v>
      </c>
      <c r="D19" s="16">
        <v>4901726.1500000004</v>
      </c>
      <c r="E19" s="17">
        <f t="shared" si="14"/>
        <v>5687.66999999993</v>
      </c>
      <c r="F19" s="16">
        <f t="shared" si="15"/>
        <v>1441330.57</v>
      </c>
      <c r="G19" s="16">
        <v>1443775.12</v>
      </c>
      <c r="H19" s="17">
        <f t="shared" si="16"/>
        <v>2444.5500000000502</v>
      </c>
      <c r="I19" s="16">
        <f t="shared" si="17"/>
        <v>174305.51</v>
      </c>
      <c r="J19" s="16">
        <v>174480.35</v>
      </c>
      <c r="K19" s="17">
        <f t="shared" si="18"/>
        <v>174.83999999999699</v>
      </c>
      <c r="L19" s="16">
        <f t="shared" si="19"/>
        <v>100888.78</v>
      </c>
      <c r="M19" s="16">
        <v>101000.57</v>
      </c>
      <c r="N19" s="17">
        <f t="shared" si="20"/>
        <v>111.79000000000801</v>
      </c>
      <c r="O19" s="16">
        <f t="shared" si="21"/>
        <v>874748.64</v>
      </c>
      <c r="P19" s="16">
        <v>875660.56</v>
      </c>
      <c r="Q19" s="17">
        <f t="shared" si="22"/>
        <v>911.92000000004202</v>
      </c>
      <c r="R19" s="16">
        <f t="shared" si="23"/>
        <v>354635.04</v>
      </c>
      <c r="S19" s="16">
        <v>355077.76</v>
      </c>
      <c r="T19" s="17">
        <f t="shared" si="24"/>
        <v>442.72000000002998</v>
      </c>
      <c r="U19" s="16">
        <f t="shared" si="25"/>
        <v>929477.4</v>
      </c>
      <c r="V19" s="16">
        <v>930633.3</v>
      </c>
      <c r="W19" s="17">
        <f t="shared" si="26"/>
        <v>1155.9000000000201</v>
      </c>
      <c r="X19" s="16">
        <f t="shared" si="27"/>
        <v>668282.76</v>
      </c>
      <c r="Y19" s="16">
        <v>669004.16</v>
      </c>
      <c r="Z19" s="17">
        <f t="shared" si="28"/>
        <v>721.40000000002306</v>
      </c>
      <c r="AA19" s="16">
        <f t="shared" si="29"/>
        <v>179035.32</v>
      </c>
      <c r="AB19" s="16">
        <v>179290.23999999999</v>
      </c>
      <c r="AC19" s="17">
        <f t="shared" si="30"/>
        <v>254.91999999998399</v>
      </c>
      <c r="AD19" s="16">
        <f t="shared" si="41"/>
        <v>250678</v>
      </c>
      <c r="AE19" s="16">
        <v>250931</v>
      </c>
      <c r="AF19" s="17">
        <f t="shared" si="31"/>
        <v>253</v>
      </c>
      <c r="AG19" s="17">
        <f t="shared" si="32"/>
        <v>12158.710000000099</v>
      </c>
      <c r="AH19" s="16">
        <f t="shared" si="33"/>
        <v>9430367.5299999993</v>
      </c>
      <c r="AI19" s="16">
        <v>9441557.4399999995</v>
      </c>
      <c r="AJ19" s="34">
        <f t="shared" si="34"/>
        <v>11189.9100000001</v>
      </c>
      <c r="AK19" s="16">
        <f t="shared" si="42"/>
        <v>9740178.3200000003</v>
      </c>
      <c r="AL19" s="16">
        <v>9751692.7400000002</v>
      </c>
      <c r="AM19" s="34">
        <f t="shared" si="35"/>
        <v>11514.4199999999</v>
      </c>
      <c r="AN19" s="16">
        <f t="shared" si="36"/>
        <v>406418.07</v>
      </c>
      <c r="AO19" s="16">
        <v>407185.66</v>
      </c>
      <c r="AP19" s="34">
        <f t="shared" si="43"/>
        <v>767.58999999996695</v>
      </c>
      <c r="AQ19" s="16">
        <f t="shared" si="37"/>
        <v>45413.39</v>
      </c>
      <c r="AR19" s="16">
        <v>45413.39</v>
      </c>
      <c r="AS19" s="34">
        <f t="shared" si="38"/>
        <v>0</v>
      </c>
      <c r="AT19" s="34">
        <f t="shared" si="44"/>
        <v>11702.5800000001</v>
      </c>
      <c r="AU19" s="16">
        <f t="shared" si="40"/>
        <v>324.50999999977603</v>
      </c>
      <c r="AV19" s="40"/>
    </row>
    <row r="20" spans="1:55" s="3" customFormat="1" ht="30" customHeight="1">
      <c r="A20" s="504"/>
      <c r="B20" s="15">
        <v>46216</v>
      </c>
      <c r="C20" s="16">
        <f t="shared" si="13"/>
        <v>4901726.1500000004</v>
      </c>
      <c r="D20" s="16">
        <v>4907494.5599999996</v>
      </c>
      <c r="E20" s="17">
        <f t="shared" si="14"/>
        <v>5768.4099999992204</v>
      </c>
      <c r="F20" s="16">
        <f t="shared" si="15"/>
        <v>1443775.12</v>
      </c>
      <c r="G20" s="16">
        <v>1446315.24</v>
      </c>
      <c r="H20" s="17">
        <f t="shared" si="16"/>
        <v>2540.1199999998798</v>
      </c>
      <c r="I20" s="16">
        <f t="shared" si="17"/>
        <v>174480.35</v>
      </c>
      <c r="J20" s="16">
        <v>174662.16</v>
      </c>
      <c r="K20" s="17">
        <f t="shared" si="18"/>
        <v>181.80999999999801</v>
      </c>
      <c r="L20" s="16">
        <f t="shared" si="19"/>
        <v>101000.57</v>
      </c>
      <c r="M20" s="16">
        <v>101120.76</v>
      </c>
      <c r="N20" s="17">
        <f t="shared" si="20"/>
        <v>120.189999999988</v>
      </c>
      <c r="O20" s="16">
        <f t="shared" si="21"/>
        <v>875660.56</v>
      </c>
      <c r="P20" s="16">
        <v>876635.52</v>
      </c>
      <c r="Q20" s="17">
        <f t="shared" si="22"/>
        <v>974.95999999996297</v>
      </c>
      <c r="R20" s="16">
        <f t="shared" si="23"/>
        <v>355077.76</v>
      </c>
      <c r="S20" s="16">
        <v>355486.56</v>
      </c>
      <c r="T20" s="17">
        <f t="shared" si="24"/>
        <v>408.79999999998802</v>
      </c>
      <c r="U20" s="16">
        <f t="shared" si="25"/>
        <v>930633.3</v>
      </c>
      <c r="V20" s="16">
        <v>931851.1</v>
      </c>
      <c r="W20" s="17">
        <f t="shared" si="26"/>
        <v>1217.7999999999299</v>
      </c>
      <c r="X20" s="16">
        <f t="shared" si="27"/>
        <v>669004.16</v>
      </c>
      <c r="Y20" s="16">
        <v>669715.43999999994</v>
      </c>
      <c r="Z20" s="17">
        <f t="shared" si="28"/>
        <v>711.27999999991198</v>
      </c>
      <c r="AA20" s="16">
        <f t="shared" si="29"/>
        <v>179290.23999999999</v>
      </c>
      <c r="AB20" s="16">
        <v>179552.96</v>
      </c>
      <c r="AC20" s="17">
        <f t="shared" si="30"/>
        <v>262.72000000000099</v>
      </c>
      <c r="AD20" s="16">
        <f t="shared" si="41"/>
        <v>250931</v>
      </c>
      <c r="AE20" s="16">
        <v>251273</v>
      </c>
      <c r="AF20" s="17">
        <f t="shared" si="31"/>
        <v>342</v>
      </c>
      <c r="AG20" s="17">
        <f t="shared" si="32"/>
        <v>12528.0899999989</v>
      </c>
      <c r="AH20" s="16">
        <f t="shared" si="33"/>
        <v>9441557.4399999995</v>
      </c>
      <c r="AI20" s="16">
        <v>9453084.5299999993</v>
      </c>
      <c r="AJ20" s="34">
        <f t="shared" si="34"/>
        <v>11527.0899999999</v>
      </c>
      <c r="AK20" s="16">
        <f t="shared" si="42"/>
        <v>9751692.7400000002</v>
      </c>
      <c r="AL20" s="16">
        <v>9763576.4499999993</v>
      </c>
      <c r="AM20" s="34">
        <f t="shared" si="35"/>
        <v>11883.709999999001</v>
      </c>
      <c r="AN20" s="16">
        <f t="shared" si="36"/>
        <v>407185.66</v>
      </c>
      <c r="AO20" s="16">
        <v>407998.11</v>
      </c>
      <c r="AP20" s="34">
        <f t="shared" si="43"/>
        <v>812.45000000001198</v>
      </c>
      <c r="AQ20" s="16">
        <f t="shared" si="37"/>
        <v>45413.39</v>
      </c>
      <c r="AR20" s="16">
        <v>45413.39</v>
      </c>
      <c r="AS20" s="34">
        <f t="shared" si="38"/>
        <v>0</v>
      </c>
      <c r="AT20" s="34">
        <f t="shared" si="44"/>
        <v>12076.8199999999</v>
      </c>
      <c r="AU20" s="16">
        <f t="shared" si="40"/>
        <v>356.61999999917998</v>
      </c>
      <c r="AV20" s="40"/>
    </row>
    <row r="21" spans="1:55" ht="30" customHeight="1">
      <c r="A21" s="504"/>
      <c r="B21" s="15">
        <v>46217</v>
      </c>
      <c r="C21" s="16">
        <f t="shared" si="13"/>
        <v>4907494.5599999996</v>
      </c>
      <c r="D21" s="16">
        <v>4913212.32</v>
      </c>
      <c r="E21" s="17">
        <f t="shared" si="14"/>
        <v>5717.7600000007096</v>
      </c>
      <c r="F21" s="16">
        <f t="shared" si="15"/>
        <v>1446315.24</v>
      </c>
      <c r="G21" s="16">
        <v>1448902.58</v>
      </c>
      <c r="H21" s="17">
        <f t="shared" si="16"/>
        <v>2587.3400000000802</v>
      </c>
      <c r="I21" s="16">
        <f t="shared" si="17"/>
        <v>174662.16</v>
      </c>
      <c r="J21" s="16">
        <v>174863.74</v>
      </c>
      <c r="K21" s="17">
        <f t="shared" si="18"/>
        <v>201.579999999987</v>
      </c>
      <c r="L21" s="16">
        <f t="shared" si="19"/>
        <v>101120.76</v>
      </c>
      <c r="M21" s="16">
        <v>101243.49</v>
      </c>
      <c r="N21" s="17">
        <f t="shared" si="20"/>
        <v>122.73000000000999</v>
      </c>
      <c r="O21" s="16">
        <f t="shared" si="21"/>
        <v>876635.52</v>
      </c>
      <c r="P21" s="16">
        <v>877525.68</v>
      </c>
      <c r="Q21" s="17">
        <f t="shared" si="22"/>
        <v>890.16000000003305</v>
      </c>
      <c r="R21" s="16">
        <f t="shared" si="23"/>
        <v>355486.56</v>
      </c>
      <c r="S21" s="16">
        <v>355918.84</v>
      </c>
      <c r="T21" s="17">
        <f t="shared" si="24"/>
        <v>432.280000000028</v>
      </c>
      <c r="U21" s="16">
        <f t="shared" si="25"/>
        <v>931851.1</v>
      </c>
      <c r="V21" s="16">
        <v>933051.3</v>
      </c>
      <c r="W21" s="17">
        <f t="shared" si="26"/>
        <v>1200.2000000000701</v>
      </c>
      <c r="X21" s="16">
        <f t="shared" si="27"/>
        <v>669715.43999999994</v>
      </c>
      <c r="Y21" s="16">
        <v>670451.72</v>
      </c>
      <c r="Z21" s="17">
        <f t="shared" si="28"/>
        <v>736.28000000002805</v>
      </c>
      <c r="AA21" s="16">
        <f t="shared" si="29"/>
        <v>179552.96</v>
      </c>
      <c r="AB21" s="16">
        <v>179808.64000000001</v>
      </c>
      <c r="AC21" s="17">
        <f t="shared" si="30"/>
        <v>255.68000000002201</v>
      </c>
      <c r="AD21" s="16">
        <f t="shared" si="41"/>
        <v>251273</v>
      </c>
      <c r="AE21" s="16">
        <v>251618</v>
      </c>
      <c r="AF21" s="17">
        <f t="shared" si="31"/>
        <v>345</v>
      </c>
      <c r="AG21" s="17">
        <f t="shared" si="32"/>
        <v>12489.010000001001</v>
      </c>
      <c r="AH21" s="16">
        <f t="shared" si="33"/>
        <v>9453084.5299999993</v>
      </c>
      <c r="AI21" s="16">
        <v>9464448.7799999993</v>
      </c>
      <c r="AJ21" s="34">
        <f t="shared" si="34"/>
        <v>11364.25</v>
      </c>
      <c r="AK21" s="16">
        <f t="shared" si="42"/>
        <v>9763576.4499999993</v>
      </c>
      <c r="AL21" s="16">
        <v>9775243.4800000004</v>
      </c>
      <c r="AM21" s="34">
        <f t="shared" si="35"/>
        <v>11667.030000001199</v>
      </c>
      <c r="AN21" s="16">
        <f t="shared" si="36"/>
        <v>407998.11</v>
      </c>
      <c r="AO21" s="16">
        <v>408905.78</v>
      </c>
      <c r="AP21" s="34">
        <f t="shared" si="43"/>
        <v>907.67000000004202</v>
      </c>
      <c r="AQ21" s="16">
        <f t="shared" si="37"/>
        <v>45413.39</v>
      </c>
      <c r="AR21" s="16">
        <v>45413.39</v>
      </c>
      <c r="AS21" s="34">
        <f t="shared" si="38"/>
        <v>0</v>
      </c>
      <c r="AT21" s="34">
        <f t="shared" si="44"/>
        <v>12016.24</v>
      </c>
      <c r="AU21" s="16">
        <f t="shared" si="40"/>
        <v>302.78000000119198</v>
      </c>
      <c r="AV21" s="1"/>
      <c r="AW21" s="1"/>
      <c r="AX21" s="1"/>
      <c r="AY21" s="1"/>
      <c r="AZ21" s="1"/>
      <c r="BA21" s="1"/>
      <c r="BB21" s="1"/>
      <c r="BC21" s="1"/>
    </row>
    <row r="22" spans="1:55" ht="30" customHeight="1">
      <c r="A22" s="504"/>
      <c r="B22" s="15">
        <v>46218</v>
      </c>
      <c r="C22" s="16">
        <f t="shared" si="13"/>
        <v>4913212.32</v>
      </c>
      <c r="D22" s="16">
        <v>4918866.3</v>
      </c>
      <c r="E22" s="17">
        <f t="shared" si="14"/>
        <v>5653.9799999995203</v>
      </c>
      <c r="F22" s="16">
        <f t="shared" si="15"/>
        <v>1448902.58</v>
      </c>
      <c r="G22" s="16">
        <v>1451510.56</v>
      </c>
      <c r="H22" s="17">
        <f t="shared" si="16"/>
        <v>2607.97999999998</v>
      </c>
      <c r="I22" s="16">
        <f t="shared" si="17"/>
        <v>174863.74</v>
      </c>
      <c r="J22" s="16">
        <v>175076.85</v>
      </c>
      <c r="K22" s="17">
        <f t="shared" si="18"/>
        <v>213.11000000001499</v>
      </c>
      <c r="L22" s="16">
        <f t="shared" si="19"/>
        <v>101243.49</v>
      </c>
      <c r="M22" s="16">
        <v>101373.8</v>
      </c>
      <c r="N22" s="17">
        <f t="shared" si="20"/>
        <v>130.30999999999801</v>
      </c>
      <c r="O22" s="16">
        <f t="shared" si="21"/>
        <v>877525.68</v>
      </c>
      <c r="P22" s="16">
        <v>878325.04</v>
      </c>
      <c r="Q22" s="17">
        <f t="shared" si="22"/>
        <v>799.35999999998603</v>
      </c>
      <c r="R22" s="16">
        <f t="shared" si="23"/>
        <v>355918.84</v>
      </c>
      <c r="S22" s="16">
        <v>356295.12</v>
      </c>
      <c r="T22" s="17">
        <f t="shared" si="24"/>
        <v>376.27999999997002</v>
      </c>
      <c r="U22" s="16">
        <f t="shared" si="25"/>
        <v>933051.3</v>
      </c>
      <c r="V22" s="16">
        <v>934256.8</v>
      </c>
      <c r="W22" s="17">
        <f t="shared" si="26"/>
        <v>1205.5</v>
      </c>
      <c r="X22" s="16">
        <f t="shared" si="27"/>
        <v>670451.72</v>
      </c>
      <c r="Y22" s="16">
        <v>671091.04</v>
      </c>
      <c r="Z22" s="17">
        <f t="shared" si="28"/>
        <v>639.32000000006497</v>
      </c>
      <c r="AA22" s="16">
        <f t="shared" si="29"/>
        <v>179808.64000000001</v>
      </c>
      <c r="AB22" s="16">
        <v>180068.68</v>
      </c>
      <c r="AC22" s="17">
        <f t="shared" si="30"/>
        <v>260.03999999997899</v>
      </c>
      <c r="AD22" s="16">
        <f t="shared" si="41"/>
        <v>251618</v>
      </c>
      <c r="AE22" s="16">
        <v>251933</v>
      </c>
      <c r="AF22" s="17">
        <f t="shared" si="31"/>
        <v>315</v>
      </c>
      <c r="AG22" s="17">
        <f t="shared" si="32"/>
        <v>12200.879999999501</v>
      </c>
      <c r="AH22" s="16">
        <f t="shared" si="33"/>
        <v>9464448.7799999993</v>
      </c>
      <c r="AI22" s="16">
        <v>9475164.0399999991</v>
      </c>
      <c r="AJ22" s="34">
        <f t="shared" si="34"/>
        <v>10715.2599999998</v>
      </c>
      <c r="AK22" s="16">
        <f t="shared" si="42"/>
        <v>9775243.4800000004</v>
      </c>
      <c r="AL22" s="16">
        <v>9786304.2599999998</v>
      </c>
      <c r="AM22" s="34">
        <f t="shared" si="35"/>
        <v>11060.7799999993</v>
      </c>
      <c r="AN22" s="16">
        <f t="shared" si="36"/>
        <v>408905.78</v>
      </c>
      <c r="AO22" s="16">
        <v>410216.4</v>
      </c>
      <c r="AP22" s="34">
        <f t="shared" si="43"/>
        <v>1310.6199999999999</v>
      </c>
      <c r="AQ22" s="16">
        <f t="shared" si="37"/>
        <v>45413.39</v>
      </c>
      <c r="AR22" s="16">
        <v>45413.39</v>
      </c>
      <c r="AS22" s="34">
        <f t="shared" si="38"/>
        <v>0</v>
      </c>
      <c r="AT22" s="34">
        <f t="shared" si="44"/>
        <v>11765.8399999998</v>
      </c>
      <c r="AU22" s="16">
        <f t="shared" si="40"/>
        <v>345.51999999955302</v>
      </c>
      <c r="AV22" s="2"/>
      <c r="AW22" s="1"/>
      <c r="AX22" s="1"/>
      <c r="AY22" s="1"/>
      <c r="AZ22" s="3"/>
      <c r="BA22" s="1"/>
      <c r="BB22" s="1"/>
      <c r="BC22" s="1"/>
    </row>
    <row r="23" spans="1:55" ht="30" customHeight="1">
      <c r="A23" s="504"/>
      <c r="B23" s="15">
        <v>46219</v>
      </c>
      <c r="C23" s="16">
        <f t="shared" si="13"/>
        <v>4918866.3</v>
      </c>
      <c r="D23" s="16">
        <v>4924418.17</v>
      </c>
      <c r="E23" s="17">
        <f t="shared" si="14"/>
        <v>5551.8700000001099</v>
      </c>
      <c r="F23" s="16">
        <f t="shared" si="15"/>
        <v>1451510.56</v>
      </c>
      <c r="G23" s="16">
        <v>1454011.56</v>
      </c>
      <c r="H23" s="17">
        <f t="shared" si="16"/>
        <v>2501</v>
      </c>
      <c r="I23" s="16">
        <f t="shared" si="17"/>
        <v>175076.85</v>
      </c>
      <c r="J23" s="16">
        <v>175314.3</v>
      </c>
      <c r="K23" s="17">
        <f t="shared" si="18"/>
        <v>237.44999999998299</v>
      </c>
      <c r="L23" s="16">
        <f t="shared" si="19"/>
        <v>101373.8</v>
      </c>
      <c r="M23" s="16">
        <v>101490.19</v>
      </c>
      <c r="N23" s="17">
        <f t="shared" si="20"/>
        <v>116.38999999999901</v>
      </c>
      <c r="O23" s="16">
        <f t="shared" si="21"/>
        <v>878325.04</v>
      </c>
      <c r="P23" s="16">
        <v>879145.28</v>
      </c>
      <c r="Q23" s="17">
        <f t="shared" si="22"/>
        <v>820.23999999999103</v>
      </c>
      <c r="R23" s="16">
        <f t="shared" si="23"/>
        <v>356295.12</v>
      </c>
      <c r="S23" s="16">
        <v>356759.84</v>
      </c>
      <c r="T23" s="17">
        <f t="shared" si="24"/>
        <v>464.72000000002998</v>
      </c>
      <c r="U23" s="16">
        <f t="shared" si="25"/>
        <v>934256.8</v>
      </c>
      <c r="V23" s="16">
        <v>935494.1</v>
      </c>
      <c r="W23" s="17">
        <f t="shared" si="26"/>
        <v>1237.2999999999299</v>
      </c>
      <c r="X23" s="16">
        <f t="shared" si="27"/>
        <v>671091.04</v>
      </c>
      <c r="Y23" s="16">
        <v>671785.84</v>
      </c>
      <c r="Z23" s="17">
        <f t="shared" si="28"/>
        <v>694.79999999993004</v>
      </c>
      <c r="AA23" s="16">
        <f t="shared" si="29"/>
        <v>180068.68</v>
      </c>
      <c r="AB23" s="16">
        <v>180325.36</v>
      </c>
      <c r="AC23" s="17">
        <f t="shared" si="30"/>
        <v>256.67999999999302</v>
      </c>
      <c r="AD23" s="16">
        <f t="shared" si="41"/>
        <v>251933</v>
      </c>
      <c r="AE23" s="16">
        <v>252252</v>
      </c>
      <c r="AF23" s="17">
        <f t="shared" si="31"/>
        <v>319</v>
      </c>
      <c r="AG23" s="17">
        <f t="shared" si="32"/>
        <v>12199.45</v>
      </c>
      <c r="AH23" s="16">
        <f t="shared" si="33"/>
        <v>9475164.0399999991</v>
      </c>
      <c r="AI23" s="16">
        <v>9486279.6099999994</v>
      </c>
      <c r="AJ23" s="34">
        <f t="shared" si="34"/>
        <v>11115.5700000003</v>
      </c>
      <c r="AK23" s="16">
        <f t="shared" si="42"/>
        <v>9786304.2599999998</v>
      </c>
      <c r="AL23" s="16">
        <v>9797727.3599999994</v>
      </c>
      <c r="AM23" s="34">
        <f t="shared" si="35"/>
        <v>11423.0999999996</v>
      </c>
      <c r="AN23" s="16">
        <f t="shared" si="36"/>
        <v>410216.4</v>
      </c>
      <c r="AO23" s="16">
        <v>411050.56</v>
      </c>
      <c r="AP23" s="34">
        <f t="shared" si="43"/>
        <v>834.15999999997405</v>
      </c>
      <c r="AQ23" s="16">
        <f t="shared" si="37"/>
        <v>45413.39</v>
      </c>
      <c r="AR23" s="16">
        <v>45413.39</v>
      </c>
      <c r="AS23" s="34">
        <f t="shared" si="38"/>
        <v>0</v>
      </c>
      <c r="AT23" s="34">
        <f t="shared" si="44"/>
        <v>11693.050000000299</v>
      </c>
      <c r="AU23" s="16">
        <f t="shared" si="40"/>
        <v>307.52999999932899</v>
      </c>
      <c r="AV23" s="1"/>
      <c r="AW23" s="1"/>
      <c r="AX23" s="1"/>
      <c r="AY23" s="1"/>
      <c r="AZ23" s="1"/>
      <c r="BA23" s="1"/>
      <c r="BB23" s="1"/>
      <c r="BC23" s="1"/>
    </row>
    <row r="24" spans="1:55" s="3" customFormat="1" ht="30" customHeight="1">
      <c r="A24" s="504"/>
      <c r="B24" s="15">
        <v>46220</v>
      </c>
      <c r="C24" s="16">
        <f t="shared" si="13"/>
        <v>4924418.17</v>
      </c>
      <c r="D24" s="16">
        <v>4930066.34</v>
      </c>
      <c r="E24" s="17">
        <f t="shared" si="14"/>
        <v>5648.16999999993</v>
      </c>
      <c r="F24" s="16">
        <f t="shared" si="15"/>
        <v>1454011.56</v>
      </c>
      <c r="G24" s="16">
        <v>1456885.52</v>
      </c>
      <c r="H24" s="17">
        <f t="shared" si="16"/>
        <v>2873.95999999996</v>
      </c>
      <c r="I24" s="16">
        <f t="shared" si="17"/>
        <v>175314.3</v>
      </c>
      <c r="J24" s="16">
        <v>175534.12</v>
      </c>
      <c r="K24" s="17">
        <f t="shared" si="18"/>
        <v>219.82000000000701</v>
      </c>
      <c r="L24" s="16">
        <f t="shared" si="19"/>
        <v>101490.19</v>
      </c>
      <c r="M24" s="16">
        <v>101609.66</v>
      </c>
      <c r="N24" s="17">
        <f t="shared" si="20"/>
        <v>119.47000000000099</v>
      </c>
      <c r="O24" s="16">
        <f t="shared" si="21"/>
        <v>879145.28</v>
      </c>
      <c r="P24" s="16">
        <v>880014</v>
      </c>
      <c r="Q24" s="17">
        <f t="shared" si="22"/>
        <v>868.71999999997195</v>
      </c>
      <c r="R24" s="16">
        <f t="shared" si="23"/>
        <v>356759.84</v>
      </c>
      <c r="S24" s="16">
        <v>357181.96</v>
      </c>
      <c r="T24" s="17">
        <f t="shared" si="24"/>
        <v>422.119999999995</v>
      </c>
      <c r="U24" s="16">
        <f t="shared" si="25"/>
        <v>935494.1</v>
      </c>
      <c r="V24" s="16">
        <v>936794.4</v>
      </c>
      <c r="W24" s="17">
        <f t="shared" si="26"/>
        <v>1300.30000000005</v>
      </c>
      <c r="X24" s="16">
        <f t="shared" si="27"/>
        <v>671785.84</v>
      </c>
      <c r="Y24" s="16">
        <v>672537.36</v>
      </c>
      <c r="Z24" s="17">
        <f t="shared" si="28"/>
        <v>751.52000000001897</v>
      </c>
      <c r="AA24" s="16">
        <f t="shared" si="29"/>
        <v>180325.36</v>
      </c>
      <c r="AB24" s="16">
        <v>180592.68</v>
      </c>
      <c r="AC24" s="17">
        <f t="shared" si="30"/>
        <v>267.32000000000698</v>
      </c>
      <c r="AD24" s="16">
        <f t="shared" si="41"/>
        <v>252252</v>
      </c>
      <c r="AE24" s="16">
        <v>252593</v>
      </c>
      <c r="AF24" s="17">
        <f t="shared" si="31"/>
        <v>341</v>
      </c>
      <c r="AG24" s="17">
        <f t="shared" si="32"/>
        <v>12812.3999999999</v>
      </c>
      <c r="AH24" s="16">
        <f t="shared" si="33"/>
        <v>9486279.6099999994</v>
      </c>
      <c r="AI24" s="16">
        <v>9497282.2300000004</v>
      </c>
      <c r="AJ24" s="34">
        <f t="shared" si="34"/>
        <v>11002.620000000999</v>
      </c>
      <c r="AK24" s="16">
        <f t="shared" si="42"/>
        <v>9797727.3599999994</v>
      </c>
      <c r="AL24" s="16">
        <v>9809425.1300000008</v>
      </c>
      <c r="AM24" s="34">
        <f t="shared" si="35"/>
        <v>11697.770000001399</v>
      </c>
      <c r="AN24" s="16">
        <f t="shared" si="36"/>
        <v>411050.56</v>
      </c>
      <c r="AO24" s="16">
        <v>412255.11</v>
      </c>
      <c r="AP24" s="34">
        <f t="shared" si="43"/>
        <v>1204.54999999999</v>
      </c>
      <c r="AQ24" s="16">
        <f t="shared" si="37"/>
        <v>45413.39</v>
      </c>
      <c r="AR24" s="16">
        <v>45413.39</v>
      </c>
      <c r="AS24" s="34">
        <f t="shared" si="38"/>
        <v>0</v>
      </c>
      <c r="AT24" s="34">
        <f t="shared" si="44"/>
        <v>11939.850000001001</v>
      </c>
      <c r="AU24" s="16">
        <f t="shared" si="40"/>
        <v>695.15000000037298</v>
      </c>
      <c r="AV24" s="41"/>
      <c r="AZ24" s="1"/>
    </row>
    <row r="25" spans="1:55" ht="30" customHeight="1">
      <c r="A25" s="504"/>
      <c r="B25" s="15">
        <v>46221</v>
      </c>
      <c r="C25" s="16">
        <f t="shared" si="13"/>
        <v>4930066.34</v>
      </c>
      <c r="D25" s="16">
        <v>4935981.5199999996</v>
      </c>
      <c r="E25" s="17">
        <f t="shared" si="14"/>
        <v>5915.1799999997002</v>
      </c>
      <c r="F25" s="16">
        <f t="shared" si="15"/>
        <v>1456885.52</v>
      </c>
      <c r="G25" s="16">
        <v>1459349.39</v>
      </c>
      <c r="H25" s="17">
        <f t="shared" si="16"/>
        <v>2463.8699999998798</v>
      </c>
      <c r="I25" s="16">
        <f t="shared" si="17"/>
        <v>175534.12</v>
      </c>
      <c r="J25" s="16">
        <v>175749.64</v>
      </c>
      <c r="K25" s="17">
        <f t="shared" si="18"/>
        <v>215.520000000019</v>
      </c>
      <c r="L25" s="16">
        <f t="shared" si="19"/>
        <v>101609.66</v>
      </c>
      <c r="M25" s="16">
        <v>101725.68</v>
      </c>
      <c r="N25" s="17">
        <f t="shared" si="20"/>
        <v>116.01999999999001</v>
      </c>
      <c r="O25" s="16">
        <f t="shared" si="21"/>
        <v>880014</v>
      </c>
      <c r="P25" s="16">
        <v>880990.56</v>
      </c>
      <c r="Q25" s="17">
        <f t="shared" si="22"/>
        <v>976.56000000005599</v>
      </c>
      <c r="R25" s="16">
        <f t="shared" si="23"/>
        <v>357181.96</v>
      </c>
      <c r="S25" s="16">
        <v>357546.4</v>
      </c>
      <c r="T25" s="17">
        <f t="shared" si="24"/>
        <v>364.44000000000199</v>
      </c>
      <c r="U25" s="16">
        <f t="shared" si="25"/>
        <v>936794.4</v>
      </c>
      <c r="V25" s="16">
        <v>938011.1</v>
      </c>
      <c r="W25" s="17">
        <f t="shared" si="26"/>
        <v>1216.69999999995</v>
      </c>
      <c r="X25" s="16">
        <f t="shared" si="27"/>
        <v>672537.36</v>
      </c>
      <c r="Y25" s="16">
        <v>673161.44</v>
      </c>
      <c r="Z25" s="17">
        <f t="shared" si="28"/>
        <v>624.07999999995798</v>
      </c>
      <c r="AA25" s="16">
        <f t="shared" si="29"/>
        <v>180592.68</v>
      </c>
      <c r="AB25" s="16">
        <v>180849.56</v>
      </c>
      <c r="AC25" s="17">
        <f t="shared" si="30"/>
        <v>256.880000000005</v>
      </c>
      <c r="AD25" s="16">
        <f t="shared" si="41"/>
        <v>252593</v>
      </c>
      <c r="AE25" s="16">
        <v>252924</v>
      </c>
      <c r="AF25" s="17">
        <f t="shared" si="31"/>
        <v>331</v>
      </c>
      <c r="AG25" s="17">
        <f t="shared" si="32"/>
        <v>12480.2499999996</v>
      </c>
      <c r="AH25" s="16">
        <f t="shared" si="33"/>
        <v>9497282.2300000004</v>
      </c>
      <c r="AI25" s="16">
        <v>9508703.7400000002</v>
      </c>
      <c r="AJ25" s="34">
        <f t="shared" si="34"/>
        <v>11421.5099999998</v>
      </c>
      <c r="AK25" s="16">
        <f t="shared" si="42"/>
        <v>9809425.1300000008</v>
      </c>
      <c r="AL25" s="16">
        <v>9820761.4299999997</v>
      </c>
      <c r="AM25" s="34">
        <f t="shared" si="35"/>
        <v>11336.299999998901</v>
      </c>
      <c r="AN25" s="16">
        <f t="shared" si="36"/>
        <v>412255.11</v>
      </c>
      <c r="AO25" s="16">
        <v>413511.73</v>
      </c>
      <c r="AP25" s="34">
        <f t="shared" si="43"/>
        <v>1256.6199999999999</v>
      </c>
      <c r="AQ25" s="16">
        <f t="shared" si="37"/>
        <v>45413.39</v>
      </c>
      <c r="AR25" s="16">
        <v>45413.39</v>
      </c>
      <c r="AS25" s="34">
        <f t="shared" si="38"/>
        <v>0</v>
      </c>
      <c r="AT25" s="34">
        <f t="shared" si="44"/>
        <v>12421.2499999998</v>
      </c>
      <c r="AU25" s="16">
        <f t="shared" si="40"/>
        <v>-85.210000000894098</v>
      </c>
      <c r="AV25" s="1"/>
      <c r="AW25" s="1"/>
      <c r="AX25" s="1"/>
      <c r="AY25" s="1"/>
      <c r="AZ25" s="1"/>
      <c r="BA25" s="1"/>
      <c r="BB25" s="1"/>
      <c r="BC25" s="1"/>
    </row>
    <row r="26" spans="1:55" s="3" customFormat="1" ht="30" customHeight="1">
      <c r="A26" s="504"/>
      <c r="B26" s="15">
        <v>46222</v>
      </c>
      <c r="C26" s="16">
        <f t="shared" si="13"/>
        <v>4935981.5199999996</v>
      </c>
      <c r="D26" s="16">
        <v>4941885.58</v>
      </c>
      <c r="E26" s="17">
        <f t="shared" si="14"/>
        <v>5904.0600000005197</v>
      </c>
      <c r="F26" s="16">
        <f t="shared" si="15"/>
        <v>1459349.39</v>
      </c>
      <c r="G26" s="16">
        <v>1461675.83</v>
      </c>
      <c r="H26" s="17">
        <f t="shared" si="16"/>
        <v>2326.4400000001801</v>
      </c>
      <c r="I26" s="16">
        <f t="shared" si="17"/>
        <v>175749.64</v>
      </c>
      <c r="J26" s="16">
        <v>175963.91</v>
      </c>
      <c r="K26" s="17">
        <f t="shared" si="18"/>
        <v>214.26999999999001</v>
      </c>
      <c r="L26" s="16">
        <f t="shared" si="19"/>
        <v>101725.68</v>
      </c>
      <c r="M26" s="16">
        <v>101842.44</v>
      </c>
      <c r="N26" s="17">
        <f t="shared" si="20"/>
        <v>116.760000000009</v>
      </c>
      <c r="O26" s="16">
        <f t="shared" si="21"/>
        <v>880990.56</v>
      </c>
      <c r="P26" s="16">
        <v>881837.76</v>
      </c>
      <c r="Q26" s="17">
        <f t="shared" si="22"/>
        <v>847.19999999995298</v>
      </c>
      <c r="R26" s="16">
        <f t="shared" si="23"/>
        <v>357546.4</v>
      </c>
      <c r="S26" s="16">
        <v>357878.52</v>
      </c>
      <c r="T26" s="17">
        <f t="shared" si="24"/>
        <v>332.119999999995</v>
      </c>
      <c r="U26" s="16">
        <f t="shared" si="25"/>
        <v>938011.1</v>
      </c>
      <c r="V26" s="16">
        <v>939239.9</v>
      </c>
      <c r="W26" s="17">
        <f t="shared" si="26"/>
        <v>1228.80000000005</v>
      </c>
      <c r="X26" s="16">
        <f t="shared" si="27"/>
        <v>673161.44</v>
      </c>
      <c r="Y26" s="16">
        <v>673826.48</v>
      </c>
      <c r="Z26" s="17">
        <f t="shared" si="28"/>
        <v>665.04000000003703</v>
      </c>
      <c r="AA26" s="16">
        <f t="shared" si="29"/>
        <v>180849.56</v>
      </c>
      <c r="AB26" s="16">
        <v>181103.52</v>
      </c>
      <c r="AC26" s="17">
        <f t="shared" si="30"/>
        <v>253.95999999999199</v>
      </c>
      <c r="AD26" s="16">
        <f t="shared" si="41"/>
        <v>252924</v>
      </c>
      <c r="AE26" s="16">
        <v>253192</v>
      </c>
      <c r="AF26" s="17">
        <f t="shared" si="31"/>
        <v>268</v>
      </c>
      <c r="AG26" s="17">
        <f t="shared" si="32"/>
        <v>12156.6500000007</v>
      </c>
      <c r="AH26" s="16">
        <v>9508703.7400000002</v>
      </c>
      <c r="AI26" s="16">
        <v>9520076.8200000003</v>
      </c>
      <c r="AJ26" s="34">
        <f t="shared" si="34"/>
        <v>11373.0800000001</v>
      </c>
      <c r="AK26" s="16">
        <f t="shared" si="42"/>
        <v>9820761.4299999997</v>
      </c>
      <c r="AL26" s="16">
        <v>9832474.8900000006</v>
      </c>
      <c r="AM26" s="34">
        <f t="shared" si="35"/>
        <v>11713.4600000009</v>
      </c>
      <c r="AN26" s="16">
        <f t="shared" si="36"/>
        <v>413511.73</v>
      </c>
      <c r="AO26" s="16">
        <v>414088.73</v>
      </c>
      <c r="AP26" s="34">
        <f t="shared" si="43"/>
        <v>577</v>
      </c>
      <c r="AQ26" s="16">
        <f t="shared" si="37"/>
        <v>45413.39</v>
      </c>
      <c r="AR26" s="16">
        <v>45413.39</v>
      </c>
      <c r="AS26" s="34">
        <f t="shared" si="38"/>
        <v>0</v>
      </c>
      <c r="AT26" s="34">
        <f t="shared" si="44"/>
        <v>11696.120000000101</v>
      </c>
      <c r="AU26" s="16">
        <f t="shared" si="40"/>
        <v>340.38000000082002</v>
      </c>
    </row>
    <row r="27" spans="1:55" s="3" customFormat="1" ht="30" customHeight="1">
      <c r="A27" s="504"/>
      <c r="B27" s="15">
        <v>46223</v>
      </c>
      <c r="C27" s="16">
        <f t="shared" si="13"/>
        <v>4941885.58</v>
      </c>
      <c r="D27" s="16">
        <v>4947436.91</v>
      </c>
      <c r="E27" s="17">
        <f t="shared" si="14"/>
        <v>5551.33000000007</v>
      </c>
      <c r="F27" s="16">
        <f t="shared" si="15"/>
        <v>1461675.83</v>
      </c>
      <c r="G27" s="16">
        <v>1463935.25</v>
      </c>
      <c r="H27" s="17">
        <f t="shared" si="16"/>
        <v>2259.41999999993</v>
      </c>
      <c r="I27" s="16">
        <f t="shared" si="17"/>
        <v>175963.91</v>
      </c>
      <c r="J27" s="16">
        <v>176178.14</v>
      </c>
      <c r="K27" s="17">
        <f t="shared" si="18"/>
        <v>214.23000000000999</v>
      </c>
      <c r="L27" s="16">
        <f t="shared" si="19"/>
        <v>101842.44</v>
      </c>
      <c r="M27" s="16">
        <v>101957.5</v>
      </c>
      <c r="N27" s="17">
        <f t="shared" si="20"/>
        <v>115.059999999998</v>
      </c>
      <c r="O27" s="16">
        <f t="shared" si="21"/>
        <v>881837.76</v>
      </c>
      <c r="P27" s="16">
        <v>882646.8</v>
      </c>
      <c r="Q27" s="17">
        <f t="shared" si="22"/>
        <v>809.04000000003703</v>
      </c>
      <c r="R27" s="16">
        <f t="shared" si="23"/>
        <v>357878.52</v>
      </c>
      <c r="S27" s="16">
        <v>358287.08</v>
      </c>
      <c r="T27" s="17">
        <f t="shared" si="24"/>
        <v>408.55999999999801</v>
      </c>
      <c r="U27" s="16">
        <f t="shared" si="25"/>
        <v>939239.9</v>
      </c>
      <c r="V27" s="16">
        <v>940402.3</v>
      </c>
      <c r="W27" s="17">
        <f t="shared" si="26"/>
        <v>1162.4000000000201</v>
      </c>
      <c r="X27" s="16">
        <f t="shared" si="27"/>
        <v>673826.48</v>
      </c>
      <c r="Y27" s="16">
        <v>674477.2</v>
      </c>
      <c r="Z27" s="17">
        <f t="shared" si="28"/>
        <v>650.71999999997195</v>
      </c>
      <c r="AA27" s="16">
        <f t="shared" si="29"/>
        <v>181103.52</v>
      </c>
      <c r="AB27" s="16">
        <v>181359.04</v>
      </c>
      <c r="AC27" s="17">
        <f t="shared" si="30"/>
        <v>255.520000000019</v>
      </c>
      <c r="AD27" s="16">
        <f t="shared" si="41"/>
        <v>253192</v>
      </c>
      <c r="AE27" s="16">
        <v>253539</v>
      </c>
      <c r="AF27" s="17">
        <f t="shared" si="31"/>
        <v>347</v>
      </c>
      <c r="AG27" s="17">
        <f t="shared" si="32"/>
        <v>11773.280000000101</v>
      </c>
      <c r="AH27" s="16">
        <f t="shared" si="33"/>
        <v>9520076.8200000003</v>
      </c>
      <c r="AI27" s="16">
        <v>9530785</v>
      </c>
      <c r="AJ27" s="34">
        <f t="shared" si="34"/>
        <v>10708.1799999997</v>
      </c>
      <c r="AK27" s="16">
        <f t="shared" si="42"/>
        <v>9832474.8900000006</v>
      </c>
      <c r="AL27" s="16">
        <v>9843517.6600000001</v>
      </c>
      <c r="AM27" s="34">
        <f t="shared" si="35"/>
        <v>11042.7699999996</v>
      </c>
      <c r="AN27" s="16">
        <f t="shared" si="36"/>
        <v>414088.73</v>
      </c>
      <c r="AO27" s="16">
        <v>414945.03</v>
      </c>
      <c r="AP27" s="34">
        <f t="shared" si="43"/>
        <v>856.30000000004702</v>
      </c>
      <c r="AQ27" s="16">
        <f t="shared" si="37"/>
        <v>45413.39</v>
      </c>
      <c r="AR27" s="16">
        <v>45413.39</v>
      </c>
      <c r="AS27" s="34">
        <f t="shared" si="38"/>
        <v>0</v>
      </c>
      <c r="AT27" s="34">
        <f t="shared" si="44"/>
        <v>11308.959999999701</v>
      </c>
      <c r="AU27" s="16">
        <f t="shared" si="40"/>
        <v>334.58999999985099</v>
      </c>
    </row>
    <row r="28" spans="1:55" ht="30" customHeight="1">
      <c r="A28" s="504"/>
      <c r="B28" s="15">
        <v>46224</v>
      </c>
      <c r="C28" s="16">
        <f t="shared" si="13"/>
        <v>4947436.91</v>
      </c>
      <c r="D28" s="16">
        <v>4953081.84</v>
      </c>
      <c r="E28" s="17">
        <f t="shared" si="14"/>
        <v>5644.9299999997002</v>
      </c>
      <c r="F28" s="16">
        <f t="shared" si="15"/>
        <v>1463935.25</v>
      </c>
      <c r="G28" s="16">
        <v>1466030.41</v>
      </c>
      <c r="H28" s="17">
        <f t="shared" si="16"/>
        <v>2095.1599999999198</v>
      </c>
      <c r="I28" s="16">
        <f t="shared" si="17"/>
        <v>176178.14</v>
      </c>
      <c r="J28" s="16">
        <v>176389.84</v>
      </c>
      <c r="K28" s="17">
        <f t="shared" si="18"/>
        <v>211.69999999998299</v>
      </c>
      <c r="L28" s="16">
        <f t="shared" si="19"/>
        <v>101957.5</v>
      </c>
      <c r="M28" s="16">
        <v>102065.56</v>
      </c>
      <c r="N28" s="17">
        <f t="shared" si="20"/>
        <v>108.059999999998</v>
      </c>
      <c r="O28" s="16">
        <f t="shared" si="21"/>
        <v>882646.8</v>
      </c>
      <c r="P28" s="16">
        <v>883471.4</v>
      </c>
      <c r="Q28" s="17">
        <f t="shared" si="22"/>
        <v>824.59999999997694</v>
      </c>
      <c r="R28" s="16">
        <f t="shared" si="23"/>
        <v>358287.08</v>
      </c>
      <c r="S28" s="16">
        <v>358652.8</v>
      </c>
      <c r="T28" s="17">
        <f t="shared" si="24"/>
        <v>365.719999999972</v>
      </c>
      <c r="U28" s="16">
        <f t="shared" si="25"/>
        <v>940402.3</v>
      </c>
      <c r="V28" s="16">
        <v>941528.3</v>
      </c>
      <c r="W28" s="17">
        <f t="shared" si="26"/>
        <v>1126</v>
      </c>
      <c r="X28" s="16">
        <f t="shared" si="27"/>
        <v>674477.2</v>
      </c>
      <c r="Y28" s="16">
        <v>675060.08</v>
      </c>
      <c r="Z28" s="17">
        <f t="shared" si="28"/>
        <v>582.880000000005</v>
      </c>
      <c r="AA28" s="16">
        <f t="shared" si="29"/>
        <v>181359.04</v>
      </c>
      <c r="AB28" s="16">
        <v>181611.92</v>
      </c>
      <c r="AC28" s="17">
        <f t="shared" si="30"/>
        <v>252.880000000005</v>
      </c>
      <c r="AD28" s="16">
        <f t="shared" si="41"/>
        <v>253539</v>
      </c>
      <c r="AE28" s="16">
        <v>253891</v>
      </c>
      <c r="AF28" s="17">
        <f t="shared" si="31"/>
        <v>352</v>
      </c>
      <c r="AG28" s="17">
        <f t="shared" si="32"/>
        <v>11563.9299999996</v>
      </c>
      <c r="AH28" s="16">
        <f t="shared" si="33"/>
        <v>9530785</v>
      </c>
      <c r="AI28" s="16">
        <v>9541139.7599999998</v>
      </c>
      <c r="AJ28" s="34">
        <f t="shared" si="34"/>
        <v>10354.7599999998</v>
      </c>
      <c r="AK28" s="16">
        <f t="shared" si="42"/>
        <v>9843517.6600000001</v>
      </c>
      <c r="AL28" s="16">
        <v>9854176.1099999994</v>
      </c>
      <c r="AM28" s="34">
        <f t="shared" si="35"/>
        <v>10658.4499999993</v>
      </c>
      <c r="AN28" s="16">
        <f t="shared" si="36"/>
        <v>414945.03</v>
      </c>
      <c r="AO28" s="16">
        <v>415951.37</v>
      </c>
      <c r="AP28" s="34">
        <f t="shared" si="43"/>
        <v>1006.33999999997</v>
      </c>
      <c r="AQ28" s="16">
        <f t="shared" si="37"/>
        <v>45413.39</v>
      </c>
      <c r="AR28" s="16">
        <v>45413.39</v>
      </c>
      <c r="AS28" s="34">
        <f t="shared" si="38"/>
        <v>0</v>
      </c>
      <c r="AT28" s="34">
        <f t="shared" si="44"/>
        <v>11108.219999999699</v>
      </c>
      <c r="AU28" s="16">
        <f t="shared" si="40"/>
        <v>303.689999999478</v>
      </c>
      <c r="AV28" s="3"/>
      <c r="AW28" s="1"/>
      <c r="AX28" s="1"/>
      <c r="AY28" s="1"/>
      <c r="AZ28" s="1"/>
      <c r="BA28" s="1"/>
      <c r="BB28" s="1"/>
      <c r="BC28" s="1"/>
    </row>
    <row r="29" spans="1:55" s="3" customFormat="1" ht="30" customHeight="1">
      <c r="A29" s="504"/>
      <c r="B29" s="15">
        <v>46225</v>
      </c>
      <c r="C29" s="16">
        <f t="shared" si="13"/>
        <v>4953081.84</v>
      </c>
      <c r="D29" s="16">
        <v>4958817.42</v>
      </c>
      <c r="E29" s="17">
        <f t="shared" si="14"/>
        <v>5735.58000000007</v>
      </c>
      <c r="F29" s="16">
        <f t="shared" si="15"/>
        <v>1466030.41</v>
      </c>
      <c r="G29" s="16">
        <v>1468552.42</v>
      </c>
      <c r="H29" s="17">
        <f t="shared" si="16"/>
        <v>2522.0100000000102</v>
      </c>
      <c r="I29" s="16">
        <f t="shared" si="17"/>
        <v>176389.84</v>
      </c>
      <c r="J29" s="16">
        <v>176600.26</v>
      </c>
      <c r="K29" s="17">
        <f t="shared" si="18"/>
        <v>210.420000000013</v>
      </c>
      <c r="L29" s="16">
        <f t="shared" si="19"/>
        <v>102065.56</v>
      </c>
      <c r="M29" s="16">
        <v>102175.59</v>
      </c>
      <c r="N29" s="17">
        <f t="shared" si="20"/>
        <v>110.02999999999901</v>
      </c>
      <c r="O29" s="16">
        <f t="shared" si="21"/>
        <v>883471.4</v>
      </c>
      <c r="P29" s="16">
        <v>884395.52000000002</v>
      </c>
      <c r="Q29" s="17">
        <f t="shared" si="22"/>
        <v>924.119999999995</v>
      </c>
      <c r="R29" s="16">
        <f t="shared" si="23"/>
        <v>358652.8</v>
      </c>
      <c r="S29" s="16">
        <v>358999.84</v>
      </c>
      <c r="T29" s="17">
        <f t="shared" si="24"/>
        <v>347.04000000003703</v>
      </c>
      <c r="U29" s="16">
        <f t="shared" si="25"/>
        <v>941528.3</v>
      </c>
      <c r="V29" s="16">
        <v>942638.8</v>
      </c>
      <c r="W29" s="17">
        <f t="shared" si="26"/>
        <v>1110.5</v>
      </c>
      <c r="X29" s="16">
        <f t="shared" si="27"/>
        <v>675060.08</v>
      </c>
      <c r="Y29" s="16">
        <v>675628.72</v>
      </c>
      <c r="Z29" s="17">
        <f t="shared" si="28"/>
        <v>568.64000000001397</v>
      </c>
      <c r="AA29" s="16">
        <f t="shared" si="29"/>
        <v>181611.92</v>
      </c>
      <c r="AB29" s="16">
        <v>181856.48</v>
      </c>
      <c r="AC29" s="17">
        <f t="shared" si="30"/>
        <v>244.55999999999801</v>
      </c>
      <c r="AD29" s="16">
        <f t="shared" si="41"/>
        <v>253891</v>
      </c>
      <c r="AE29" s="16">
        <v>254236</v>
      </c>
      <c r="AF29" s="17">
        <f t="shared" si="31"/>
        <v>345</v>
      </c>
      <c r="AG29" s="17">
        <f t="shared" si="32"/>
        <v>12117.9000000001</v>
      </c>
      <c r="AH29" s="16">
        <f t="shared" si="33"/>
        <v>9541139.7599999998</v>
      </c>
      <c r="AI29" s="16">
        <v>9552020.8499999996</v>
      </c>
      <c r="AJ29" s="34">
        <f t="shared" si="34"/>
        <v>10881.0899999999</v>
      </c>
      <c r="AK29" s="16">
        <f t="shared" si="42"/>
        <v>9854176.1099999994</v>
      </c>
      <c r="AL29" s="16">
        <v>9865374.4800000004</v>
      </c>
      <c r="AM29" s="34">
        <f t="shared" si="35"/>
        <v>11198.370000000999</v>
      </c>
      <c r="AN29" s="16">
        <f t="shared" si="36"/>
        <v>415951.37</v>
      </c>
      <c r="AO29" s="16">
        <v>417003.13</v>
      </c>
      <c r="AP29" s="34">
        <f t="shared" si="43"/>
        <v>1051.76000000001</v>
      </c>
      <c r="AQ29" s="16">
        <f t="shared" si="37"/>
        <v>45413.39</v>
      </c>
      <c r="AR29" s="16">
        <v>45413.39</v>
      </c>
      <c r="AS29" s="34">
        <f t="shared" si="38"/>
        <v>0</v>
      </c>
      <c r="AT29" s="34">
        <f t="shared" si="44"/>
        <v>11688.289999999901</v>
      </c>
      <c r="AU29" s="16">
        <f t="shared" si="40"/>
        <v>317.28000000119198</v>
      </c>
    </row>
    <row r="30" spans="1:55" ht="30" customHeight="1">
      <c r="A30" s="504"/>
      <c r="B30" s="15">
        <v>46226</v>
      </c>
      <c r="C30" s="16">
        <f t="shared" si="13"/>
        <v>4958817.42</v>
      </c>
      <c r="D30" s="16">
        <v>4964469.04</v>
      </c>
      <c r="E30" s="17">
        <f t="shared" si="14"/>
        <v>5651.6200000001099</v>
      </c>
      <c r="F30" s="16">
        <f t="shared" si="15"/>
        <v>1468552.42</v>
      </c>
      <c r="G30" s="16">
        <v>1470972.72</v>
      </c>
      <c r="H30" s="17">
        <f t="shared" si="16"/>
        <v>2420.3000000000502</v>
      </c>
      <c r="I30" s="16">
        <f t="shared" si="17"/>
        <v>176600.26</v>
      </c>
      <c r="J30" s="16">
        <v>176815.49</v>
      </c>
      <c r="K30" s="17">
        <f t="shared" si="18"/>
        <v>215.229999999981</v>
      </c>
      <c r="L30" s="16">
        <f t="shared" si="19"/>
        <v>102175.59</v>
      </c>
      <c r="M30" s="16">
        <v>102290.03</v>
      </c>
      <c r="N30" s="17">
        <f t="shared" si="20"/>
        <v>114.440000000002</v>
      </c>
      <c r="O30" s="16">
        <f t="shared" si="21"/>
        <v>884395.52000000002</v>
      </c>
      <c r="P30" s="16">
        <v>885315.76</v>
      </c>
      <c r="Q30" s="17">
        <f t="shared" si="22"/>
        <v>920.23999999999103</v>
      </c>
      <c r="R30" s="16">
        <f t="shared" si="23"/>
        <v>358999.84</v>
      </c>
      <c r="S30" s="16">
        <v>359372</v>
      </c>
      <c r="T30" s="17">
        <f t="shared" si="24"/>
        <v>372.15999999997399</v>
      </c>
      <c r="U30" s="16">
        <f t="shared" si="25"/>
        <v>942638.8</v>
      </c>
      <c r="V30" s="16">
        <v>943761</v>
      </c>
      <c r="W30" s="17">
        <f t="shared" si="26"/>
        <v>1122.19999999995</v>
      </c>
      <c r="X30" s="16">
        <f t="shared" si="27"/>
        <v>675628.72</v>
      </c>
      <c r="Y30" s="16">
        <v>676221.84</v>
      </c>
      <c r="Z30" s="17">
        <f t="shared" si="28"/>
        <v>593.119999999995</v>
      </c>
      <c r="AA30" s="16">
        <f t="shared" si="29"/>
        <v>181856.48</v>
      </c>
      <c r="AB30" s="16">
        <v>182105.92</v>
      </c>
      <c r="AC30" s="17">
        <f t="shared" si="30"/>
        <v>249.44000000000199</v>
      </c>
      <c r="AD30" s="16">
        <f t="shared" si="41"/>
        <v>254236</v>
      </c>
      <c r="AE30" s="16">
        <v>254572</v>
      </c>
      <c r="AF30" s="17">
        <f t="shared" si="31"/>
        <v>336</v>
      </c>
      <c r="AG30" s="17">
        <f t="shared" si="32"/>
        <v>11994.7500000001</v>
      </c>
      <c r="AH30" s="16">
        <f t="shared" si="33"/>
        <v>9552020.8499999996</v>
      </c>
      <c r="AI30" s="16">
        <v>9562671.5500000007</v>
      </c>
      <c r="AJ30" s="34">
        <f t="shared" si="34"/>
        <v>10650.700000001099</v>
      </c>
      <c r="AK30" s="16">
        <f t="shared" si="42"/>
        <v>9865374.4800000004</v>
      </c>
      <c r="AL30" s="16">
        <v>9876372.6699999999</v>
      </c>
      <c r="AM30" s="34">
        <f t="shared" si="35"/>
        <v>10998.1899999995</v>
      </c>
      <c r="AN30" s="16">
        <f t="shared" si="36"/>
        <v>417003.13</v>
      </c>
      <c r="AO30" s="16">
        <v>418152.27</v>
      </c>
      <c r="AP30" s="34">
        <f t="shared" si="43"/>
        <v>1149.1400000000101</v>
      </c>
      <c r="AQ30" s="16">
        <f t="shared" si="37"/>
        <v>45413.39</v>
      </c>
      <c r="AR30" s="16">
        <v>45413.39</v>
      </c>
      <c r="AS30" s="34">
        <f t="shared" si="38"/>
        <v>0</v>
      </c>
      <c r="AT30" s="34">
        <f t="shared" si="44"/>
        <v>11550.4000000011</v>
      </c>
      <c r="AU30" s="16">
        <f t="shared" si="40"/>
        <v>347.48999999836099</v>
      </c>
      <c r="AV30" s="1"/>
      <c r="AW30" s="1"/>
      <c r="AX30" s="1"/>
      <c r="AY30" s="1"/>
      <c r="AZ30" s="1"/>
      <c r="BA30" s="1"/>
      <c r="BB30" s="1"/>
      <c r="BC30" s="1"/>
    </row>
    <row r="31" spans="1:55" ht="30" customHeight="1">
      <c r="A31" s="504"/>
      <c r="B31" s="15">
        <v>46227</v>
      </c>
      <c r="C31" s="16">
        <f t="shared" si="13"/>
        <v>4964469.04</v>
      </c>
      <c r="D31" s="16">
        <v>4970184.3</v>
      </c>
      <c r="E31" s="17">
        <f t="shared" si="14"/>
        <v>5715.2599999997801</v>
      </c>
      <c r="F31" s="16">
        <f t="shared" si="15"/>
        <v>1470972.72</v>
      </c>
      <c r="G31" s="16">
        <v>1473664.2</v>
      </c>
      <c r="H31" s="17">
        <f t="shared" si="16"/>
        <v>2691.47999999998</v>
      </c>
      <c r="I31" s="16">
        <f t="shared" si="17"/>
        <v>176815.49</v>
      </c>
      <c r="J31" s="16">
        <v>177036.01</v>
      </c>
      <c r="K31" s="17">
        <f t="shared" si="18"/>
        <v>220.520000000019</v>
      </c>
      <c r="L31" s="16">
        <f t="shared" si="19"/>
        <v>102290.03</v>
      </c>
      <c r="M31" s="16">
        <v>102412.08</v>
      </c>
      <c r="N31" s="17">
        <f t="shared" si="20"/>
        <v>122.050000000003</v>
      </c>
      <c r="O31" s="16">
        <f t="shared" si="21"/>
        <v>885315.76</v>
      </c>
      <c r="P31" s="16">
        <v>886344.08</v>
      </c>
      <c r="Q31" s="17">
        <f t="shared" si="22"/>
        <v>1028.3199999999499</v>
      </c>
      <c r="R31" s="16">
        <f t="shared" si="23"/>
        <v>359372</v>
      </c>
      <c r="S31" s="16">
        <v>359808.88</v>
      </c>
      <c r="T31" s="17">
        <f t="shared" si="24"/>
        <v>436.880000000005</v>
      </c>
      <c r="U31" s="16">
        <f t="shared" si="25"/>
        <v>943761</v>
      </c>
      <c r="V31" s="16">
        <v>944914</v>
      </c>
      <c r="W31" s="17">
        <f t="shared" si="26"/>
        <v>1153</v>
      </c>
      <c r="X31" s="16">
        <f t="shared" si="27"/>
        <v>676221.84</v>
      </c>
      <c r="Y31" s="16">
        <v>676809.92</v>
      </c>
      <c r="Z31" s="17">
        <f t="shared" si="28"/>
        <v>588.08000000007496</v>
      </c>
      <c r="AA31" s="16">
        <f t="shared" si="29"/>
        <v>182105.92</v>
      </c>
      <c r="AB31" s="16">
        <v>182362.36</v>
      </c>
      <c r="AC31" s="17">
        <f t="shared" si="30"/>
        <v>256.439999999973</v>
      </c>
      <c r="AD31" s="16">
        <f t="shared" si="41"/>
        <v>254572</v>
      </c>
      <c r="AE31" s="16">
        <v>254924</v>
      </c>
      <c r="AF31" s="17">
        <f t="shared" si="31"/>
        <v>352</v>
      </c>
      <c r="AG31" s="17">
        <f t="shared" si="32"/>
        <v>12564.029999999801</v>
      </c>
      <c r="AH31" s="16">
        <f t="shared" si="33"/>
        <v>9562671.5500000007</v>
      </c>
      <c r="AI31" s="16">
        <v>9573835.0999999996</v>
      </c>
      <c r="AJ31" s="34">
        <f t="shared" si="34"/>
        <v>11163.549999998901</v>
      </c>
      <c r="AK31" s="16">
        <f t="shared" si="42"/>
        <v>9876372.6699999999</v>
      </c>
      <c r="AL31" s="16">
        <v>9887822.5199999996</v>
      </c>
      <c r="AM31" s="34">
        <f t="shared" si="35"/>
        <v>11449.8499999996</v>
      </c>
      <c r="AN31" s="16">
        <f t="shared" si="36"/>
        <v>418152.27</v>
      </c>
      <c r="AO31" s="16">
        <v>419346.6</v>
      </c>
      <c r="AP31" s="34">
        <f t="shared" si="43"/>
        <v>1194.3299999999599</v>
      </c>
      <c r="AQ31" s="16">
        <f t="shared" si="37"/>
        <v>45413.39</v>
      </c>
      <c r="AR31" s="16">
        <v>45413.39</v>
      </c>
      <c r="AS31" s="34">
        <f t="shared" si="38"/>
        <v>0</v>
      </c>
      <c r="AT31" s="34">
        <f t="shared" si="44"/>
        <v>12101.4399999989</v>
      </c>
      <c r="AU31" s="16">
        <f t="shared" si="40"/>
        <v>286.300000000745</v>
      </c>
      <c r="AV31" s="1"/>
      <c r="AW31" s="1"/>
      <c r="AX31" s="1"/>
      <c r="AY31" s="1"/>
      <c r="AZ31" s="3"/>
      <c r="BA31" s="1"/>
      <c r="BB31" s="1"/>
      <c r="BC31" s="1"/>
    </row>
    <row r="32" spans="1:55" ht="30" customHeight="1">
      <c r="A32" s="504"/>
      <c r="B32" s="15">
        <v>46228</v>
      </c>
      <c r="C32" s="16">
        <f t="shared" si="13"/>
        <v>4970184.3</v>
      </c>
      <c r="D32" s="16">
        <v>4975304.5</v>
      </c>
      <c r="E32" s="17">
        <f t="shared" si="14"/>
        <v>5120.2000000001899</v>
      </c>
      <c r="F32" s="16">
        <f t="shared" si="15"/>
        <v>1473664.2</v>
      </c>
      <c r="G32" s="16">
        <v>1476309.31</v>
      </c>
      <c r="H32" s="17">
        <f t="shared" si="16"/>
        <v>2645.1100000001002</v>
      </c>
      <c r="I32" s="16">
        <f t="shared" si="17"/>
        <v>177036.01</v>
      </c>
      <c r="J32" s="16">
        <v>177245.91</v>
      </c>
      <c r="K32" s="17">
        <f t="shared" si="18"/>
        <v>209.89999999999401</v>
      </c>
      <c r="L32" s="16">
        <f t="shared" si="19"/>
        <v>102412.08</v>
      </c>
      <c r="M32" s="16">
        <v>102526.25</v>
      </c>
      <c r="N32" s="17">
        <f t="shared" si="20"/>
        <v>114.169999999998</v>
      </c>
      <c r="O32" s="16">
        <f t="shared" si="21"/>
        <v>886344.08</v>
      </c>
      <c r="P32" s="16">
        <v>887354.96</v>
      </c>
      <c r="Q32" s="17">
        <f t="shared" si="22"/>
        <v>1010.88</v>
      </c>
      <c r="R32" s="16">
        <f t="shared" si="23"/>
        <v>359808.88</v>
      </c>
      <c r="S32" s="16">
        <v>360212.8</v>
      </c>
      <c r="T32" s="17">
        <f t="shared" si="24"/>
        <v>403.91999999998399</v>
      </c>
      <c r="U32" s="16">
        <f t="shared" si="25"/>
        <v>944914</v>
      </c>
      <c r="V32" s="16">
        <v>946097.3</v>
      </c>
      <c r="W32" s="17">
        <f t="shared" si="26"/>
        <v>1183.30000000005</v>
      </c>
      <c r="X32" s="16">
        <f t="shared" si="27"/>
        <v>676809.92</v>
      </c>
      <c r="Y32" s="16">
        <v>677402.72</v>
      </c>
      <c r="Z32" s="17">
        <f t="shared" si="28"/>
        <v>592.79999999993004</v>
      </c>
      <c r="AA32" s="16">
        <f t="shared" si="29"/>
        <v>182362.36</v>
      </c>
      <c r="AB32" s="16">
        <v>182617</v>
      </c>
      <c r="AC32" s="17">
        <f t="shared" si="30"/>
        <v>254.640000000014</v>
      </c>
      <c r="AD32" s="16">
        <f t="shared" si="41"/>
        <v>254924</v>
      </c>
      <c r="AE32" s="16">
        <v>255267</v>
      </c>
      <c r="AF32" s="17">
        <f t="shared" si="31"/>
        <v>343</v>
      </c>
      <c r="AG32" s="17">
        <f t="shared" si="32"/>
        <v>11877.9200000003</v>
      </c>
      <c r="AH32" s="16">
        <f t="shared" si="33"/>
        <v>9573835.0999999996</v>
      </c>
      <c r="AI32" s="16">
        <v>9584686.1500000004</v>
      </c>
      <c r="AJ32" s="34">
        <f t="shared" si="34"/>
        <v>10851.0500000007</v>
      </c>
      <c r="AK32" s="16">
        <f t="shared" si="42"/>
        <v>9887822.5199999996</v>
      </c>
      <c r="AL32" s="16">
        <v>9898960.5500000007</v>
      </c>
      <c r="AM32" s="34">
        <f t="shared" si="35"/>
        <v>11138.030000001199</v>
      </c>
      <c r="AN32" s="16">
        <f t="shared" si="36"/>
        <v>419346.6</v>
      </c>
      <c r="AO32" s="16">
        <v>420170.53</v>
      </c>
      <c r="AP32" s="34">
        <f t="shared" si="43"/>
        <v>823.930000000051</v>
      </c>
      <c r="AQ32" s="16">
        <f t="shared" si="37"/>
        <v>45413.39</v>
      </c>
      <c r="AR32" s="16">
        <v>45413.39</v>
      </c>
      <c r="AS32" s="34">
        <f t="shared" si="38"/>
        <v>0</v>
      </c>
      <c r="AT32" s="34">
        <f t="shared" si="44"/>
        <v>11420.340000000801</v>
      </c>
      <c r="AU32" s="16">
        <f t="shared" si="40"/>
        <v>286.98000000044698</v>
      </c>
      <c r="AV32" s="1"/>
      <c r="AW32" s="1"/>
      <c r="AX32" s="1"/>
      <c r="AY32" s="1"/>
      <c r="AZ32" s="3"/>
      <c r="BA32" s="1"/>
      <c r="BB32" s="1"/>
      <c r="BC32" s="1"/>
    </row>
    <row r="33" spans="1:55" ht="30" customHeight="1">
      <c r="A33" s="504"/>
      <c r="B33" s="15">
        <v>46229</v>
      </c>
      <c r="C33" s="16">
        <f t="shared" si="13"/>
        <v>4975304.5</v>
      </c>
      <c r="D33" s="16">
        <v>4980979.5</v>
      </c>
      <c r="E33" s="17">
        <f t="shared" si="14"/>
        <v>5675</v>
      </c>
      <c r="F33" s="16">
        <f t="shared" si="15"/>
        <v>1476309.31</v>
      </c>
      <c r="G33" s="16">
        <v>1478738.69</v>
      </c>
      <c r="H33" s="17">
        <f t="shared" si="16"/>
        <v>2429.3799999998901</v>
      </c>
      <c r="I33" s="16">
        <f t="shared" si="17"/>
        <v>177245.91</v>
      </c>
      <c r="J33" s="16">
        <v>177458.44</v>
      </c>
      <c r="K33" s="17">
        <f t="shared" si="18"/>
        <v>212.52999999999901</v>
      </c>
      <c r="L33" s="16">
        <f t="shared" si="19"/>
        <v>102526.25</v>
      </c>
      <c r="M33" s="16">
        <v>102646.28</v>
      </c>
      <c r="N33" s="17">
        <f t="shared" si="20"/>
        <v>120.02999999999901</v>
      </c>
      <c r="O33" s="16">
        <f t="shared" si="21"/>
        <v>887354.96</v>
      </c>
      <c r="P33" s="16">
        <v>888427.68</v>
      </c>
      <c r="Q33" s="17">
        <f t="shared" si="22"/>
        <v>1072.7200000000901</v>
      </c>
      <c r="R33" s="16">
        <f t="shared" si="23"/>
        <v>360212.8</v>
      </c>
      <c r="S33" s="16">
        <v>360577.56</v>
      </c>
      <c r="T33" s="17">
        <f t="shared" si="24"/>
        <v>364.76000000000897</v>
      </c>
      <c r="U33" s="16">
        <f t="shared" si="25"/>
        <v>946097.3</v>
      </c>
      <c r="V33" s="16">
        <v>947235</v>
      </c>
      <c r="W33" s="17">
        <f t="shared" si="26"/>
        <v>1137.69999999995</v>
      </c>
      <c r="X33" s="16">
        <f t="shared" si="27"/>
        <v>677402.72</v>
      </c>
      <c r="Y33" s="16">
        <v>678005.36</v>
      </c>
      <c r="Z33" s="17">
        <f t="shared" si="28"/>
        <v>602.64000000001397</v>
      </c>
      <c r="AA33" s="16">
        <f t="shared" si="29"/>
        <v>182617</v>
      </c>
      <c r="AB33" s="16">
        <v>182871.67999999999</v>
      </c>
      <c r="AC33" s="17">
        <f t="shared" si="30"/>
        <v>254.67999999999299</v>
      </c>
      <c r="AD33" s="16">
        <f t="shared" si="41"/>
        <v>255267</v>
      </c>
      <c r="AE33" s="16">
        <v>255526</v>
      </c>
      <c r="AF33" s="17">
        <f t="shared" si="31"/>
        <v>259</v>
      </c>
      <c r="AG33" s="17">
        <f t="shared" si="32"/>
        <v>12128.4399999999</v>
      </c>
      <c r="AH33" s="16">
        <f t="shared" si="33"/>
        <v>9584686.1500000004</v>
      </c>
      <c r="AI33" s="16">
        <v>9595828.3100000005</v>
      </c>
      <c r="AJ33" s="34">
        <f t="shared" si="34"/>
        <v>11142.1600000001</v>
      </c>
      <c r="AK33" s="16">
        <f t="shared" si="42"/>
        <v>9898960.5500000007</v>
      </c>
      <c r="AL33" s="16">
        <v>9910485.4700000007</v>
      </c>
      <c r="AM33" s="34">
        <f t="shared" si="35"/>
        <v>11524.9199999999</v>
      </c>
      <c r="AN33" s="16">
        <f t="shared" si="36"/>
        <v>420170.53</v>
      </c>
      <c r="AO33" s="16">
        <v>420953.2</v>
      </c>
      <c r="AP33" s="34">
        <f t="shared" si="43"/>
        <v>782.66999999998404</v>
      </c>
      <c r="AQ33" s="16">
        <f t="shared" si="37"/>
        <v>45413.39</v>
      </c>
      <c r="AR33" s="16">
        <v>45413.39</v>
      </c>
      <c r="AS33" s="34">
        <f t="shared" si="38"/>
        <v>0</v>
      </c>
      <c r="AT33" s="34">
        <f t="shared" si="44"/>
        <v>11670.1500000001</v>
      </c>
      <c r="AU33" s="16">
        <f t="shared" si="40"/>
        <v>382.75999999977603</v>
      </c>
      <c r="AV33" s="1"/>
      <c r="AW33" s="1"/>
      <c r="AX33" s="1"/>
      <c r="AY33" s="1"/>
      <c r="AZ33" s="3"/>
      <c r="BA33" s="1"/>
      <c r="BB33" s="1"/>
      <c r="BC33" s="1"/>
    </row>
    <row r="34" spans="1:55" s="3" customFormat="1" ht="30" customHeight="1">
      <c r="A34" s="504"/>
      <c r="B34" s="15">
        <v>46230</v>
      </c>
      <c r="C34" s="16">
        <f t="shared" si="13"/>
        <v>4980979.5</v>
      </c>
      <c r="D34" s="16">
        <v>4986580.97</v>
      </c>
      <c r="E34" s="17">
        <f t="shared" si="14"/>
        <v>5601.4699999997401</v>
      </c>
      <c r="F34" s="16">
        <f t="shared" si="15"/>
        <v>1478738.69</v>
      </c>
      <c r="G34" s="16">
        <v>1481414.75</v>
      </c>
      <c r="H34" s="17">
        <f t="shared" si="16"/>
        <v>2676.06000000006</v>
      </c>
      <c r="I34" s="16">
        <f t="shared" si="17"/>
        <v>177458.44</v>
      </c>
      <c r="J34" s="16">
        <v>177668.14</v>
      </c>
      <c r="K34" s="17">
        <f t="shared" si="18"/>
        <v>209.70000000001201</v>
      </c>
      <c r="L34" s="16">
        <f t="shared" si="19"/>
        <v>102646.28</v>
      </c>
      <c r="M34" s="16">
        <v>102771.04</v>
      </c>
      <c r="N34" s="17">
        <f t="shared" si="20"/>
        <v>124.759999999995</v>
      </c>
      <c r="O34" s="16">
        <f t="shared" si="21"/>
        <v>888427.68</v>
      </c>
      <c r="P34" s="16">
        <v>889509.76</v>
      </c>
      <c r="Q34" s="17">
        <f t="shared" si="22"/>
        <v>1082.0799999999599</v>
      </c>
      <c r="R34" s="16">
        <f t="shared" si="23"/>
        <v>360577.56</v>
      </c>
      <c r="S34" s="16">
        <v>360976.55</v>
      </c>
      <c r="T34" s="17">
        <f t="shared" si="24"/>
        <v>398.98999999999103</v>
      </c>
      <c r="U34" s="16">
        <f t="shared" si="25"/>
        <v>947235</v>
      </c>
      <c r="V34" s="16">
        <v>948376.2</v>
      </c>
      <c r="W34" s="17">
        <f t="shared" si="26"/>
        <v>1141.19999999995</v>
      </c>
      <c r="X34" s="16">
        <f t="shared" si="27"/>
        <v>678005.36</v>
      </c>
      <c r="Y34" s="16">
        <v>678630.32</v>
      </c>
      <c r="Z34" s="17">
        <f t="shared" si="28"/>
        <v>624.95999999996297</v>
      </c>
      <c r="AA34" s="16">
        <f t="shared" si="29"/>
        <v>182871.67999999999</v>
      </c>
      <c r="AB34" s="16">
        <v>183120.44</v>
      </c>
      <c r="AC34" s="17">
        <f t="shared" si="30"/>
        <v>248.760000000009</v>
      </c>
      <c r="AD34" s="16">
        <f t="shared" si="41"/>
        <v>255526</v>
      </c>
      <c r="AE34" s="16">
        <v>255885</v>
      </c>
      <c r="AF34" s="17">
        <f t="shared" si="31"/>
        <v>359</v>
      </c>
      <c r="AG34" s="17">
        <f t="shared" si="32"/>
        <v>12466.979999999699</v>
      </c>
      <c r="AH34" s="16">
        <f t="shared" si="33"/>
        <v>9595828.3100000005</v>
      </c>
      <c r="AI34" s="16">
        <v>9606867.9299999997</v>
      </c>
      <c r="AJ34" s="34">
        <f t="shared" si="34"/>
        <v>11039.6199999992</v>
      </c>
      <c r="AK34" s="16">
        <f t="shared" si="42"/>
        <v>9910485.4700000007</v>
      </c>
      <c r="AL34" s="16">
        <v>9921776.5700000003</v>
      </c>
      <c r="AM34" s="34">
        <f t="shared" si="35"/>
        <v>11291.0999999996</v>
      </c>
      <c r="AN34" s="16">
        <f t="shared" si="36"/>
        <v>420953.2</v>
      </c>
      <c r="AO34" s="16">
        <v>422198.27</v>
      </c>
      <c r="AP34" s="34">
        <f t="shared" si="43"/>
        <v>1245.0700000000099</v>
      </c>
      <c r="AQ34" s="16">
        <f t="shared" si="37"/>
        <v>45413.39</v>
      </c>
      <c r="AR34" s="16">
        <v>45413.39</v>
      </c>
      <c r="AS34" s="34">
        <f t="shared" si="38"/>
        <v>0</v>
      </c>
      <c r="AT34" s="34">
        <f t="shared" si="44"/>
        <v>12035.9299999992</v>
      </c>
      <c r="AU34" s="16">
        <f t="shared" si="40"/>
        <v>251.48000000044701</v>
      </c>
      <c r="AZ34" s="1"/>
    </row>
    <row r="35" spans="1:55" s="3" customFormat="1" ht="30" customHeight="1">
      <c r="A35" s="504"/>
      <c r="B35" s="15">
        <v>46231</v>
      </c>
      <c r="C35" s="16">
        <f>+D34</f>
        <v>4986580.97</v>
      </c>
      <c r="D35" s="16">
        <v>4992410.84</v>
      </c>
      <c r="E35" s="17">
        <f t="shared" si="14"/>
        <v>5829.8700000001099</v>
      </c>
      <c r="F35" s="16">
        <f t="shared" si="15"/>
        <v>1481414.75</v>
      </c>
      <c r="G35" s="16">
        <v>1484095.45</v>
      </c>
      <c r="H35" s="17">
        <f t="shared" si="16"/>
        <v>2680.6999999999498</v>
      </c>
      <c r="I35" s="16">
        <f t="shared" si="17"/>
        <v>177668.14</v>
      </c>
      <c r="J35" s="16">
        <v>177883.08</v>
      </c>
      <c r="K35" s="17">
        <f t="shared" si="18"/>
        <v>214.939999999973</v>
      </c>
      <c r="L35" s="16">
        <f t="shared" si="19"/>
        <v>102771.04</v>
      </c>
      <c r="M35" s="16">
        <v>102883.79</v>
      </c>
      <c r="N35" s="17">
        <f t="shared" si="20"/>
        <v>112.75</v>
      </c>
      <c r="O35" s="16">
        <f t="shared" si="21"/>
        <v>889509.76</v>
      </c>
      <c r="P35" s="16">
        <v>890623.52</v>
      </c>
      <c r="Q35" s="17">
        <f t="shared" si="22"/>
        <v>1113.76000000001</v>
      </c>
      <c r="R35" s="16">
        <f t="shared" si="23"/>
        <v>360976.55</v>
      </c>
      <c r="S35" s="16">
        <v>361381.44</v>
      </c>
      <c r="T35" s="17">
        <f t="shared" si="24"/>
        <v>404.89000000001403</v>
      </c>
      <c r="U35" s="16">
        <f t="shared" si="25"/>
        <v>948376.2</v>
      </c>
      <c r="V35" s="16">
        <v>949221.4</v>
      </c>
      <c r="W35" s="17">
        <f t="shared" si="26"/>
        <v>845.20000000006996</v>
      </c>
      <c r="X35" s="16">
        <f t="shared" si="27"/>
        <v>678630.32</v>
      </c>
      <c r="Y35" s="16">
        <v>679219.92</v>
      </c>
      <c r="Z35" s="17">
        <f t="shared" si="28"/>
        <v>589.60000000009302</v>
      </c>
      <c r="AA35" s="16">
        <f t="shared" si="29"/>
        <v>183120.44</v>
      </c>
      <c r="AB35" s="16">
        <v>183382.68</v>
      </c>
      <c r="AC35" s="17">
        <f t="shared" si="30"/>
        <v>262.23999999999103</v>
      </c>
      <c r="AD35" s="16">
        <f t="shared" si="41"/>
        <v>255885</v>
      </c>
      <c r="AE35" s="16">
        <v>256239</v>
      </c>
      <c r="AF35" s="17">
        <f t="shared" si="31"/>
        <v>354</v>
      </c>
      <c r="AG35" s="17">
        <f t="shared" si="32"/>
        <v>12407.950000000201</v>
      </c>
      <c r="AH35" s="16">
        <f t="shared" si="33"/>
        <v>9606867.9299999997</v>
      </c>
      <c r="AI35" s="16">
        <v>9618605.1699999999</v>
      </c>
      <c r="AJ35" s="34">
        <f t="shared" si="34"/>
        <v>11737.2400000002</v>
      </c>
      <c r="AK35" s="16">
        <f t="shared" si="42"/>
        <v>9921776.5700000003</v>
      </c>
      <c r="AL35" s="16">
        <v>9933874.9399999995</v>
      </c>
      <c r="AM35" s="34">
        <f t="shared" si="35"/>
        <v>12098.3699999992</v>
      </c>
      <c r="AN35" s="16">
        <f t="shared" si="36"/>
        <v>422198.27</v>
      </c>
      <c r="AO35" s="16">
        <v>422946.38</v>
      </c>
      <c r="AP35" s="34">
        <f t="shared" si="43"/>
        <v>748.10999999998603</v>
      </c>
      <c r="AQ35" s="16">
        <f t="shared" si="37"/>
        <v>45413.39</v>
      </c>
      <c r="AR35" s="16">
        <v>45413.39</v>
      </c>
      <c r="AS35" s="34">
        <f t="shared" si="38"/>
        <v>0</v>
      </c>
      <c r="AT35" s="34">
        <f t="shared" si="44"/>
        <v>12223.110000000201</v>
      </c>
      <c r="AU35" s="16">
        <f t="shared" si="40"/>
        <v>361.12999999895698</v>
      </c>
      <c r="AZ35" s="1"/>
    </row>
    <row r="36" spans="1:55" s="3" customFormat="1" ht="30" customHeight="1">
      <c r="A36" s="504"/>
      <c r="B36" s="15">
        <v>46232</v>
      </c>
      <c r="C36" s="16">
        <f>D35</f>
        <v>4992410.84</v>
      </c>
      <c r="D36" s="16">
        <v>4997756.45</v>
      </c>
      <c r="E36" s="17">
        <f t="shared" si="14"/>
        <v>5345.6100000003398</v>
      </c>
      <c r="F36" s="16">
        <f t="shared" si="15"/>
        <v>1484095.45</v>
      </c>
      <c r="G36" s="16">
        <v>1486186.16</v>
      </c>
      <c r="H36" s="17">
        <f t="shared" si="16"/>
        <v>2090.70999999996</v>
      </c>
      <c r="I36" s="16">
        <f t="shared" si="17"/>
        <v>177883.08</v>
      </c>
      <c r="J36" s="16">
        <v>178085.22</v>
      </c>
      <c r="K36" s="17">
        <f t="shared" si="18"/>
        <v>202.140000000014</v>
      </c>
      <c r="L36" s="16">
        <f t="shared" si="19"/>
        <v>102883.79</v>
      </c>
      <c r="M36" s="16">
        <v>102992.71</v>
      </c>
      <c r="N36" s="17">
        <f t="shared" si="20"/>
        <v>108.920000000013</v>
      </c>
      <c r="O36" s="16">
        <f t="shared" si="21"/>
        <v>890623.52</v>
      </c>
      <c r="P36" s="16">
        <v>891580.16</v>
      </c>
      <c r="Q36" s="17">
        <f t="shared" si="22"/>
        <v>956.64000000001397</v>
      </c>
      <c r="R36" s="16">
        <f t="shared" si="23"/>
        <v>361381.44</v>
      </c>
      <c r="S36" s="16">
        <v>361755.84</v>
      </c>
      <c r="T36" s="17">
        <f t="shared" si="24"/>
        <v>374.400000000023</v>
      </c>
      <c r="U36" s="16">
        <f t="shared" si="25"/>
        <v>949221.4</v>
      </c>
      <c r="V36" s="16">
        <v>950566.3</v>
      </c>
      <c r="W36" s="17">
        <f t="shared" si="26"/>
        <v>1344.9000000000201</v>
      </c>
      <c r="X36" s="16">
        <f t="shared" si="27"/>
        <v>679219.92</v>
      </c>
      <c r="Y36" s="16">
        <v>679808.84</v>
      </c>
      <c r="Z36" s="17">
        <f t="shared" si="28"/>
        <v>588.91999999992504</v>
      </c>
      <c r="AA36" s="16">
        <f t="shared" si="29"/>
        <v>183382.68</v>
      </c>
      <c r="AB36" s="16">
        <v>183632.36</v>
      </c>
      <c r="AC36" s="17">
        <f t="shared" si="30"/>
        <v>249.67999999999299</v>
      </c>
      <c r="AD36" s="16">
        <f t="shared" si="41"/>
        <v>256239</v>
      </c>
      <c r="AE36" s="16">
        <v>256562</v>
      </c>
      <c r="AF36" s="17">
        <f t="shared" si="31"/>
        <v>323</v>
      </c>
      <c r="AG36" s="17">
        <f t="shared" si="32"/>
        <v>11584.9200000003</v>
      </c>
      <c r="AH36" s="16">
        <f t="shared" si="33"/>
        <v>9618605.1699999999</v>
      </c>
      <c r="AI36" s="16">
        <v>9629202.4900000002</v>
      </c>
      <c r="AJ36" s="34">
        <f t="shared" si="34"/>
        <v>10597.3200000003</v>
      </c>
      <c r="AK36" s="16">
        <f t="shared" si="42"/>
        <v>9933874.9399999995</v>
      </c>
      <c r="AL36" s="16">
        <v>9944776.1300000008</v>
      </c>
      <c r="AM36" s="34">
        <f t="shared" si="35"/>
        <v>10901.190000001299</v>
      </c>
      <c r="AN36" s="16">
        <f t="shared" si="36"/>
        <v>422946.38</v>
      </c>
      <c r="AO36" s="16">
        <v>423437.85</v>
      </c>
      <c r="AP36" s="34">
        <f t="shared" si="43"/>
        <v>491.469999999972</v>
      </c>
      <c r="AQ36" s="16">
        <f t="shared" si="37"/>
        <v>45413.39</v>
      </c>
      <c r="AR36" s="16">
        <v>45415.39</v>
      </c>
      <c r="AS36" s="34">
        <f t="shared" si="38"/>
        <v>2</v>
      </c>
      <c r="AT36" s="34">
        <f t="shared" si="44"/>
        <v>10837.110000000301</v>
      </c>
      <c r="AU36" s="16">
        <f t="shared" si="40"/>
        <v>303.87000000104302</v>
      </c>
      <c r="AZ36" s="1"/>
    </row>
    <row r="37" spans="1:55" s="3" customFormat="1" ht="30" customHeight="1">
      <c r="A37" s="504"/>
      <c r="B37" s="15">
        <v>46233</v>
      </c>
      <c r="C37" s="16">
        <f t="shared" si="13"/>
        <v>4997756.45</v>
      </c>
      <c r="D37" s="16">
        <v>5003335.2699999996</v>
      </c>
      <c r="E37" s="17">
        <f t="shared" si="14"/>
        <v>5578.8199999993703</v>
      </c>
      <c r="F37" s="16">
        <f t="shared" si="15"/>
        <v>1486186.16</v>
      </c>
      <c r="G37" s="16">
        <v>1488751.93</v>
      </c>
      <c r="H37" s="17">
        <f t="shared" si="16"/>
        <v>2565.77000000002</v>
      </c>
      <c r="I37" s="16">
        <f t="shared" si="17"/>
        <v>178085.22</v>
      </c>
      <c r="J37" s="16">
        <v>178299.22</v>
      </c>
      <c r="K37" s="17">
        <f t="shared" si="18"/>
        <v>214</v>
      </c>
      <c r="L37" s="16">
        <f t="shared" si="19"/>
        <v>102992.71</v>
      </c>
      <c r="M37" s="16">
        <v>103099.43</v>
      </c>
      <c r="N37" s="17">
        <f t="shared" si="20"/>
        <v>106.719999999987</v>
      </c>
      <c r="O37" s="16">
        <f t="shared" si="21"/>
        <v>891580.16</v>
      </c>
      <c r="P37" s="16">
        <v>892766.4</v>
      </c>
      <c r="Q37" s="17">
        <f t="shared" si="22"/>
        <v>1186.23999999999</v>
      </c>
      <c r="R37" s="16">
        <f t="shared" si="23"/>
        <v>361755.84</v>
      </c>
      <c r="S37" s="16">
        <v>362155.24</v>
      </c>
      <c r="T37" s="17">
        <f t="shared" si="24"/>
        <v>399.39999999996502</v>
      </c>
      <c r="U37" s="16">
        <f t="shared" si="25"/>
        <v>950566.3</v>
      </c>
      <c r="V37" s="16">
        <v>951726.5</v>
      </c>
      <c r="W37" s="17">
        <f t="shared" si="26"/>
        <v>1160.19999999995</v>
      </c>
      <c r="X37" s="16">
        <f t="shared" si="27"/>
        <v>679808.84</v>
      </c>
      <c r="Y37" s="16">
        <v>680367.84</v>
      </c>
      <c r="Z37" s="17">
        <f t="shared" si="28"/>
        <v>559</v>
      </c>
      <c r="AA37" s="16">
        <f t="shared" si="29"/>
        <v>183632.36</v>
      </c>
      <c r="AB37" s="16">
        <v>183885.12</v>
      </c>
      <c r="AC37" s="17">
        <f t="shared" si="30"/>
        <v>252.760000000009</v>
      </c>
      <c r="AD37" s="16">
        <f t="shared" si="41"/>
        <v>256562</v>
      </c>
      <c r="AE37" s="16">
        <v>256943</v>
      </c>
      <c r="AF37" s="17">
        <f t="shared" si="31"/>
        <v>381</v>
      </c>
      <c r="AG37" s="17">
        <f t="shared" si="32"/>
        <v>12403.9099999993</v>
      </c>
      <c r="AH37" s="16">
        <f t="shared" si="33"/>
        <v>9629202.4900000002</v>
      </c>
      <c r="AI37" s="16">
        <v>9640178.8300000001</v>
      </c>
      <c r="AJ37" s="34">
        <f t="shared" si="34"/>
        <v>10976.3399999999</v>
      </c>
      <c r="AK37" s="16">
        <f t="shared" si="42"/>
        <v>9944776.1300000008</v>
      </c>
      <c r="AL37" s="16">
        <v>9956074.3100000005</v>
      </c>
      <c r="AM37" s="34">
        <f t="shared" si="35"/>
        <v>11298.1799999997</v>
      </c>
      <c r="AN37" s="16">
        <f t="shared" si="36"/>
        <v>423437.85</v>
      </c>
      <c r="AO37" s="16">
        <v>424672.96</v>
      </c>
      <c r="AP37" s="34">
        <f t="shared" si="43"/>
        <v>1235.1100000000399</v>
      </c>
      <c r="AQ37" s="16">
        <f t="shared" si="37"/>
        <v>45415.39</v>
      </c>
      <c r="AR37" s="16">
        <v>45415.39</v>
      </c>
      <c r="AS37" s="34">
        <f t="shared" si="38"/>
        <v>0</v>
      </c>
      <c r="AT37" s="34">
        <f t="shared" si="44"/>
        <v>11958.6899999999</v>
      </c>
      <c r="AU37" s="16">
        <f t="shared" si="40"/>
        <v>321.83999999985099</v>
      </c>
      <c r="AZ37" s="1"/>
    </row>
    <row r="38" spans="1:55" s="3" customFormat="1" ht="30" customHeight="1">
      <c r="A38" s="504"/>
      <c r="B38" s="15">
        <v>46234</v>
      </c>
      <c r="C38" s="16">
        <f t="shared" si="13"/>
        <v>5003335.2699999996</v>
      </c>
      <c r="D38" s="16">
        <v>5008789.0999999996</v>
      </c>
      <c r="E38" s="17">
        <f t="shared" si="14"/>
        <v>5453.83000000007</v>
      </c>
      <c r="F38" s="16">
        <f t="shared" si="15"/>
        <v>1488751.93</v>
      </c>
      <c r="G38" s="16">
        <v>1491333.31</v>
      </c>
      <c r="H38" s="17">
        <f t="shared" si="16"/>
        <v>2581.3800000001202</v>
      </c>
      <c r="I38" s="16">
        <f t="shared" si="17"/>
        <v>178299.22</v>
      </c>
      <c r="J38" s="16">
        <v>178514.07</v>
      </c>
      <c r="K38" s="17">
        <f t="shared" si="18"/>
        <v>214.85000000000599</v>
      </c>
      <c r="L38" s="16">
        <f t="shared" si="19"/>
        <v>103099.43</v>
      </c>
      <c r="M38" s="16">
        <v>103235.63</v>
      </c>
      <c r="N38" s="17">
        <f t="shared" si="20"/>
        <v>136.20000000001201</v>
      </c>
      <c r="O38" s="16">
        <f t="shared" si="21"/>
        <v>892766.4</v>
      </c>
      <c r="P38" s="16">
        <v>893938.56</v>
      </c>
      <c r="Q38" s="17">
        <f t="shared" si="22"/>
        <v>1172.1600000000301</v>
      </c>
      <c r="R38" s="16">
        <f t="shared" si="23"/>
        <v>362155.24</v>
      </c>
      <c r="S38" s="16">
        <v>362540.24</v>
      </c>
      <c r="T38" s="17">
        <f t="shared" si="24"/>
        <v>385</v>
      </c>
      <c r="U38" s="16">
        <f t="shared" si="25"/>
        <v>951726.5</v>
      </c>
      <c r="V38" s="16">
        <v>952816</v>
      </c>
      <c r="W38" s="17">
        <f t="shared" si="26"/>
        <v>1089.5</v>
      </c>
      <c r="X38" s="16">
        <f t="shared" si="27"/>
        <v>680367.84</v>
      </c>
      <c r="Y38" s="16">
        <v>680946.08</v>
      </c>
      <c r="Z38" s="17">
        <f t="shared" si="28"/>
        <v>578.23999999999103</v>
      </c>
      <c r="AA38" s="16">
        <f t="shared" si="29"/>
        <v>183885.12</v>
      </c>
      <c r="AB38" s="16">
        <v>184127.4</v>
      </c>
      <c r="AC38" s="17">
        <f t="shared" si="30"/>
        <v>242.27999999999901</v>
      </c>
      <c r="AD38" s="16">
        <f t="shared" si="41"/>
        <v>256943</v>
      </c>
      <c r="AE38" s="16">
        <v>257292</v>
      </c>
      <c r="AF38" s="17">
        <f t="shared" si="31"/>
        <v>349</v>
      </c>
      <c r="AG38" s="17">
        <f t="shared" si="32"/>
        <v>12202.440000000201</v>
      </c>
      <c r="AH38" s="16">
        <f t="shared" si="33"/>
        <v>9640178.8300000001</v>
      </c>
      <c r="AI38" s="16">
        <v>9650822.5500000007</v>
      </c>
      <c r="AJ38" s="34">
        <f t="shared" si="34"/>
        <v>10643.7200000007</v>
      </c>
      <c r="AK38" s="16">
        <f t="shared" si="42"/>
        <v>9956074.3100000005</v>
      </c>
      <c r="AL38" s="16">
        <v>9966994.9600000009</v>
      </c>
      <c r="AM38" s="34">
        <f t="shared" si="35"/>
        <v>10920.6500000004</v>
      </c>
      <c r="AN38" s="16">
        <f t="shared" si="36"/>
        <v>424672.96</v>
      </c>
      <c r="AO38" s="16">
        <v>426042.13</v>
      </c>
      <c r="AP38" s="34">
        <f t="shared" si="43"/>
        <v>1369.1699999999801</v>
      </c>
      <c r="AQ38" s="16">
        <f t="shared" si="37"/>
        <v>45415.39</v>
      </c>
      <c r="AR38" s="16">
        <v>45415.39</v>
      </c>
      <c r="AS38" s="34">
        <f t="shared" si="38"/>
        <v>0</v>
      </c>
      <c r="AT38" s="34">
        <f t="shared" si="44"/>
        <v>11770.610000000701</v>
      </c>
      <c r="AU38" s="16">
        <f t="shared" si="40"/>
        <v>276.92999999970198</v>
      </c>
      <c r="AV38" s="40"/>
    </row>
    <row r="39" spans="1:55" s="3" customFormat="1" ht="30" customHeight="1">
      <c r="A39" s="504"/>
      <c r="B39" s="541" t="s">
        <v>39</v>
      </c>
      <c r="C39" s="541"/>
      <c r="D39" s="541"/>
      <c r="E39" s="20">
        <f>SUM(E8:E38)</f>
        <v>168264.85</v>
      </c>
      <c r="F39" s="20"/>
      <c r="G39" s="20"/>
      <c r="H39" s="20">
        <f>SUM(H8:H38)</f>
        <v>66584.990000000005</v>
      </c>
      <c r="I39" s="20"/>
      <c r="J39" s="20"/>
      <c r="K39" s="20">
        <f>SUM(K8:K38)</f>
        <v>5845.3300000000199</v>
      </c>
      <c r="L39" s="20"/>
      <c r="M39" s="20"/>
      <c r="N39" s="20">
        <f>SUM(N8:N34)</f>
        <v>2890.36</v>
      </c>
      <c r="O39" s="20"/>
      <c r="P39" s="20"/>
      <c r="Q39" s="20">
        <f>SUM(Q8:Q34)</f>
        <v>21602.959999999999</v>
      </c>
      <c r="R39" s="20"/>
      <c r="S39" s="20"/>
      <c r="T39" s="20">
        <f>SUM(T8:T34)</f>
        <v>9816.1499999999705</v>
      </c>
      <c r="U39" s="20"/>
      <c r="V39" s="20"/>
      <c r="W39" s="20">
        <f>SUM(W8:W34)</f>
        <v>30071.7</v>
      </c>
      <c r="X39" s="20"/>
      <c r="Y39" s="20"/>
      <c r="Z39" s="20">
        <f>SUM(Z8:Z34)</f>
        <v>17243.679999999898</v>
      </c>
      <c r="AA39" s="27"/>
      <c r="AB39" s="20"/>
      <c r="AC39" s="20">
        <f>SUM(AC8:AC34)</f>
        <v>6612</v>
      </c>
      <c r="AD39" s="20"/>
      <c r="AE39" s="28"/>
      <c r="AF39" s="20">
        <f>SUM(AF8:AF34)</f>
        <v>8557</v>
      </c>
      <c r="AG39" s="20">
        <f>SUM(AG8:AG34)</f>
        <v>304516.40000000002</v>
      </c>
      <c r="AH39" s="27"/>
      <c r="AI39" s="20"/>
      <c r="AJ39" s="20">
        <f>SUM(AJ8:AJ34)</f>
        <v>272891.43</v>
      </c>
      <c r="AK39" s="27"/>
      <c r="AL39" s="20"/>
      <c r="AM39" s="20">
        <f>SUM(AM8:AM34)</f>
        <v>280972.29000000103</v>
      </c>
      <c r="AN39" s="27"/>
      <c r="AO39" s="20"/>
      <c r="AP39" s="35">
        <f>SUM(AP8:AP38)</f>
        <v>30140.23</v>
      </c>
      <c r="AQ39" s="36"/>
      <c r="AR39" s="37"/>
      <c r="AS39" s="20">
        <f>SUM(AS8:AS38)</f>
        <v>39.7799999999989</v>
      </c>
      <c r="AT39" s="42">
        <f>+SUM(AT8:AT38)</f>
        <v>339775.29000000103</v>
      </c>
      <c r="AU39" s="42">
        <f>+SUM(AU8:AU38)</f>
        <v>9344.6300000008196</v>
      </c>
    </row>
    <row r="40" spans="1:55" ht="48" customHeight="1">
      <c r="A40" s="504"/>
      <c r="B40" s="4"/>
      <c r="H40" s="7"/>
      <c r="L40" s="7"/>
      <c r="P40" s="4"/>
      <c r="Q40" s="23"/>
      <c r="R40" s="24"/>
      <c r="S40" s="24"/>
      <c r="T40" s="24"/>
      <c r="U40" s="1"/>
      <c r="V40" s="1"/>
      <c r="W40" s="1"/>
      <c r="X40" s="1"/>
      <c r="Y40" s="1"/>
      <c r="Z40" s="1"/>
      <c r="AA40" s="23"/>
      <c r="AB40" s="24"/>
      <c r="AC40" s="1"/>
      <c r="AD40" s="23"/>
      <c r="AE40" s="2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5"/>
      <c r="AU40" s="1"/>
      <c r="AV40" s="1"/>
      <c r="AW40" s="1"/>
      <c r="AX40" s="1"/>
      <c r="AY40" s="1"/>
      <c r="AZ40" s="3"/>
      <c r="BA40" s="1"/>
      <c r="BB40" s="1"/>
      <c r="BC40" s="1"/>
    </row>
    <row r="41" spans="1:55">
      <c r="AC41" s="7"/>
      <c r="AF41" s="7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5.75">
      <c r="AC42" s="7"/>
      <c r="AF42" s="7"/>
      <c r="AG42" s="1"/>
      <c r="AH42" s="1"/>
      <c r="AI42" s="1"/>
      <c r="AJ42" s="1"/>
      <c r="AK42" s="1"/>
      <c r="AL42" s="1"/>
      <c r="AM42" s="1"/>
      <c r="AN42" s="1"/>
      <c r="AO42" s="38"/>
      <c r="AP42" s="1"/>
      <c r="AQ42" s="1"/>
      <c r="AR42" s="5">
        <f>AQ38+AS36</f>
        <v>45417.39</v>
      </c>
      <c r="AS42" s="1"/>
      <c r="AT42" s="1"/>
      <c r="AV42" s="1"/>
      <c r="AW42" s="1"/>
      <c r="AX42" s="1"/>
      <c r="AY42" s="1"/>
      <c r="AZ42" s="1"/>
      <c r="BA42" s="1"/>
      <c r="BB42" s="1"/>
      <c r="BC42" s="1"/>
    </row>
    <row r="43" spans="1:55">
      <c r="AC43" s="7"/>
      <c r="AF43" s="7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>
      <c r="AC44" s="7"/>
      <c r="AF44" s="7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>
        <v>49</v>
      </c>
      <c r="AU44" s="1"/>
      <c r="AV44" s="1"/>
      <c r="AW44" s="1"/>
      <c r="AX44" s="1"/>
      <c r="AY44" s="1"/>
      <c r="AZ44" s="1"/>
      <c r="BA44" s="1"/>
      <c r="BB44" s="1"/>
      <c r="BC44" s="1"/>
    </row>
    <row r="45" spans="1:55">
      <c r="AC45" s="7"/>
      <c r="AF45" s="7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>
      <c r="AC46" s="7"/>
      <c r="AF46" s="7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>
      <c r="AC47" s="7"/>
      <c r="AF47" s="7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.75">
      <c r="AC48" s="7"/>
      <c r="AF48" s="7"/>
      <c r="AG48" s="1"/>
      <c r="AH48" s="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29:55">
      <c r="AC49" s="7"/>
      <c r="AF49" s="7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29:55">
      <c r="AC50" s="7"/>
      <c r="AF50" s="7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29:55">
      <c r="AC51" s="7"/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29:55">
      <c r="AC52" s="7"/>
      <c r="AF52" s="7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29:55">
      <c r="AC53" s="7"/>
      <c r="AF53" s="7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29:55">
      <c r="AC54" s="7"/>
      <c r="AF54" s="7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29:55">
      <c r="AC55" s="7"/>
      <c r="AF55" s="7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29:55">
      <c r="AC56" s="7"/>
      <c r="AF56" s="7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29:55">
      <c r="AC57" s="7"/>
      <c r="AF57" s="7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29:55">
      <c r="AC58" s="7"/>
      <c r="AF58" s="7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29:55">
      <c r="AC59" s="7"/>
      <c r="AF59" s="7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29:55">
      <c r="AC60" s="7"/>
      <c r="AF60" s="7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29:55">
      <c r="AC61" s="7"/>
      <c r="AF61" s="7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29:55">
      <c r="AC62" s="7"/>
      <c r="AF62" s="7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29:55">
      <c r="AC63" s="7"/>
      <c r="AF63" s="7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29:55" ht="27.75">
      <c r="AC64" s="7"/>
      <c r="AF64" s="7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43">
        <f>7165.93+6626.61</f>
        <v>13792.54</v>
      </c>
      <c r="AW64" s="1"/>
      <c r="AX64" s="1"/>
      <c r="AY64" s="1"/>
      <c r="AZ64" s="1"/>
      <c r="BA64" s="1"/>
      <c r="BB64" s="1"/>
      <c r="BC64" s="1"/>
    </row>
    <row r="65" spans="29:55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29:55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29:55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29:55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29:55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29:55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29:55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29:55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29:55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29:55">
      <c r="AV74" s="1"/>
      <c r="AW74" s="1"/>
      <c r="AX74" s="1"/>
      <c r="AY74" s="1"/>
      <c r="AZ74" s="1"/>
      <c r="BA74" s="1"/>
      <c r="BB74" s="1"/>
      <c r="BC74" s="1"/>
    </row>
    <row r="75" spans="29:55">
      <c r="AZ75" s="1"/>
    </row>
    <row r="76" spans="29:55">
      <c r="AZ76" s="1"/>
    </row>
  </sheetData>
  <mergeCells count="33">
    <mergeCell ref="AN2:AP4"/>
    <mergeCell ref="C7:AF7"/>
    <mergeCell ref="B39:D39"/>
    <mergeCell ref="A1:A40"/>
    <mergeCell ref="B5:B6"/>
    <mergeCell ref="AG6:AG7"/>
    <mergeCell ref="C2:E4"/>
    <mergeCell ref="AG5:AU5"/>
    <mergeCell ref="AH6:AJ6"/>
    <mergeCell ref="AK6:AM6"/>
    <mergeCell ref="AN6:AP6"/>
    <mergeCell ref="AQ6:AS6"/>
    <mergeCell ref="AT6:AU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6"/>
  <sheetViews>
    <sheetView topLeftCell="AO31" zoomScale="80" zoomScaleNormal="80" workbookViewId="0">
      <selection activeCell="AP40" sqref="AP40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4" width="20.85546875" style="4" customWidth="1"/>
    <col min="45" max="48" width="20.28515625" style="4" customWidth="1"/>
    <col min="49" max="49" width="26.7109375" style="4" customWidth="1"/>
    <col min="50" max="50" width="20.140625" style="4" customWidth="1"/>
    <col min="51" max="51" width="17.42578125" style="4" customWidth="1"/>
    <col min="52" max="52" width="12.85546875" style="4" customWidth="1"/>
    <col min="53" max="53" width="9.5703125" style="4" customWidth="1"/>
    <col min="54" max="54" width="12" style="4" customWidth="1"/>
    <col min="55" max="55" width="9.7109375" style="4" customWidth="1"/>
    <col min="56" max="56" width="11.140625" style="4" customWidth="1"/>
    <col min="57" max="57" width="10" style="4" customWidth="1"/>
    <col min="58" max="58" width="10.42578125" style="7" customWidth="1"/>
    <col min="59" max="59" width="11.140625" style="1" customWidth="1"/>
    <col min="60" max="16384" width="9.140625" style="1"/>
  </cols>
  <sheetData>
    <row r="1" spans="1:58" ht="24.75" customHeight="1">
      <c r="A1" s="504" t="s">
        <v>165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8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Q2" s="492"/>
      <c r="AR2" s="492"/>
      <c r="AS2" s="492"/>
      <c r="AW2" s="30"/>
    </row>
    <row r="3" spans="1:58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Q3" s="492"/>
      <c r="AR3" s="492"/>
      <c r="AS3" s="492"/>
      <c r="AW3" s="30"/>
    </row>
    <row r="4" spans="1:58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585"/>
      <c r="AR4" s="585"/>
      <c r="AS4" s="585"/>
      <c r="AT4" s="33"/>
      <c r="AU4" s="33"/>
      <c r="AV4" s="33"/>
      <c r="AW4" s="32"/>
    </row>
    <row r="5" spans="1:58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</row>
    <row r="6" spans="1:58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5"/>
      <c r="AQ6" s="545"/>
      <c r="AR6" s="545"/>
      <c r="AS6" s="546"/>
      <c r="AT6" s="544" t="s">
        <v>144</v>
      </c>
      <c r="AU6" s="545"/>
      <c r="AV6" s="546"/>
      <c r="AW6" s="544" t="s">
        <v>157</v>
      </c>
      <c r="AX6" s="546"/>
      <c r="AY6" s="1"/>
      <c r="AZ6" s="1"/>
      <c r="BA6" s="1"/>
      <c r="BB6" s="1"/>
      <c r="BC6" s="1"/>
      <c r="BD6" s="1"/>
      <c r="BE6" s="1"/>
      <c r="BF6" s="1"/>
    </row>
    <row r="7" spans="1:58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166</v>
      </c>
      <c r="AQ7" s="11" t="s">
        <v>12</v>
      </c>
      <c r="AR7" s="11" t="s">
        <v>13</v>
      </c>
      <c r="AS7" s="11" t="s">
        <v>167</v>
      </c>
      <c r="AT7" s="11" t="s">
        <v>12</v>
      </c>
      <c r="AU7" s="11" t="s">
        <v>13</v>
      </c>
      <c r="AV7" s="11" t="s">
        <v>147</v>
      </c>
      <c r="AW7" s="12" t="s">
        <v>148</v>
      </c>
      <c r="AX7" s="12" t="s">
        <v>115</v>
      </c>
      <c r="AY7" s="1"/>
      <c r="AZ7" s="1"/>
      <c r="BA7" s="1"/>
      <c r="BB7" s="1"/>
      <c r="BC7" s="1"/>
      <c r="BD7" s="1"/>
      <c r="BE7" s="1"/>
      <c r="BF7" s="1"/>
    </row>
    <row r="8" spans="1:58" s="3" customFormat="1" ht="30" customHeight="1">
      <c r="A8" s="504"/>
      <c r="B8" s="15">
        <v>46235</v>
      </c>
      <c r="C8" s="16">
        <v>5008789.0999999996</v>
      </c>
      <c r="D8" s="16">
        <v>5012955.08</v>
      </c>
      <c r="E8" s="17">
        <f>+D8-C8</f>
        <v>4165.9800000004498</v>
      </c>
      <c r="F8" s="16">
        <v>1491333.31</v>
      </c>
      <c r="G8" s="16">
        <v>1495401.01</v>
      </c>
      <c r="H8" s="17">
        <f>+G8-F8</f>
        <v>4067.6999999999498</v>
      </c>
      <c r="I8" s="16">
        <v>178514.07</v>
      </c>
      <c r="J8" s="16">
        <v>178727.99</v>
      </c>
      <c r="K8" s="17">
        <f>+J8-I8</f>
        <v>213.91999999998399</v>
      </c>
      <c r="L8" s="16">
        <v>103235.63</v>
      </c>
      <c r="M8" s="16">
        <v>103347.57</v>
      </c>
      <c r="N8" s="17">
        <f>+M8-L8</f>
        <v>111.940000000002</v>
      </c>
      <c r="O8" s="16">
        <v>893938.56</v>
      </c>
      <c r="P8" s="16">
        <v>895158.88</v>
      </c>
      <c r="Q8" s="17">
        <f>P8-O8</f>
        <v>1220.3199999999499</v>
      </c>
      <c r="R8" s="16">
        <v>362540.24</v>
      </c>
      <c r="S8" s="16">
        <v>362998.84</v>
      </c>
      <c r="T8" s="17">
        <f>+S8-R8</f>
        <v>458.60000000003498</v>
      </c>
      <c r="U8" s="16">
        <v>952816</v>
      </c>
      <c r="V8" s="16">
        <v>953952</v>
      </c>
      <c r="W8" s="17">
        <f>+V8-U8</f>
        <v>1136</v>
      </c>
      <c r="X8" s="16">
        <v>680946.08</v>
      </c>
      <c r="Y8" s="16">
        <v>681563.76</v>
      </c>
      <c r="Z8" s="17">
        <f>+Y8-X8</f>
        <v>617.680000000051</v>
      </c>
      <c r="AA8" s="16">
        <v>184127.4</v>
      </c>
      <c r="AB8" s="16">
        <v>184383.16</v>
      </c>
      <c r="AC8" s="17">
        <f>+AB8-AA8</f>
        <v>255.760000000009</v>
      </c>
      <c r="AD8" s="16">
        <v>257292</v>
      </c>
      <c r="AE8" s="16">
        <v>257643</v>
      </c>
      <c r="AF8" s="17">
        <f>+AE8-AD8</f>
        <v>351</v>
      </c>
      <c r="AG8" s="17">
        <f>+AF8+AC8+Z8+W8+T8+Q8+N8+K8+E8+H8</f>
        <v>12598.9000000004</v>
      </c>
      <c r="AH8" s="16">
        <v>9650822.5500000007</v>
      </c>
      <c r="AI8" s="16">
        <v>9662324.7100000009</v>
      </c>
      <c r="AJ8" s="34">
        <f>+AI8-AH8</f>
        <v>11502.1600000001</v>
      </c>
      <c r="AK8" s="16">
        <v>9966994.9600000009</v>
      </c>
      <c r="AL8" s="16">
        <v>9978860.0700000003</v>
      </c>
      <c r="AM8" s="34">
        <f>+AL8-AK8</f>
        <v>11865.1099999994</v>
      </c>
      <c r="AN8" s="16">
        <v>211318.15</v>
      </c>
      <c r="AO8" s="16">
        <v>211775.66</v>
      </c>
      <c r="AP8" s="18">
        <f>+AO8-AN8</f>
        <v>457.51000000000897</v>
      </c>
      <c r="AQ8" s="16">
        <v>214723.98</v>
      </c>
      <c r="AR8" s="16">
        <v>215148.9</v>
      </c>
      <c r="AS8" s="18">
        <f>+AR8-AQ8</f>
        <v>424.91999999998399</v>
      </c>
      <c r="AT8" s="16">
        <v>45415.39</v>
      </c>
      <c r="AU8" s="16">
        <v>45415.39</v>
      </c>
      <c r="AV8" s="18">
        <f t="shared" ref="AV8:AV38" si="0">+AU8-AT8</f>
        <v>0</v>
      </c>
      <c r="AW8" s="18">
        <f>+AS8+AJ8+AP8-AC8-AV8</f>
        <v>12128.8300000001</v>
      </c>
      <c r="AX8" s="16">
        <f t="shared" ref="AX8:AX38" si="1">+AM8-AJ8</f>
        <v>362.94999999930002</v>
      </c>
    </row>
    <row r="9" spans="1:58" ht="30" customHeight="1">
      <c r="A9" s="504"/>
      <c r="B9" s="15">
        <v>46236</v>
      </c>
      <c r="C9" s="16">
        <f t="shared" ref="C9:C34" si="2">D8</f>
        <v>5012955.08</v>
      </c>
      <c r="D9" s="16">
        <v>5017476.54</v>
      </c>
      <c r="E9" s="18">
        <f t="shared" ref="E9:E38" si="3">+D9-C9</f>
        <v>4521.45999999996</v>
      </c>
      <c r="F9" s="16">
        <f t="shared" ref="F9:F38" si="4">+G8</f>
        <v>1495401.01</v>
      </c>
      <c r="G9" s="16">
        <v>1499484.31</v>
      </c>
      <c r="H9" s="18">
        <f t="shared" ref="H9:H38" si="5">+G9-F9</f>
        <v>4083.3000000000502</v>
      </c>
      <c r="I9" s="16">
        <f t="shared" ref="I9:I38" si="6">+J8</f>
        <v>178727.99</v>
      </c>
      <c r="J9" s="16">
        <v>178939.51999999999</v>
      </c>
      <c r="K9" s="18">
        <f t="shared" ref="K9:K38" si="7">+J9-I9</f>
        <v>211.52999999999901</v>
      </c>
      <c r="L9" s="16">
        <f t="shared" ref="L9:L38" si="8">+M8</f>
        <v>103347.57</v>
      </c>
      <c r="M9" s="16">
        <v>103486.25</v>
      </c>
      <c r="N9" s="18">
        <f t="shared" ref="N9:N38" si="9">+M9-L9</f>
        <v>138.67999999999299</v>
      </c>
      <c r="O9" s="16">
        <f t="shared" ref="O9:O38" si="10">+P8</f>
        <v>895158.88</v>
      </c>
      <c r="P9" s="16">
        <v>896458</v>
      </c>
      <c r="Q9" s="18">
        <f t="shared" ref="Q9:Q38" si="11">P9-O9</f>
        <v>1299.1199999999999</v>
      </c>
      <c r="R9" s="16">
        <f t="shared" ref="R9:R38" si="12">+S8</f>
        <v>362998.84</v>
      </c>
      <c r="S9" s="16">
        <v>363443.6</v>
      </c>
      <c r="T9" s="18">
        <f t="shared" ref="T9:T38" si="13">+S9-R9</f>
        <v>444.75999999995099</v>
      </c>
      <c r="U9" s="16">
        <f t="shared" ref="U9:U38" si="14">+V8</f>
        <v>953952</v>
      </c>
      <c r="V9" s="16">
        <v>955063.3</v>
      </c>
      <c r="W9" s="18">
        <f t="shared" ref="W9:W38" si="15">+V9-U9</f>
        <v>1111.30000000005</v>
      </c>
      <c r="X9" s="16">
        <f t="shared" ref="X9:X38" si="16">+Y8</f>
        <v>681563.76</v>
      </c>
      <c r="Y9" s="16">
        <v>682200</v>
      </c>
      <c r="Z9" s="18">
        <f t="shared" ref="Z9:Z38" si="17">+Y9-X9</f>
        <v>636.23999999999103</v>
      </c>
      <c r="AA9" s="16">
        <f t="shared" ref="AA9:AA38" si="18">+AB8</f>
        <v>184383.16</v>
      </c>
      <c r="AB9" s="16">
        <v>184642.96</v>
      </c>
      <c r="AC9" s="18">
        <f t="shared" ref="AC9:AC38" si="19">+AB9-AA9</f>
        <v>259.79999999998802</v>
      </c>
      <c r="AD9" s="16">
        <f t="shared" ref="AD9:AD38" si="20">+AE8</f>
        <v>257643</v>
      </c>
      <c r="AE9" s="16">
        <v>257935</v>
      </c>
      <c r="AF9" s="18">
        <f t="shared" ref="AF9:AF38" si="21">+AE9-AD9</f>
        <v>292</v>
      </c>
      <c r="AG9" s="18">
        <f t="shared" ref="AG9:AG38" si="22">+AF9+AC9+Z9+W9+T9+Q9+N9+K9+E9+H9</f>
        <v>12998.19</v>
      </c>
      <c r="AH9" s="16">
        <f t="shared" ref="AH9:AH17" si="23">+AI8</f>
        <v>9662324.7100000009</v>
      </c>
      <c r="AI9" s="16">
        <v>9674878.1600000001</v>
      </c>
      <c r="AJ9" s="18">
        <f t="shared" ref="AJ9:AJ38" si="24">+AI9-AH9</f>
        <v>12553.4499999993</v>
      </c>
      <c r="AK9" s="16">
        <f t="shared" ref="AK9:AK38" si="25">+AL8</f>
        <v>9978860.0700000003</v>
      </c>
      <c r="AL9" s="16">
        <v>9991749.5099999998</v>
      </c>
      <c r="AM9" s="18">
        <f t="shared" ref="AM9:AM38" si="26">+AL9-AK9</f>
        <v>12889.4399999995</v>
      </c>
      <c r="AN9" s="16">
        <v>211775.66</v>
      </c>
      <c r="AO9" s="16">
        <v>211881.73</v>
      </c>
      <c r="AP9" s="18">
        <f t="shared" ref="AP9:AP38" si="27">+AO9-AN9</f>
        <v>106.070000000007</v>
      </c>
      <c r="AQ9" s="16">
        <v>215148.9</v>
      </c>
      <c r="AR9" s="16">
        <v>215239.76</v>
      </c>
      <c r="AS9" s="18">
        <f t="shared" ref="AS9:AS38" si="28">+AR9-AQ9</f>
        <v>90.860000000015106</v>
      </c>
      <c r="AT9" s="16">
        <f t="shared" ref="AT9:AT38" si="29">+AU8</f>
        <v>45415.39</v>
      </c>
      <c r="AU9" s="16">
        <v>45415.39</v>
      </c>
      <c r="AV9" s="18">
        <f t="shared" si="0"/>
        <v>0</v>
      </c>
      <c r="AW9" s="18">
        <f t="shared" ref="AW9:AW38" si="30">+AS9+AJ9+AP9-AC9-AV9</f>
        <v>12490.5799999993</v>
      </c>
      <c r="AX9" s="16">
        <f t="shared" si="1"/>
        <v>335.99000000022397</v>
      </c>
      <c r="AY9" s="1"/>
      <c r="AZ9" s="1"/>
      <c r="BA9" s="1"/>
      <c r="BB9" s="1"/>
      <c r="BC9" s="1"/>
      <c r="BD9" s="1"/>
      <c r="BE9" s="1"/>
      <c r="BF9" s="1"/>
    </row>
    <row r="10" spans="1:58" ht="30" customHeight="1">
      <c r="A10" s="504"/>
      <c r="B10" s="15">
        <v>46237</v>
      </c>
      <c r="C10" s="16">
        <f t="shared" si="2"/>
        <v>5017476.54</v>
      </c>
      <c r="D10" s="16">
        <v>5022495.63</v>
      </c>
      <c r="E10" s="18">
        <f t="shared" si="3"/>
        <v>5019.0899999998501</v>
      </c>
      <c r="F10" s="16">
        <f t="shared" si="4"/>
        <v>1499484.31</v>
      </c>
      <c r="G10" s="16">
        <v>1503218.83</v>
      </c>
      <c r="H10" s="18">
        <f t="shared" si="5"/>
        <v>3734.52000000002</v>
      </c>
      <c r="I10" s="16">
        <f t="shared" si="6"/>
        <v>178939.51999999999</v>
      </c>
      <c r="J10" s="16">
        <v>179154.92</v>
      </c>
      <c r="K10" s="18">
        <f t="shared" si="7"/>
        <v>215.400000000023</v>
      </c>
      <c r="L10" s="16">
        <f t="shared" si="8"/>
        <v>103486.25</v>
      </c>
      <c r="M10" s="16">
        <v>103633.22</v>
      </c>
      <c r="N10" s="18">
        <f t="shared" si="9"/>
        <v>146.97000000000099</v>
      </c>
      <c r="O10" s="16">
        <f t="shared" si="10"/>
        <v>896458</v>
      </c>
      <c r="P10" s="16">
        <v>897597.04</v>
      </c>
      <c r="Q10" s="18">
        <f t="shared" si="11"/>
        <v>1139.04000000004</v>
      </c>
      <c r="R10" s="16">
        <f t="shared" si="12"/>
        <v>363443.6</v>
      </c>
      <c r="S10" s="16">
        <v>363893</v>
      </c>
      <c r="T10" s="18">
        <f t="shared" si="13"/>
        <v>449.400000000023</v>
      </c>
      <c r="U10" s="16">
        <f t="shared" si="14"/>
        <v>955063.3</v>
      </c>
      <c r="V10" s="16">
        <v>956202.6</v>
      </c>
      <c r="W10" s="18">
        <f t="shared" si="15"/>
        <v>1139.2999999999299</v>
      </c>
      <c r="X10" s="16">
        <f t="shared" si="16"/>
        <v>682200</v>
      </c>
      <c r="Y10" s="16">
        <v>682836.08</v>
      </c>
      <c r="Z10" s="18">
        <f t="shared" si="17"/>
        <v>636.07999999995798</v>
      </c>
      <c r="AA10" s="16">
        <f t="shared" si="18"/>
        <v>184642.96</v>
      </c>
      <c r="AB10" s="16">
        <v>184904.2</v>
      </c>
      <c r="AC10" s="18">
        <f t="shared" si="19"/>
        <v>261.24000000002002</v>
      </c>
      <c r="AD10" s="16">
        <f t="shared" si="20"/>
        <v>257935</v>
      </c>
      <c r="AE10" s="16">
        <v>258237</v>
      </c>
      <c r="AF10" s="18">
        <f t="shared" si="21"/>
        <v>302</v>
      </c>
      <c r="AG10" s="18">
        <f t="shared" si="22"/>
        <v>13043.039999999901</v>
      </c>
      <c r="AH10" s="16">
        <f t="shared" si="23"/>
        <v>9674878.1600000001</v>
      </c>
      <c r="AI10" s="16">
        <v>9686771.8499999996</v>
      </c>
      <c r="AJ10" s="18">
        <f t="shared" si="24"/>
        <v>11893.6899999995</v>
      </c>
      <c r="AK10" s="16">
        <f t="shared" si="25"/>
        <v>9991749.5099999998</v>
      </c>
      <c r="AL10" s="16">
        <v>10004002.74</v>
      </c>
      <c r="AM10" s="18">
        <f t="shared" si="26"/>
        <v>12253.2300000004</v>
      </c>
      <c r="AN10" s="16">
        <f>+AO9</f>
        <v>211881.73</v>
      </c>
      <c r="AO10" s="16">
        <v>212365</v>
      </c>
      <c r="AP10" s="18">
        <f t="shared" si="27"/>
        <v>483.26999999998998</v>
      </c>
      <c r="AQ10" s="16">
        <f>+AR9</f>
        <v>215239.76</v>
      </c>
      <c r="AR10" s="16">
        <v>215688.74</v>
      </c>
      <c r="AS10" s="18">
        <f t="shared" si="28"/>
        <v>448.97999999998098</v>
      </c>
      <c r="AT10" s="16">
        <f t="shared" si="29"/>
        <v>45415.39</v>
      </c>
      <c r="AU10" s="16">
        <v>45415.39</v>
      </c>
      <c r="AV10" s="18">
        <f t="shared" si="0"/>
        <v>0</v>
      </c>
      <c r="AW10" s="18">
        <f t="shared" si="30"/>
        <v>12564.6999999994</v>
      </c>
      <c r="AX10" s="16">
        <f t="shared" si="1"/>
        <v>359.54000000096897</v>
      </c>
      <c r="AY10" s="38"/>
      <c r="AZ10" s="1"/>
      <c r="BA10" s="1"/>
      <c r="BB10" s="1"/>
      <c r="BC10" s="1"/>
      <c r="BD10" s="1"/>
      <c r="BE10" s="1"/>
      <c r="BF10" s="1"/>
    </row>
    <row r="11" spans="1:58" ht="30" customHeight="1">
      <c r="A11" s="504"/>
      <c r="B11" s="15">
        <v>46238</v>
      </c>
      <c r="C11" s="16">
        <f t="shared" si="2"/>
        <v>5022495.63</v>
      </c>
      <c r="D11" s="16">
        <v>5028331.57</v>
      </c>
      <c r="E11" s="18">
        <f t="shared" si="3"/>
        <v>5835.9400000004098</v>
      </c>
      <c r="F11" s="16">
        <f t="shared" si="4"/>
        <v>1503218.83</v>
      </c>
      <c r="G11" s="16">
        <v>1506242.31</v>
      </c>
      <c r="H11" s="18">
        <f t="shared" si="5"/>
        <v>3023.47999999998</v>
      </c>
      <c r="I11" s="16">
        <f t="shared" si="6"/>
        <v>179154.92</v>
      </c>
      <c r="J11" s="16">
        <v>179362.81</v>
      </c>
      <c r="K11" s="18">
        <f t="shared" si="7"/>
        <v>207.88999999998501</v>
      </c>
      <c r="L11" s="16">
        <f t="shared" si="8"/>
        <v>103633.22</v>
      </c>
      <c r="M11" s="16">
        <v>103753.05</v>
      </c>
      <c r="N11" s="18">
        <f t="shared" si="9"/>
        <v>119.830000000002</v>
      </c>
      <c r="O11" s="16">
        <f t="shared" si="10"/>
        <v>897597.04</v>
      </c>
      <c r="P11" s="16">
        <v>898685.84</v>
      </c>
      <c r="Q11" s="18">
        <f t="shared" si="11"/>
        <v>1088.7999999999299</v>
      </c>
      <c r="R11" s="16">
        <f t="shared" si="12"/>
        <v>363893</v>
      </c>
      <c r="S11" s="16">
        <v>364315.4</v>
      </c>
      <c r="T11" s="18">
        <f t="shared" si="13"/>
        <v>422.400000000023</v>
      </c>
      <c r="U11" s="16">
        <f t="shared" si="14"/>
        <v>956202.6</v>
      </c>
      <c r="V11" s="16">
        <v>957322.6</v>
      </c>
      <c r="W11" s="18">
        <f t="shared" si="15"/>
        <v>1120</v>
      </c>
      <c r="X11" s="16">
        <f t="shared" si="16"/>
        <v>682836.08</v>
      </c>
      <c r="Y11" s="16">
        <v>683454.96</v>
      </c>
      <c r="Z11" s="18">
        <f t="shared" si="17"/>
        <v>618.880000000005</v>
      </c>
      <c r="AA11" s="16">
        <f t="shared" si="18"/>
        <v>184904.2</v>
      </c>
      <c r="AB11" s="16">
        <v>185164.76</v>
      </c>
      <c r="AC11" s="18">
        <f t="shared" si="19"/>
        <v>260.55999999999801</v>
      </c>
      <c r="AD11" s="16">
        <f t="shared" si="20"/>
        <v>258237</v>
      </c>
      <c r="AE11" s="16">
        <v>258559</v>
      </c>
      <c r="AF11" s="18">
        <f t="shared" si="21"/>
        <v>322</v>
      </c>
      <c r="AG11" s="18">
        <f t="shared" si="22"/>
        <v>13019.780000000301</v>
      </c>
      <c r="AH11" s="16">
        <f t="shared" si="23"/>
        <v>9686771.8499999996</v>
      </c>
      <c r="AI11" s="16">
        <v>9698562.3000000007</v>
      </c>
      <c r="AJ11" s="18">
        <f t="shared" si="24"/>
        <v>11790.450000001099</v>
      </c>
      <c r="AK11" s="16">
        <f t="shared" si="25"/>
        <v>10004002.74</v>
      </c>
      <c r="AL11" s="16">
        <v>10016115.390000001</v>
      </c>
      <c r="AM11" s="18">
        <f t="shared" si="26"/>
        <v>12112.6500000004</v>
      </c>
      <c r="AN11" s="16">
        <f t="shared" ref="AN11:AN38" si="31">+AO10</f>
        <v>212365</v>
      </c>
      <c r="AO11" s="16">
        <v>212896.55</v>
      </c>
      <c r="AP11" s="18">
        <f t="shared" si="27"/>
        <v>531.54999999998802</v>
      </c>
      <c r="AQ11" s="16">
        <f>+AR10</f>
        <v>215688.74</v>
      </c>
      <c r="AR11" s="16">
        <v>216182.92</v>
      </c>
      <c r="AS11" s="18">
        <f t="shared" si="28"/>
        <v>494.18000000002201</v>
      </c>
      <c r="AT11" s="16">
        <f t="shared" si="29"/>
        <v>45415.39</v>
      </c>
      <c r="AU11" s="16">
        <v>45415.39</v>
      </c>
      <c r="AV11" s="18">
        <f t="shared" si="0"/>
        <v>0</v>
      </c>
      <c r="AW11" s="18">
        <f t="shared" si="30"/>
        <v>12555.620000001099</v>
      </c>
      <c r="AX11" s="16">
        <f t="shared" si="1"/>
        <v>322.199999999255</v>
      </c>
      <c r="AY11" s="38"/>
      <c r="AZ11" s="1"/>
      <c r="BA11" s="1"/>
      <c r="BB11" s="1"/>
      <c r="BC11" s="1"/>
      <c r="BD11" s="1"/>
      <c r="BE11" s="1"/>
      <c r="BF11" s="1"/>
    </row>
    <row r="12" spans="1:58" ht="30" customHeight="1">
      <c r="A12" s="504"/>
      <c r="B12" s="15">
        <v>46239</v>
      </c>
      <c r="C12" s="16">
        <f t="shared" si="2"/>
        <v>5028331.57</v>
      </c>
      <c r="D12" s="16">
        <v>5033858.97</v>
      </c>
      <c r="E12" s="17">
        <f t="shared" si="3"/>
        <v>5527.3999999994403</v>
      </c>
      <c r="F12" s="16">
        <f t="shared" si="4"/>
        <v>1506242.31</v>
      </c>
      <c r="G12" s="16">
        <v>1509363.76</v>
      </c>
      <c r="H12" s="17">
        <f t="shared" si="5"/>
        <v>3121.4499999999498</v>
      </c>
      <c r="I12" s="16">
        <f t="shared" si="6"/>
        <v>179362.81</v>
      </c>
      <c r="J12" s="16">
        <v>179639.21</v>
      </c>
      <c r="K12" s="17">
        <f t="shared" si="7"/>
        <v>276.39999999999401</v>
      </c>
      <c r="L12" s="16">
        <f t="shared" si="8"/>
        <v>103753.05</v>
      </c>
      <c r="M12" s="16">
        <v>103878.01</v>
      </c>
      <c r="N12" s="17">
        <f t="shared" si="9"/>
        <v>124.95999999999199</v>
      </c>
      <c r="O12" s="16">
        <f t="shared" si="10"/>
        <v>898685.84</v>
      </c>
      <c r="P12" s="16">
        <v>899988.72</v>
      </c>
      <c r="Q12" s="17">
        <f t="shared" si="11"/>
        <v>1302.8800000000001</v>
      </c>
      <c r="R12" s="16">
        <f t="shared" si="12"/>
        <v>364315.4</v>
      </c>
      <c r="S12" s="16">
        <v>364750.16</v>
      </c>
      <c r="T12" s="17">
        <f t="shared" si="13"/>
        <v>434.75999999995099</v>
      </c>
      <c r="U12" s="16">
        <f t="shared" si="14"/>
        <v>957322.6</v>
      </c>
      <c r="V12" s="16">
        <v>958424.2</v>
      </c>
      <c r="W12" s="17">
        <f t="shared" si="15"/>
        <v>1101.5999999999799</v>
      </c>
      <c r="X12" s="16">
        <f t="shared" si="16"/>
        <v>683454.96</v>
      </c>
      <c r="Y12" s="16">
        <v>684023.76</v>
      </c>
      <c r="Z12" s="17">
        <f t="shared" si="17"/>
        <v>568.80000000004702</v>
      </c>
      <c r="AA12" s="16">
        <f t="shared" si="18"/>
        <v>185164.76</v>
      </c>
      <c r="AB12" s="16">
        <v>185425</v>
      </c>
      <c r="AC12" s="17">
        <f t="shared" si="19"/>
        <v>260.23999999999103</v>
      </c>
      <c r="AD12" s="16">
        <f t="shared" si="20"/>
        <v>258559</v>
      </c>
      <c r="AE12" s="16">
        <v>258873</v>
      </c>
      <c r="AF12" s="17">
        <f t="shared" si="21"/>
        <v>314</v>
      </c>
      <c r="AG12" s="17">
        <f t="shared" si="22"/>
        <v>13032.4899999994</v>
      </c>
      <c r="AH12" s="16">
        <f t="shared" si="23"/>
        <v>9698562.3000000007</v>
      </c>
      <c r="AI12" s="16">
        <v>9710698.5899999999</v>
      </c>
      <c r="AJ12" s="34">
        <f t="shared" si="24"/>
        <v>12136.2899999991</v>
      </c>
      <c r="AK12" s="16">
        <f t="shared" si="25"/>
        <v>10016115.390000001</v>
      </c>
      <c r="AL12" s="16">
        <v>10028591.09</v>
      </c>
      <c r="AM12" s="34">
        <f t="shared" si="26"/>
        <v>12475.6999999993</v>
      </c>
      <c r="AN12" s="16">
        <f t="shared" si="31"/>
        <v>212896.55</v>
      </c>
      <c r="AO12" s="16">
        <v>213220.74</v>
      </c>
      <c r="AP12" s="18">
        <f t="shared" si="27"/>
        <v>324.19000000000199</v>
      </c>
      <c r="AQ12" s="16">
        <f t="shared" ref="AQ12:AQ38" si="32">+AR11</f>
        <v>216182.92</v>
      </c>
      <c r="AR12" s="16">
        <v>216486.7</v>
      </c>
      <c r="AS12" s="18">
        <f t="shared" si="28"/>
        <v>303.77999999999901</v>
      </c>
      <c r="AT12" s="16">
        <f t="shared" si="29"/>
        <v>45415.39</v>
      </c>
      <c r="AU12" s="16">
        <v>45415.39</v>
      </c>
      <c r="AV12" s="34">
        <f t="shared" si="0"/>
        <v>0</v>
      </c>
      <c r="AW12" s="18">
        <f t="shared" si="30"/>
        <v>12504.0199999991</v>
      </c>
      <c r="AX12" s="16">
        <f t="shared" si="1"/>
        <v>339.41000000014901</v>
      </c>
      <c r="AY12" s="38"/>
      <c r="AZ12" s="1"/>
      <c r="BA12" s="1"/>
      <c r="BB12" s="1"/>
      <c r="BC12" s="1"/>
      <c r="BD12" s="1"/>
      <c r="BE12" s="1"/>
      <c r="BF12" s="1"/>
    </row>
    <row r="13" spans="1:58" ht="30" customHeight="1">
      <c r="A13" s="504"/>
      <c r="B13" s="15">
        <v>46240</v>
      </c>
      <c r="C13" s="16">
        <f t="shared" si="2"/>
        <v>5033858.97</v>
      </c>
      <c r="D13" s="16">
        <v>5040063.3</v>
      </c>
      <c r="E13" s="17">
        <f t="shared" si="3"/>
        <v>6204.33000000007</v>
      </c>
      <c r="F13" s="16">
        <f t="shared" si="4"/>
        <v>1509363.76</v>
      </c>
      <c r="G13" s="16">
        <v>1511934.95</v>
      </c>
      <c r="H13" s="17">
        <f t="shared" si="5"/>
        <v>2571.18999999994</v>
      </c>
      <c r="I13" s="16">
        <f t="shared" si="6"/>
        <v>179639.21</v>
      </c>
      <c r="J13" s="16">
        <v>179841.81</v>
      </c>
      <c r="K13" s="17">
        <f t="shared" si="7"/>
        <v>202.60000000000599</v>
      </c>
      <c r="L13" s="16">
        <f t="shared" si="8"/>
        <v>103878.01</v>
      </c>
      <c r="M13" s="16">
        <v>104016.48</v>
      </c>
      <c r="N13" s="17">
        <f t="shared" si="9"/>
        <v>138.47000000000099</v>
      </c>
      <c r="O13" s="16">
        <f t="shared" si="10"/>
        <v>899988.72</v>
      </c>
      <c r="P13" s="16">
        <v>901210.8</v>
      </c>
      <c r="Q13" s="17">
        <f t="shared" si="11"/>
        <v>1222.08000000007</v>
      </c>
      <c r="R13" s="16">
        <f t="shared" si="12"/>
        <v>364750.16</v>
      </c>
      <c r="S13" s="16">
        <v>365178.64</v>
      </c>
      <c r="T13" s="17">
        <f t="shared" si="13"/>
        <v>428.48000000003998</v>
      </c>
      <c r="U13" s="16">
        <f t="shared" si="14"/>
        <v>958424.2</v>
      </c>
      <c r="V13" s="16">
        <v>959535</v>
      </c>
      <c r="W13" s="17">
        <f t="shared" si="15"/>
        <v>1110.80000000005</v>
      </c>
      <c r="X13" s="16">
        <f t="shared" si="16"/>
        <v>684023.76</v>
      </c>
      <c r="Y13" s="16">
        <v>684691.44</v>
      </c>
      <c r="Z13" s="17">
        <f t="shared" si="17"/>
        <v>667.67999999993503</v>
      </c>
      <c r="AA13" s="16">
        <f t="shared" si="18"/>
        <v>185425</v>
      </c>
      <c r="AB13" s="16">
        <v>185691.04</v>
      </c>
      <c r="AC13" s="17">
        <f t="shared" si="19"/>
        <v>266.04000000000798</v>
      </c>
      <c r="AD13" s="16">
        <f t="shared" si="20"/>
        <v>258873</v>
      </c>
      <c r="AE13" s="16">
        <v>259190</v>
      </c>
      <c r="AF13" s="17">
        <f t="shared" si="21"/>
        <v>317</v>
      </c>
      <c r="AG13" s="17">
        <f t="shared" si="22"/>
        <v>13128.6700000001</v>
      </c>
      <c r="AH13" s="16">
        <f t="shared" si="23"/>
        <v>9710698.5899999999</v>
      </c>
      <c r="AI13" s="16">
        <v>9722818.4100000001</v>
      </c>
      <c r="AJ13" s="34">
        <f t="shared" si="24"/>
        <v>12119.8200000003</v>
      </c>
      <c r="AK13" s="16">
        <f t="shared" si="25"/>
        <v>10028591.09</v>
      </c>
      <c r="AL13" s="16">
        <v>10041049.52</v>
      </c>
      <c r="AM13" s="34">
        <f t="shared" si="26"/>
        <v>12458.4299999997</v>
      </c>
      <c r="AN13" s="16">
        <f t="shared" si="31"/>
        <v>213220.74</v>
      </c>
      <c r="AO13" s="16">
        <v>213623.62</v>
      </c>
      <c r="AP13" s="18">
        <f t="shared" si="27"/>
        <v>402.880000000005</v>
      </c>
      <c r="AQ13" s="16">
        <f t="shared" si="32"/>
        <v>216486.7</v>
      </c>
      <c r="AR13" s="16">
        <v>216865.31</v>
      </c>
      <c r="AS13" s="18">
        <f t="shared" si="28"/>
        <v>378.60999999998597</v>
      </c>
      <c r="AT13" s="16">
        <f t="shared" si="29"/>
        <v>45415.39</v>
      </c>
      <c r="AU13" s="16">
        <v>45415.39</v>
      </c>
      <c r="AV13" s="34">
        <f t="shared" si="0"/>
        <v>0</v>
      </c>
      <c r="AW13" s="18">
        <f t="shared" si="30"/>
        <v>12635.270000000301</v>
      </c>
      <c r="AX13" s="16">
        <f t="shared" si="1"/>
        <v>338.60999999940401</v>
      </c>
      <c r="AY13" s="38"/>
      <c r="AZ13" s="1"/>
      <c r="BA13" s="1"/>
      <c r="BB13" s="1"/>
      <c r="BC13" s="1"/>
      <c r="BD13" s="1"/>
      <c r="BE13" s="1"/>
      <c r="BF13" s="1"/>
    </row>
    <row r="14" spans="1:58" ht="30" customHeight="1">
      <c r="A14" s="504"/>
      <c r="B14" s="15">
        <v>46241</v>
      </c>
      <c r="C14" s="16">
        <f t="shared" si="2"/>
        <v>5040063.3</v>
      </c>
      <c r="D14" s="16">
        <v>5045332.6100000003</v>
      </c>
      <c r="E14" s="17">
        <f t="shared" si="3"/>
        <v>5269.3100000005197</v>
      </c>
      <c r="F14" s="16">
        <f t="shared" si="4"/>
        <v>1511934.95</v>
      </c>
      <c r="G14" s="16">
        <v>1514641.31</v>
      </c>
      <c r="H14" s="17">
        <f t="shared" si="5"/>
        <v>2706.3600000001002</v>
      </c>
      <c r="I14" s="16">
        <f t="shared" si="6"/>
        <v>179841.81</v>
      </c>
      <c r="J14" s="16">
        <v>180044.76</v>
      </c>
      <c r="K14" s="17">
        <f t="shared" si="7"/>
        <v>202.95000000001201</v>
      </c>
      <c r="L14" s="16">
        <f t="shared" si="8"/>
        <v>104016.48</v>
      </c>
      <c r="M14" s="16">
        <v>104155.23</v>
      </c>
      <c r="N14" s="17">
        <f t="shared" si="9"/>
        <v>138.75</v>
      </c>
      <c r="O14" s="16">
        <f t="shared" si="10"/>
        <v>901210.8</v>
      </c>
      <c r="P14" s="16">
        <v>902397.4</v>
      </c>
      <c r="Q14" s="17">
        <f t="shared" si="11"/>
        <v>1186.5999999999799</v>
      </c>
      <c r="R14" s="16">
        <f t="shared" si="12"/>
        <v>365178.64</v>
      </c>
      <c r="S14" s="16">
        <v>365558.12</v>
      </c>
      <c r="T14" s="17">
        <f t="shared" si="13"/>
        <v>379.47999999998098</v>
      </c>
      <c r="U14" s="16">
        <f t="shared" si="14"/>
        <v>959535</v>
      </c>
      <c r="V14" s="16">
        <v>960588.80000000005</v>
      </c>
      <c r="W14" s="17">
        <f t="shared" si="15"/>
        <v>1053.80000000005</v>
      </c>
      <c r="X14" s="16">
        <f t="shared" si="16"/>
        <v>684691.44</v>
      </c>
      <c r="Y14" s="16">
        <v>685253.04</v>
      </c>
      <c r="Z14" s="17">
        <f t="shared" si="17"/>
        <v>561.60000000009302</v>
      </c>
      <c r="AA14" s="16">
        <f t="shared" si="18"/>
        <v>185691.04</v>
      </c>
      <c r="AB14" s="16">
        <v>185958.32</v>
      </c>
      <c r="AC14" s="17">
        <f t="shared" si="19"/>
        <v>267.27999999999901</v>
      </c>
      <c r="AD14" s="16">
        <f t="shared" si="20"/>
        <v>259190</v>
      </c>
      <c r="AE14" s="16">
        <v>259483</v>
      </c>
      <c r="AF14" s="17">
        <f t="shared" si="21"/>
        <v>293</v>
      </c>
      <c r="AG14" s="17">
        <f t="shared" si="22"/>
        <v>12059.1300000007</v>
      </c>
      <c r="AH14" s="16">
        <f t="shared" si="23"/>
        <v>9722818.4100000001</v>
      </c>
      <c r="AI14" s="16">
        <v>9733864.0299999993</v>
      </c>
      <c r="AJ14" s="34">
        <f t="shared" si="24"/>
        <v>11045.6199999992</v>
      </c>
      <c r="AK14" s="16">
        <f t="shared" si="25"/>
        <v>10041049.52</v>
      </c>
      <c r="AL14" s="16">
        <v>10052436.359999999</v>
      </c>
      <c r="AM14" s="34">
        <f t="shared" si="26"/>
        <v>11386.8399999999</v>
      </c>
      <c r="AN14" s="16">
        <f t="shared" si="31"/>
        <v>213623.62</v>
      </c>
      <c r="AO14" s="16">
        <v>214045.23</v>
      </c>
      <c r="AP14" s="18">
        <f t="shared" si="27"/>
        <v>421.61000000001502</v>
      </c>
      <c r="AQ14" s="16">
        <f t="shared" si="32"/>
        <v>216865.31</v>
      </c>
      <c r="AR14" s="16">
        <v>217258.55</v>
      </c>
      <c r="AS14" s="18">
        <f t="shared" si="28"/>
        <v>393.23999999999103</v>
      </c>
      <c r="AT14" s="16">
        <f t="shared" si="29"/>
        <v>45415.39</v>
      </c>
      <c r="AU14" s="16">
        <v>45415.37</v>
      </c>
      <c r="AV14" s="34">
        <f t="shared" si="0"/>
        <v>-1.9999999996798599E-2</v>
      </c>
      <c r="AW14" s="18">
        <f t="shared" si="30"/>
        <v>11593.209999999201</v>
      </c>
      <c r="AX14" s="16">
        <f t="shared" si="1"/>
        <v>341.22000000067101</v>
      </c>
      <c r="AY14" s="38"/>
      <c r="AZ14" s="1"/>
      <c r="BA14" s="1"/>
      <c r="BB14" s="1"/>
      <c r="BC14" s="1"/>
      <c r="BD14" s="1"/>
      <c r="BE14" s="1"/>
      <c r="BF14" s="1"/>
    </row>
    <row r="15" spans="1:58" ht="30" customHeight="1">
      <c r="A15" s="504"/>
      <c r="B15" s="15">
        <v>46242</v>
      </c>
      <c r="C15" s="16">
        <f t="shared" si="2"/>
        <v>5045332.6100000003</v>
      </c>
      <c r="D15" s="16">
        <v>5051388.7</v>
      </c>
      <c r="E15" s="17">
        <f t="shared" si="3"/>
        <v>6056.0899999998501</v>
      </c>
      <c r="F15" s="16">
        <f t="shared" si="4"/>
        <v>1514641.31</v>
      </c>
      <c r="G15" s="16">
        <v>1517732.37</v>
      </c>
      <c r="H15" s="17">
        <f t="shared" si="5"/>
        <v>3091.06000000006</v>
      </c>
      <c r="I15" s="16">
        <f t="shared" si="6"/>
        <v>180044.76</v>
      </c>
      <c r="J15" s="16">
        <v>180249.9</v>
      </c>
      <c r="K15" s="17">
        <f t="shared" si="7"/>
        <v>205.13999999998501</v>
      </c>
      <c r="L15" s="16">
        <f t="shared" si="8"/>
        <v>104155.23</v>
      </c>
      <c r="M15" s="16">
        <v>104269.97</v>
      </c>
      <c r="N15" s="17">
        <f t="shared" si="9"/>
        <v>114.740000000005</v>
      </c>
      <c r="O15" s="16">
        <f t="shared" si="10"/>
        <v>902397.4</v>
      </c>
      <c r="P15" s="16">
        <v>903654.1</v>
      </c>
      <c r="Q15" s="17">
        <f t="shared" si="11"/>
        <v>1256.69999999995</v>
      </c>
      <c r="R15" s="16">
        <f t="shared" si="12"/>
        <v>365558.12</v>
      </c>
      <c r="S15" s="16">
        <v>366068.04</v>
      </c>
      <c r="T15" s="17">
        <f t="shared" si="13"/>
        <v>509.91999999998399</v>
      </c>
      <c r="U15" s="16">
        <f t="shared" si="14"/>
        <v>960588.80000000005</v>
      </c>
      <c r="V15" s="16">
        <v>961727.4</v>
      </c>
      <c r="W15" s="17">
        <f t="shared" si="15"/>
        <v>1138.5999999999799</v>
      </c>
      <c r="X15" s="16">
        <f t="shared" si="16"/>
        <v>685253.04</v>
      </c>
      <c r="Y15" s="16">
        <v>685877.76000000001</v>
      </c>
      <c r="Z15" s="17">
        <f t="shared" si="17"/>
        <v>624.71999999997195</v>
      </c>
      <c r="AA15" s="16">
        <f t="shared" si="18"/>
        <v>185958.32</v>
      </c>
      <c r="AB15" s="16">
        <v>186236.88</v>
      </c>
      <c r="AC15" s="17">
        <f t="shared" si="19"/>
        <v>278.55999999999801</v>
      </c>
      <c r="AD15" s="16">
        <f t="shared" si="20"/>
        <v>259483</v>
      </c>
      <c r="AE15" s="16">
        <v>259778</v>
      </c>
      <c r="AF15" s="17">
        <f t="shared" si="21"/>
        <v>295</v>
      </c>
      <c r="AG15" s="17">
        <f t="shared" si="22"/>
        <v>13570.529999999801</v>
      </c>
      <c r="AH15" s="16">
        <f t="shared" si="23"/>
        <v>9733864.0299999993</v>
      </c>
      <c r="AI15" s="16">
        <v>9746227.6400000006</v>
      </c>
      <c r="AJ15" s="34">
        <f t="shared" si="24"/>
        <v>12363.610000001299</v>
      </c>
      <c r="AK15" s="16">
        <f t="shared" si="25"/>
        <v>10052436.359999999</v>
      </c>
      <c r="AL15" s="16">
        <v>10065138.93</v>
      </c>
      <c r="AM15" s="34">
        <f t="shared" si="26"/>
        <v>12702.5700000003</v>
      </c>
      <c r="AN15" s="16">
        <f t="shared" si="31"/>
        <v>214045.23</v>
      </c>
      <c r="AO15" s="16">
        <v>214539.16</v>
      </c>
      <c r="AP15" s="18">
        <f t="shared" si="27"/>
        <v>493.92999999999302</v>
      </c>
      <c r="AQ15" s="16">
        <f t="shared" si="32"/>
        <v>217258.55</v>
      </c>
      <c r="AR15" s="16">
        <v>217723.64</v>
      </c>
      <c r="AS15" s="18">
        <f t="shared" si="28"/>
        <v>465.09000000002601</v>
      </c>
      <c r="AT15" s="16">
        <f t="shared" si="29"/>
        <v>45415.37</v>
      </c>
      <c r="AU15" s="16">
        <v>45415.39</v>
      </c>
      <c r="AV15" s="34">
        <f t="shared" si="0"/>
        <v>1.9999999996798599E-2</v>
      </c>
      <c r="AW15" s="18">
        <f t="shared" si="30"/>
        <v>13044.0500000013</v>
      </c>
      <c r="AX15" s="16">
        <f t="shared" si="1"/>
        <v>338.95999999903103</v>
      </c>
      <c r="AY15" s="2"/>
      <c r="AZ15" s="1"/>
      <c r="BA15" s="1"/>
      <c r="BB15" s="1"/>
      <c r="BC15" s="1"/>
      <c r="BD15" s="1"/>
      <c r="BE15" s="1"/>
      <c r="BF15" s="1"/>
    </row>
    <row r="16" spans="1:58" ht="30" customHeight="1">
      <c r="A16" s="504"/>
      <c r="B16" s="15">
        <v>46243</v>
      </c>
      <c r="C16" s="16">
        <f t="shared" si="2"/>
        <v>5051388.7</v>
      </c>
      <c r="D16" s="16">
        <v>5057210.82</v>
      </c>
      <c r="E16" s="17">
        <f t="shared" si="3"/>
        <v>5822.1200000001099</v>
      </c>
      <c r="F16" s="16">
        <f t="shared" si="4"/>
        <v>1517732.37</v>
      </c>
      <c r="G16" s="16">
        <v>1520951.46</v>
      </c>
      <c r="H16" s="17">
        <f t="shared" si="5"/>
        <v>3219.0899999998501</v>
      </c>
      <c r="I16" s="16">
        <f t="shared" si="6"/>
        <v>180249.9</v>
      </c>
      <c r="J16" s="16">
        <v>180451.75</v>
      </c>
      <c r="K16" s="17">
        <f t="shared" si="7"/>
        <v>201.85000000000599</v>
      </c>
      <c r="L16" s="16">
        <f t="shared" si="8"/>
        <v>104269.97</v>
      </c>
      <c r="M16" s="16">
        <v>104369.81</v>
      </c>
      <c r="N16" s="17">
        <f t="shared" si="9"/>
        <v>99.839999999996493</v>
      </c>
      <c r="O16" s="16">
        <f t="shared" si="10"/>
        <v>903654.1</v>
      </c>
      <c r="P16" s="16">
        <v>904862.3</v>
      </c>
      <c r="Q16" s="17">
        <f t="shared" si="11"/>
        <v>1208.2000000000701</v>
      </c>
      <c r="R16" s="16">
        <f t="shared" si="12"/>
        <v>366068.04</v>
      </c>
      <c r="S16" s="16">
        <v>366558.24</v>
      </c>
      <c r="T16" s="17">
        <f t="shared" si="13"/>
        <v>490.20000000001198</v>
      </c>
      <c r="U16" s="16">
        <f t="shared" si="14"/>
        <v>961727.4</v>
      </c>
      <c r="V16" s="16">
        <v>962856</v>
      </c>
      <c r="W16" s="17">
        <f t="shared" si="15"/>
        <v>1128.5999999999799</v>
      </c>
      <c r="X16" s="16">
        <f t="shared" si="16"/>
        <v>685877.76000000001</v>
      </c>
      <c r="Y16" s="16">
        <v>686521.28</v>
      </c>
      <c r="Z16" s="17">
        <f t="shared" si="17"/>
        <v>643.52000000001897</v>
      </c>
      <c r="AA16" s="16">
        <f t="shared" si="18"/>
        <v>186236.88</v>
      </c>
      <c r="AB16" s="16">
        <v>186502.92</v>
      </c>
      <c r="AC16" s="17">
        <f t="shared" si="19"/>
        <v>266.04000000000798</v>
      </c>
      <c r="AD16" s="16">
        <f t="shared" si="20"/>
        <v>259778</v>
      </c>
      <c r="AE16" s="16">
        <v>259998</v>
      </c>
      <c r="AF16" s="17">
        <f t="shared" si="21"/>
        <v>220</v>
      </c>
      <c r="AG16" s="17">
        <f t="shared" si="22"/>
        <v>13299.460000000099</v>
      </c>
      <c r="AH16" s="16">
        <f t="shared" si="23"/>
        <v>9746227.6400000006</v>
      </c>
      <c r="AI16" s="16">
        <v>9758214.8399999999</v>
      </c>
      <c r="AJ16" s="34">
        <f t="shared" si="24"/>
        <v>11987.1999999993</v>
      </c>
      <c r="AK16" s="16">
        <f t="shared" si="25"/>
        <v>10065138.93</v>
      </c>
      <c r="AL16" s="16">
        <v>10077456.189999999</v>
      </c>
      <c r="AM16" s="34">
        <f t="shared" si="26"/>
        <v>12317.2599999998</v>
      </c>
      <c r="AN16" s="16">
        <f t="shared" si="31"/>
        <v>214539.16</v>
      </c>
      <c r="AO16" s="16">
        <v>215086.05</v>
      </c>
      <c r="AP16" s="18">
        <f t="shared" si="27"/>
        <v>546.88999999998498</v>
      </c>
      <c r="AQ16" s="16">
        <f t="shared" si="32"/>
        <v>217723.64</v>
      </c>
      <c r="AR16" s="16">
        <v>218237.77</v>
      </c>
      <c r="AS16" s="18">
        <f t="shared" si="28"/>
        <v>514.12999999997601</v>
      </c>
      <c r="AT16" s="16">
        <f t="shared" si="29"/>
        <v>45415.39</v>
      </c>
      <c r="AU16" s="16">
        <v>45415.39</v>
      </c>
      <c r="AV16" s="34">
        <f t="shared" si="0"/>
        <v>0</v>
      </c>
      <c r="AW16" s="18">
        <f t="shared" si="30"/>
        <v>12782.1799999992</v>
      </c>
      <c r="AX16" s="16">
        <f t="shared" si="1"/>
        <v>330.060000000522</v>
      </c>
      <c r="AY16" s="38"/>
      <c r="AZ16" s="1"/>
      <c r="BA16" s="1"/>
      <c r="BB16" s="1"/>
      <c r="BC16" s="1"/>
      <c r="BD16" s="1"/>
      <c r="BE16" s="1"/>
      <c r="BF16" s="1"/>
    </row>
    <row r="17" spans="1:55" s="3" customFormat="1" ht="30" customHeight="1">
      <c r="A17" s="504"/>
      <c r="B17" s="15">
        <v>46244</v>
      </c>
      <c r="C17" s="16">
        <f t="shared" si="2"/>
        <v>5057210.82</v>
      </c>
      <c r="D17" s="16">
        <v>5063300.1100000003</v>
      </c>
      <c r="E17" s="17">
        <f t="shared" si="3"/>
        <v>6089.29000000004</v>
      </c>
      <c r="F17" s="16">
        <f t="shared" si="4"/>
        <v>1520951.46</v>
      </c>
      <c r="G17" s="16">
        <v>1523493.5</v>
      </c>
      <c r="H17" s="17">
        <f t="shared" si="5"/>
        <v>2542.04000000004</v>
      </c>
      <c r="I17" s="16">
        <f t="shared" si="6"/>
        <v>180451.75</v>
      </c>
      <c r="J17" s="16">
        <v>180654.19</v>
      </c>
      <c r="K17" s="17">
        <f t="shared" si="7"/>
        <v>202.44000000000199</v>
      </c>
      <c r="L17" s="16">
        <f t="shared" si="8"/>
        <v>104369.81</v>
      </c>
      <c r="M17" s="16">
        <v>104467.64</v>
      </c>
      <c r="N17" s="17">
        <f t="shared" si="9"/>
        <v>97.830000000001704</v>
      </c>
      <c r="O17" s="16">
        <f t="shared" si="10"/>
        <v>904862.3</v>
      </c>
      <c r="P17" s="16">
        <v>905952.1</v>
      </c>
      <c r="Q17" s="17">
        <f t="shared" si="11"/>
        <v>1089.7999999999299</v>
      </c>
      <c r="R17" s="16">
        <f t="shared" si="12"/>
        <v>366558.24</v>
      </c>
      <c r="S17" s="16">
        <v>367017.72</v>
      </c>
      <c r="T17" s="17">
        <f t="shared" si="13"/>
        <v>459.47999999998098</v>
      </c>
      <c r="U17" s="16">
        <f t="shared" si="14"/>
        <v>962856</v>
      </c>
      <c r="V17" s="16">
        <v>963952.7</v>
      </c>
      <c r="W17" s="17">
        <f t="shared" si="15"/>
        <v>1096.69999999995</v>
      </c>
      <c r="X17" s="16">
        <f t="shared" si="16"/>
        <v>686521.28</v>
      </c>
      <c r="Y17" s="16">
        <v>687129.76</v>
      </c>
      <c r="Z17" s="17">
        <f t="shared" si="17"/>
        <v>608.47999999998103</v>
      </c>
      <c r="AA17" s="16">
        <f t="shared" si="18"/>
        <v>186502.92</v>
      </c>
      <c r="AB17" s="16">
        <v>186763.44</v>
      </c>
      <c r="AC17" s="17">
        <f t="shared" si="19"/>
        <v>260.51999999998998</v>
      </c>
      <c r="AD17" s="16">
        <f t="shared" si="20"/>
        <v>259998</v>
      </c>
      <c r="AE17" s="16">
        <v>260290</v>
      </c>
      <c r="AF17" s="17">
        <f t="shared" si="21"/>
        <v>292</v>
      </c>
      <c r="AG17" s="17">
        <f t="shared" si="22"/>
        <v>12738.5799999999</v>
      </c>
      <c r="AH17" s="16">
        <f t="shared" si="23"/>
        <v>9758214.8399999999</v>
      </c>
      <c r="AI17" s="16">
        <v>9769872.5</v>
      </c>
      <c r="AJ17" s="34">
        <f t="shared" si="24"/>
        <v>11657.6600000001</v>
      </c>
      <c r="AK17" s="16">
        <f t="shared" si="25"/>
        <v>10077456.189999999</v>
      </c>
      <c r="AL17" s="16">
        <v>10089450.800000001</v>
      </c>
      <c r="AM17" s="34">
        <f t="shared" si="26"/>
        <v>11994.610000001299</v>
      </c>
      <c r="AN17" s="16">
        <f t="shared" si="31"/>
        <v>215086.05</v>
      </c>
      <c r="AO17" s="16">
        <v>215532.23</v>
      </c>
      <c r="AP17" s="18">
        <f t="shared" si="27"/>
        <v>446.18000000002201</v>
      </c>
      <c r="AQ17" s="16">
        <f t="shared" si="32"/>
        <v>218237.77</v>
      </c>
      <c r="AR17" s="16">
        <v>218664.85</v>
      </c>
      <c r="AS17" s="18">
        <f t="shared" si="28"/>
        <v>427.08000000001601</v>
      </c>
      <c r="AT17" s="16">
        <f t="shared" si="29"/>
        <v>45415.39</v>
      </c>
      <c r="AU17" s="16">
        <v>45415.39</v>
      </c>
      <c r="AV17" s="34">
        <f t="shared" si="0"/>
        <v>0</v>
      </c>
      <c r="AW17" s="18">
        <f t="shared" si="30"/>
        <v>12270.4000000002</v>
      </c>
      <c r="AX17" s="16">
        <f t="shared" si="1"/>
        <v>336.95000000111798</v>
      </c>
      <c r="AY17" s="39"/>
      <c r="BC17" s="1"/>
    </row>
    <row r="18" spans="1:55" s="1" customFormat="1" ht="30" customHeight="1">
      <c r="A18" s="504"/>
      <c r="B18" s="15">
        <v>46245</v>
      </c>
      <c r="C18" s="16">
        <f t="shared" si="2"/>
        <v>5063300.1100000003</v>
      </c>
      <c r="D18" s="16">
        <v>5069048.2</v>
      </c>
      <c r="E18" s="17">
        <f t="shared" si="3"/>
        <v>5748.0899999998501</v>
      </c>
      <c r="F18" s="16">
        <f t="shared" si="4"/>
        <v>1523493.5</v>
      </c>
      <c r="G18" s="16">
        <v>1526164.1</v>
      </c>
      <c r="H18" s="17">
        <f t="shared" si="5"/>
        <v>2670.6000000000899</v>
      </c>
      <c r="I18" s="16">
        <f t="shared" si="6"/>
        <v>180654.19</v>
      </c>
      <c r="J18" s="16">
        <v>180855.92</v>
      </c>
      <c r="K18" s="17">
        <f t="shared" si="7"/>
        <v>201.73000000000999</v>
      </c>
      <c r="L18" s="16">
        <f t="shared" si="8"/>
        <v>104467.64</v>
      </c>
      <c r="M18" s="16">
        <v>104574.67</v>
      </c>
      <c r="N18" s="17">
        <f t="shared" si="9"/>
        <v>107.02999999999901</v>
      </c>
      <c r="O18" s="16">
        <f t="shared" si="10"/>
        <v>905952.1</v>
      </c>
      <c r="P18" s="16">
        <v>906980</v>
      </c>
      <c r="Q18" s="17">
        <f t="shared" si="11"/>
        <v>1027.9000000000201</v>
      </c>
      <c r="R18" s="16">
        <f t="shared" si="12"/>
        <v>367017.72</v>
      </c>
      <c r="S18" s="16">
        <v>367419.32</v>
      </c>
      <c r="T18" s="17">
        <f t="shared" si="13"/>
        <v>401.60000000003498</v>
      </c>
      <c r="U18" s="16">
        <f t="shared" si="14"/>
        <v>963952.7</v>
      </c>
      <c r="V18" s="16">
        <v>965031</v>
      </c>
      <c r="W18" s="17">
        <f t="shared" si="15"/>
        <v>1078.30000000005</v>
      </c>
      <c r="X18" s="16">
        <f t="shared" si="16"/>
        <v>687129.76</v>
      </c>
      <c r="Y18" s="16">
        <v>687748.56</v>
      </c>
      <c r="Z18" s="17">
        <f t="shared" si="17"/>
        <v>618.80000000004702</v>
      </c>
      <c r="AA18" s="16">
        <f t="shared" si="18"/>
        <v>186763.44</v>
      </c>
      <c r="AB18" s="16">
        <v>187032.64</v>
      </c>
      <c r="AC18" s="17">
        <f t="shared" si="19"/>
        <v>269.20000000001198</v>
      </c>
      <c r="AD18" s="16">
        <f t="shared" si="20"/>
        <v>260290</v>
      </c>
      <c r="AE18" s="16">
        <v>260577</v>
      </c>
      <c r="AF18" s="17">
        <f t="shared" si="21"/>
        <v>287</v>
      </c>
      <c r="AG18" s="17">
        <f t="shared" si="22"/>
        <v>12410.2500000001</v>
      </c>
      <c r="AH18" s="16">
        <v>9769872.5</v>
      </c>
      <c r="AI18" s="16">
        <v>9781299.3000000007</v>
      </c>
      <c r="AJ18" s="34">
        <f t="shared" si="24"/>
        <v>11426.8000000007</v>
      </c>
      <c r="AK18" s="16">
        <f t="shared" si="25"/>
        <v>10089450.800000001</v>
      </c>
      <c r="AL18" s="16">
        <v>10101191.609999999</v>
      </c>
      <c r="AM18" s="34">
        <f t="shared" si="26"/>
        <v>11740.809999998701</v>
      </c>
      <c r="AN18" s="16">
        <f t="shared" si="31"/>
        <v>215532.23</v>
      </c>
      <c r="AO18" s="16">
        <v>215897.28</v>
      </c>
      <c r="AP18" s="18">
        <f t="shared" si="27"/>
        <v>365.04999999998802</v>
      </c>
      <c r="AQ18" s="16">
        <f t="shared" si="32"/>
        <v>218664.85</v>
      </c>
      <c r="AR18" s="16">
        <v>219023.39</v>
      </c>
      <c r="AS18" s="18">
        <f t="shared" si="28"/>
        <v>358.54000000000798</v>
      </c>
      <c r="AT18" s="16">
        <f t="shared" si="29"/>
        <v>45415.39</v>
      </c>
      <c r="AU18" s="16">
        <v>45415.39</v>
      </c>
      <c r="AV18" s="34">
        <f t="shared" si="0"/>
        <v>0</v>
      </c>
      <c r="AW18" s="18">
        <f t="shared" si="30"/>
        <v>11881.190000000701</v>
      </c>
      <c r="AX18" s="16">
        <f t="shared" si="1"/>
        <v>314.00999999791401</v>
      </c>
    </row>
    <row r="19" spans="1:55" s="3" customFormat="1" ht="30" customHeight="1">
      <c r="A19" s="504"/>
      <c r="B19" s="15">
        <v>46246</v>
      </c>
      <c r="C19" s="16">
        <f t="shared" si="2"/>
        <v>5069048.2</v>
      </c>
      <c r="D19" s="16">
        <v>5075044.2699999996</v>
      </c>
      <c r="E19" s="17">
        <f t="shared" si="3"/>
        <v>5996.0699999993703</v>
      </c>
      <c r="F19" s="16">
        <f t="shared" si="4"/>
        <v>1526164.1</v>
      </c>
      <c r="G19" s="16">
        <v>1528955.69</v>
      </c>
      <c r="H19" s="17">
        <f t="shared" si="5"/>
        <v>2791.5899999998501</v>
      </c>
      <c r="I19" s="16">
        <f t="shared" si="6"/>
        <v>180855.92</v>
      </c>
      <c r="J19" s="16">
        <v>181055.51</v>
      </c>
      <c r="K19" s="17">
        <f t="shared" si="7"/>
        <v>199.58999999999699</v>
      </c>
      <c r="L19" s="16">
        <f t="shared" si="8"/>
        <v>104574.67</v>
      </c>
      <c r="M19" s="16">
        <v>104668.11</v>
      </c>
      <c r="N19" s="17">
        <f t="shared" si="9"/>
        <v>93.4400000000023</v>
      </c>
      <c r="O19" s="16">
        <f t="shared" si="10"/>
        <v>906980</v>
      </c>
      <c r="P19" s="16">
        <v>908115.3</v>
      </c>
      <c r="Q19" s="17">
        <f t="shared" si="11"/>
        <v>1135.30000000005</v>
      </c>
      <c r="R19" s="16">
        <f t="shared" si="12"/>
        <v>367419.32</v>
      </c>
      <c r="S19" s="16">
        <v>367846.76</v>
      </c>
      <c r="T19" s="17">
        <f t="shared" si="13"/>
        <v>427.44000000000199</v>
      </c>
      <c r="U19" s="16">
        <f t="shared" si="14"/>
        <v>965031</v>
      </c>
      <c r="V19" s="16">
        <v>966098.2</v>
      </c>
      <c r="W19" s="17">
        <f t="shared" si="15"/>
        <v>1067.19999999995</v>
      </c>
      <c r="X19" s="16">
        <f t="shared" si="16"/>
        <v>687748.56</v>
      </c>
      <c r="Y19" s="16">
        <v>688318.88</v>
      </c>
      <c r="Z19" s="17">
        <f t="shared" si="17"/>
        <v>570.319999999949</v>
      </c>
      <c r="AA19" s="16">
        <f t="shared" si="18"/>
        <v>187032.64</v>
      </c>
      <c r="AB19" s="16">
        <v>187301.76000000001</v>
      </c>
      <c r="AC19" s="17">
        <f t="shared" si="19"/>
        <v>269.119999999995</v>
      </c>
      <c r="AD19" s="16">
        <f t="shared" si="20"/>
        <v>260577</v>
      </c>
      <c r="AE19" s="16">
        <v>260852</v>
      </c>
      <c r="AF19" s="17">
        <f t="shared" si="21"/>
        <v>275</v>
      </c>
      <c r="AG19" s="17">
        <f t="shared" si="22"/>
        <v>12825.069999999199</v>
      </c>
      <c r="AH19" s="16">
        <f t="shared" ref="AH19:AH25" si="33">+AI18</f>
        <v>9781299.3000000007</v>
      </c>
      <c r="AI19" s="16">
        <v>9793077.5199999996</v>
      </c>
      <c r="AJ19" s="34">
        <f t="shared" si="24"/>
        <v>11778.219999998801</v>
      </c>
      <c r="AK19" s="16">
        <f t="shared" si="25"/>
        <v>10101191.609999999</v>
      </c>
      <c r="AL19" s="16">
        <v>10113295.4</v>
      </c>
      <c r="AM19" s="34">
        <f t="shared" si="26"/>
        <v>12103.790000000999</v>
      </c>
      <c r="AN19" s="16">
        <f t="shared" si="31"/>
        <v>215897.28</v>
      </c>
      <c r="AO19" s="16">
        <v>216303.41</v>
      </c>
      <c r="AP19" s="18">
        <f t="shared" si="27"/>
        <v>406.130000000005</v>
      </c>
      <c r="AQ19" s="16">
        <f t="shared" si="32"/>
        <v>219023.39</v>
      </c>
      <c r="AR19" s="16">
        <v>219427.21</v>
      </c>
      <c r="AS19" s="18">
        <f t="shared" si="28"/>
        <v>403.81999999997799</v>
      </c>
      <c r="AT19" s="16">
        <f t="shared" si="29"/>
        <v>45415.39</v>
      </c>
      <c r="AU19" s="16">
        <v>45415.39</v>
      </c>
      <c r="AV19" s="34">
        <f t="shared" si="0"/>
        <v>0</v>
      </c>
      <c r="AW19" s="18">
        <f t="shared" si="30"/>
        <v>12319.049999998801</v>
      </c>
      <c r="AX19" s="16">
        <f t="shared" si="1"/>
        <v>325.57000000216101</v>
      </c>
      <c r="AY19" s="40"/>
    </row>
    <row r="20" spans="1:55" s="3" customFormat="1" ht="30" customHeight="1">
      <c r="A20" s="504"/>
      <c r="B20" s="15">
        <v>46247</v>
      </c>
      <c r="C20" s="16">
        <f t="shared" si="2"/>
        <v>5075044.2699999996</v>
      </c>
      <c r="D20" s="16">
        <v>5081229.66</v>
      </c>
      <c r="E20" s="17">
        <f t="shared" si="3"/>
        <v>6185.3900000005997</v>
      </c>
      <c r="F20" s="16">
        <f t="shared" si="4"/>
        <v>1528955.69</v>
      </c>
      <c r="G20" s="16">
        <v>1531678.7</v>
      </c>
      <c r="H20" s="17">
        <f t="shared" si="5"/>
        <v>2723.0100000000102</v>
      </c>
      <c r="I20" s="16">
        <f t="shared" si="6"/>
        <v>181055.51</v>
      </c>
      <c r="J20" s="16">
        <v>181256.56</v>
      </c>
      <c r="K20" s="17">
        <f t="shared" si="7"/>
        <v>201.04999999998799</v>
      </c>
      <c r="L20" s="16">
        <f t="shared" si="8"/>
        <v>104668.11</v>
      </c>
      <c r="M20" s="16">
        <v>104776.01</v>
      </c>
      <c r="N20" s="17">
        <f t="shared" si="9"/>
        <v>107.89999999999399</v>
      </c>
      <c r="O20" s="16">
        <f t="shared" si="10"/>
        <v>908115.3</v>
      </c>
      <c r="P20" s="16">
        <v>909245.1</v>
      </c>
      <c r="Q20" s="17">
        <f t="shared" si="11"/>
        <v>1129.7999999999299</v>
      </c>
      <c r="R20" s="16">
        <f t="shared" si="12"/>
        <v>367846.76</v>
      </c>
      <c r="S20" s="16">
        <v>368262.72</v>
      </c>
      <c r="T20" s="17">
        <f t="shared" si="13"/>
        <v>415.95999999996297</v>
      </c>
      <c r="U20" s="16">
        <f t="shared" si="14"/>
        <v>966098.2</v>
      </c>
      <c r="V20" s="16">
        <v>967172</v>
      </c>
      <c r="W20" s="17">
        <f t="shared" si="15"/>
        <v>1073.80000000005</v>
      </c>
      <c r="X20" s="16">
        <f t="shared" si="16"/>
        <v>688318.88</v>
      </c>
      <c r="Y20" s="16">
        <v>688973.04</v>
      </c>
      <c r="Z20" s="17">
        <f t="shared" si="17"/>
        <v>654.16000000003305</v>
      </c>
      <c r="AA20" s="16">
        <f t="shared" si="18"/>
        <v>187301.76000000001</v>
      </c>
      <c r="AB20" s="16">
        <v>187567.12</v>
      </c>
      <c r="AC20" s="17">
        <f t="shared" si="19"/>
        <v>265.35999999998597</v>
      </c>
      <c r="AD20" s="16">
        <f t="shared" si="20"/>
        <v>260852</v>
      </c>
      <c r="AE20" s="16">
        <v>261119</v>
      </c>
      <c r="AF20" s="17">
        <f t="shared" si="21"/>
        <v>267</v>
      </c>
      <c r="AG20" s="17">
        <f t="shared" si="22"/>
        <v>13023.430000000501</v>
      </c>
      <c r="AH20" s="16">
        <f t="shared" si="33"/>
        <v>9793077.5199999996</v>
      </c>
      <c r="AI20" s="16">
        <v>9804885.4700000007</v>
      </c>
      <c r="AJ20" s="34">
        <f t="shared" si="24"/>
        <v>11807.950000001099</v>
      </c>
      <c r="AK20" s="16">
        <f t="shared" si="25"/>
        <v>10113295.4</v>
      </c>
      <c r="AL20" s="16">
        <v>10125437.939999999</v>
      </c>
      <c r="AM20" s="34">
        <f t="shared" si="26"/>
        <v>12142.5399999991</v>
      </c>
      <c r="AN20" s="16">
        <f t="shared" si="31"/>
        <v>216303.41</v>
      </c>
      <c r="AO20" s="16">
        <v>216782.74</v>
      </c>
      <c r="AP20" s="18">
        <f t="shared" si="27"/>
        <v>479.32999999998702</v>
      </c>
      <c r="AQ20" s="16">
        <f t="shared" si="32"/>
        <v>219427.21</v>
      </c>
      <c r="AR20" s="16">
        <v>219944.37</v>
      </c>
      <c r="AS20" s="18">
        <f t="shared" si="28"/>
        <v>517.16000000000304</v>
      </c>
      <c r="AT20" s="16">
        <f t="shared" si="29"/>
        <v>45415.39</v>
      </c>
      <c r="AU20" s="16">
        <v>45415.39</v>
      </c>
      <c r="AV20" s="34">
        <f t="shared" si="0"/>
        <v>0</v>
      </c>
      <c r="AW20" s="18">
        <f t="shared" si="30"/>
        <v>12539.0800000011</v>
      </c>
      <c r="AX20" s="16">
        <f t="shared" si="1"/>
        <v>334.589999997988</v>
      </c>
      <c r="AY20" s="40"/>
    </row>
    <row r="21" spans="1:55" s="1" customFormat="1" ht="30" customHeight="1">
      <c r="A21" s="504"/>
      <c r="B21" s="15">
        <v>46248</v>
      </c>
      <c r="C21" s="16">
        <f t="shared" si="2"/>
        <v>5081229.66</v>
      </c>
      <c r="D21" s="16">
        <v>5081281.0599999996</v>
      </c>
      <c r="E21" s="17">
        <f t="shared" si="3"/>
        <v>51.399999999441199</v>
      </c>
      <c r="F21" s="16">
        <f t="shared" si="4"/>
        <v>1531678.7</v>
      </c>
      <c r="G21" s="16">
        <v>1531694.75</v>
      </c>
      <c r="H21" s="17">
        <f t="shared" si="5"/>
        <v>16.050000000046602</v>
      </c>
      <c r="I21" s="16">
        <f t="shared" si="6"/>
        <v>181256.56</v>
      </c>
      <c r="J21" s="16">
        <v>181276.34</v>
      </c>
      <c r="K21" s="17">
        <f t="shared" si="7"/>
        <v>19.7799999999988</v>
      </c>
      <c r="L21" s="16">
        <f t="shared" si="8"/>
        <v>104776.01</v>
      </c>
      <c r="M21" s="16">
        <v>104791.85</v>
      </c>
      <c r="N21" s="17">
        <f t="shared" si="9"/>
        <v>15.8400000000111</v>
      </c>
      <c r="O21" s="16">
        <f t="shared" si="10"/>
        <v>909245.1</v>
      </c>
      <c r="P21" s="16">
        <v>909254.3</v>
      </c>
      <c r="Q21" s="17">
        <f t="shared" si="11"/>
        <v>9.2000000000698492</v>
      </c>
      <c r="R21" s="16">
        <f t="shared" si="12"/>
        <v>368262.72</v>
      </c>
      <c r="S21" s="16">
        <v>368275.52</v>
      </c>
      <c r="T21" s="17">
        <f t="shared" si="13"/>
        <v>12.8000000000466</v>
      </c>
      <c r="U21" s="16">
        <f t="shared" si="14"/>
        <v>967172</v>
      </c>
      <c r="V21" s="16">
        <v>967286.5</v>
      </c>
      <c r="W21" s="17">
        <f t="shared" si="15"/>
        <v>114.5</v>
      </c>
      <c r="X21" s="16">
        <f t="shared" si="16"/>
        <v>688973.04</v>
      </c>
      <c r="Y21" s="16">
        <v>688995.44</v>
      </c>
      <c r="Z21" s="17">
        <f t="shared" si="17"/>
        <v>22.3999999999069</v>
      </c>
      <c r="AA21" s="16">
        <f t="shared" si="18"/>
        <v>187567.12</v>
      </c>
      <c r="AB21" s="16">
        <v>187629.92</v>
      </c>
      <c r="AC21" s="17">
        <f t="shared" si="19"/>
        <v>62.800000000017498</v>
      </c>
      <c r="AD21" s="16">
        <f t="shared" si="20"/>
        <v>261119</v>
      </c>
      <c r="AE21" s="16">
        <v>261150</v>
      </c>
      <c r="AF21" s="17">
        <f t="shared" si="21"/>
        <v>31</v>
      </c>
      <c r="AG21" s="17">
        <f t="shared" si="22"/>
        <v>355.76999999953802</v>
      </c>
      <c r="AH21" s="16">
        <f t="shared" si="33"/>
        <v>9804885.4700000007</v>
      </c>
      <c r="AI21" s="16">
        <v>9805108.3699999992</v>
      </c>
      <c r="AJ21" s="34">
        <f t="shared" si="24"/>
        <v>222.89999999851</v>
      </c>
      <c r="AK21" s="16">
        <f t="shared" si="25"/>
        <v>10125437.939999999</v>
      </c>
      <c r="AL21" s="16">
        <v>10125730.83</v>
      </c>
      <c r="AM21" s="34">
        <f t="shared" si="26"/>
        <v>292.89000000059599</v>
      </c>
      <c r="AN21" s="16">
        <f t="shared" si="31"/>
        <v>216782.74</v>
      </c>
      <c r="AO21" s="16">
        <v>216906.08</v>
      </c>
      <c r="AP21" s="18">
        <f t="shared" si="27"/>
        <v>123.339999999997</v>
      </c>
      <c r="AQ21" s="16">
        <f t="shared" si="32"/>
        <v>219944.37</v>
      </c>
      <c r="AR21" s="16">
        <v>220065.72</v>
      </c>
      <c r="AS21" s="18">
        <f t="shared" si="28"/>
        <v>121.35000000000601</v>
      </c>
      <c r="AT21" s="16">
        <f t="shared" si="29"/>
        <v>45415.39</v>
      </c>
      <c r="AU21" s="16">
        <v>45574.86</v>
      </c>
      <c r="AV21" s="34">
        <f t="shared" si="0"/>
        <v>159.47000000000099</v>
      </c>
      <c r="AW21" s="18">
        <f t="shared" si="30"/>
        <v>245.31999999849401</v>
      </c>
      <c r="AX21" s="16">
        <f t="shared" si="1"/>
        <v>69.990000002086205</v>
      </c>
    </row>
    <row r="22" spans="1:55" s="1" customFormat="1" ht="30" customHeight="1">
      <c r="A22" s="504"/>
      <c r="B22" s="15">
        <v>46249</v>
      </c>
      <c r="C22" s="16">
        <f t="shared" si="2"/>
        <v>5081281.0599999996</v>
      </c>
      <c r="D22" s="16">
        <v>5087133.87</v>
      </c>
      <c r="E22" s="17">
        <f t="shared" si="3"/>
        <v>5852.8100000005197</v>
      </c>
      <c r="F22" s="16">
        <f t="shared" si="4"/>
        <v>1531694.75</v>
      </c>
      <c r="G22" s="16">
        <v>1534285.86</v>
      </c>
      <c r="H22" s="17">
        <f t="shared" si="5"/>
        <v>2591.1100000001002</v>
      </c>
      <c r="I22" s="16">
        <f t="shared" si="6"/>
        <v>181276.34</v>
      </c>
      <c r="J22" s="16">
        <v>181462.37</v>
      </c>
      <c r="K22" s="17">
        <f t="shared" si="7"/>
        <v>186.02999999999901</v>
      </c>
      <c r="L22" s="16">
        <f t="shared" si="8"/>
        <v>104791.85</v>
      </c>
      <c r="M22" s="16">
        <v>104893.8</v>
      </c>
      <c r="N22" s="17">
        <f t="shared" si="9"/>
        <v>101.949999999997</v>
      </c>
      <c r="O22" s="16">
        <f t="shared" si="10"/>
        <v>909254.3</v>
      </c>
      <c r="P22" s="16">
        <v>910336.9</v>
      </c>
      <c r="Q22" s="17">
        <f t="shared" si="11"/>
        <v>1082.5999999999799</v>
      </c>
      <c r="R22" s="16">
        <f t="shared" si="12"/>
        <v>368275.52</v>
      </c>
      <c r="S22" s="16">
        <v>368678</v>
      </c>
      <c r="T22" s="17">
        <f t="shared" si="13"/>
        <v>402.47999999998098</v>
      </c>
      <c r="U22" s="16">
        <f t="shared" si="14"/>
        <v>967286.5</v>
      </c>
      <c r="V22" s="16">
        <v>968296.4</v>
      </c>
      <c r="W22" s="17">
        <f t="shared" si="15"/>
        <v>1009.90000000002</v>
      </c>
      <c r="X22" s="16">
        <f t="shared" si="16"/>
        <v>688995.44</v>
      </c>
      <c r="Y22" s="16">
        <v>689550.64</v>
      </c>
      <c r="Z22" s="17">
        <f t="shared" si="17"/>
        <v>555.20000000006996</v>
      </c>
      <c r="AA22" s="16">
        <f t="shared" si="18"/>
        <v>187629.92</v>
      </c>
      <c r="AB22" s="16">
        <v>187879.28</v>
      </c>
      <c r="AC22" s="17">
        <f t="shared" si="19"/>
        <v>249.359999999986</v>
      </c>
      <c r="AD22" s="16">
        <f t="shared" si="20"/>
        <v>261150</v>
      </c>
      <c r="AE22" s="16">
        <v>261411</v>
      </c>
      <c r="AF22" s="17">
        <f t="shared" si="21"/>
        <v>261</v>
      </c>
      <c r="AG22" s="17">
        <f t="shared" si="22"/>
        <v>12292.440000000701</v>
      </c>
      <c r="AH22" s="16">
        <f t="shared" si="33"/>
        <v>9805108.3699999992</v>
      </c>
      <c r="AI22" s="16">
        <v>9816455.7100000009</v>
      </c>
      <c r="AJ22" s="34">
        <f t="shared" si="24"/>
        <v>11347.340000001701</v>
      </c>
      <c r="AK22" s="16">
        <f t="shared" si="25"/>
        <v>10125730.83</v>
      </c>
      <c r="AL22" s="16">
        <v>10137392.67</v>
      </c>
      <c r="AM22" s="34">
        <f t="shared" si="26"/>
        <v>11661.8399999999</v>
      </c>
      <c r="AN22" s="16">
        <f t="shared" si="31"/>
        <v>216906.08</v>
      </c>
      <c r="AO22" s="16">
        <v>217252.61</v>
      </c>
      <c r="AP22" s="18">
        <f t="shared" si="27"/>
        <v>346.52999999999901</v>
      </c>
      <c r="AQ22" s="16">
        <f t="shared" si="32"/>
        <v>220065.72</v>
      </c>
      <c r="AR22" s="16">
        <v>220441.14</v>
      </c>
      <c r="AS22" s="18">
        <f t="shared" si="28"/>
        <v>375.42000000001298</v>
      </c>
      <c r="AT22" s="16">
        <f t="shared" si="29"/>
        <v>45574.86</v>
      </c>
      <c r="AU22" s="16">
        <v>45574.86</v>
      </c>
      <c r="AV22" s="34">
        <f t="shared" si="0"/>
        <v>0</v>
      </c>
      <c r="AW22" s="18">
        <f t="shared" si="30"/>
        <v>11819.930000001699</v>
      </c>
      <c r="AX22" s="16">
        <f t="shared" si="1"/>
        <v>314.49999999813701</v>
      </c>
      <c r="AY22" s="2"/>
      <c r="BC22" s="3"/>
    </row>
    <row r="23" spans="1:55" s="1" customFormat="1" ht="30" customHeight="1">
      <c r="A23" s="504"/>
      <c r="B23" s="15">
        <v>46250</v>
      </c>
      <c r="C23" s="16">
        <f t="shared" si="2"/>
        <v>5087133.87</v>
      </c>
      <c r="D23" s="16">
        <v>5093433.26</v>
      </c>
      <c r="E23" s="17">
        <f t="shared" si="3"/>
        <v>6299.3899999996602</v>
      </c>
      <c r="F23" s="16">
        <f t="shared" si="4"/>
        <v>1534285.86</v>
      </c>
      <c r="G23" s="16">
        <v>1536853.47</v>
      </c>
      <c r="H23" s="17">
        <f t="shared" si="5"/>
        <v>2567.6099999998701</v>
      </c>
      <c r="I23" s="16">
        <f t="shared" si="6"/>
        <v>181462.37</v>
      </c>
      <c r="J23" s="16">
        <v>181662.58</v>
      </c>
      <c r="K23" s="17">
        <f t="shared" si="7"/>
        <v>200.20999999999199</v>
      </c>
      <c r="L23" s="16">
        <f t="shared" si="8"/>
        <v>104893.8</v>
      </c>
      <c r="M23" s="16">
        <v>104996.75</v>
      </c>
      <c r="N23" s="17">
        <f t="shared" si="9"/>
        <v>102.949999999997</v>
      </c>
      <c r="O23" s="16">
        <f t="shared" si="10"/>
        <v>910336.9</v>
      </c>
      <c r="P23" s="16">
        <v>911296.6</v>
      </c>
      <c r="Q23" s="17">
        <f t="shared" si="11"/>
        <v>959.69999999995298</v>
      </c>
      <c r="R23" s="16">
        <f t="shared" si="12"/>
        <v>368678</v>
      </c>
      <c r="S23" s="16">
        <v>369099.52000000002</v>
      </c>
      <c r="T23" s="17">
        <f t="shared" si="13"/>
        <v>421.52000000001902</v>
      </c>
      <c r="U23" s="16">
        <f t="shared" si="14"/>
        <v>968296.4</v>
      </c>
      <c r="V23" s="16">
        <v>969409.2</v>
      </c>
      <c r="W23" s="17">
        <f t="shared" si="15"/>
        <v>1112.7999999999299</v>
      </c>
      <c r="X23" s="16">
        <f t="shared" si="16"/>
        <v>689550.64</v>
      </c>
      <c r="Y23" s="16">
        <v>690157.36</v>
      </c>
      <c r="Z23" s="17">
        <f t="shared" si="17"/>
        <v>606.71999999997195</v>
      </c>
      <c r="AA23" s="16">
        <f t="shared" si="18"/>
        <v>187879.28</v>
      </c>
      <c r="AB23" s="16">
        <v>188147.36</v>
      </c>
      <c r="AC23" s="17">
        <f t="shared" si="19"/>
        <v>268.07999999998702</v>
      </c>
      <c r="AD23" s="16">
        <f t="shared" si="20"/>
        <v>261411</v>
      </c>
      <c r="AE23" s="16">
        <v>261604</v>
      </c>
      <c r="AF23" s="17">
        <f t="shared" si="21"/>
        <v>193</v>
      </c>
      <c r="AG23" s="17">
        <f t="shared" si="22"/>
        <v>12731.979999999399</v>
      </c>
      <c r="AH23" s="16">
        <f t="shared" si="33"/>
        <v>9816455.7100000009</v>
      </c>
      <c r="AI23" s="16">
        <v>9828280.1400000006</v>
      </c>
      <c r="AJ23" s="34">
        <f t="shared" si="24"/>
        <v>11824.4299999997</v>
      </c>
      <c r="AK23" s="16">
        <f t="shared" si="25"/>
        <v>10137392.67</v>
      </c>
      <c r="AL23" s="16">
        <v>10149564.42</v>
      </c>
      <c r="AM23" s="34">
        <f t="shared" si="26"/>
        <v>12171.75</v>
      </c>
      <c r="AN23" s="16">
        <f t="shared" si="31"/>
        <v>217252.61</v>
      </c>
      <c r="AO23" s="16">
        <v>217586.36</v>
      </c>
      <c r="AP23" s="18">
        <f t="shared" si="27"/>
        <v>333.75</v>
      </c>
      <c r="AQ23" s="16">
        <f t="shared" si="32"/>
        <v>220441.14</v>
      </c>
      <c r="AR23" s="16">
        <v>220799.2</v>
      </c>
      <c r="AS23" s="18">
        <f t="shared" si="28"/>
        <v>358.05999999999801</v>
      </c>
      <c r="AT23" s="16">
        <f t="shared" si="29"/>
        <v>45574.86</v>
      </c>
      <c r="AU23" s="16">
        <v>45574.86</v>
      </c>
      <c r="AV23" s="34">
        <f t="shared" si="0"/>
        <v>0</v>
      </c>
      <c r="AW23" s="18">
        <f t="shared" si="30"/>
        <v>12248.1599999997</v>
      </c>
      <c r="AX23" s="16">
        <f t="shared" si="1"/>
        <v>347.32000000029802</v>
      </c>
    </row>
    <row r="24" spans="1:55" s="3" customFormat="1" ht="30" customHeight="1">
      <c r="A24" s="504"/>
      <c r="B24" s="15">
        <v>46251</v>
      </c>
      <c r="C24" s="16">
        <f t="shared" si="2"/>
        <v>5093433.26</v>
      </c>
      <c r="D24" s="16">
        <v>5098988.2300000004</v>
      </c>
      <c r="E24" s="17">
        <f t="shared" si="3"/>
        <v>5554.9700000006696</v>
      </c>
      <c r="F24" s="16">
        <f t="shared" si="4"/>
        <v>1536853.47</v>
      </c>
      <c r="G24" s="16">
        <v>1539056.62</v>
      </c>
      <c r="H24" s="17">
        <f t="shared" si="5"/>
        <v>2203.1500000001402</v>
      </c>
      <c r="I24" s="16">
        <f t="shared" si="6"/>
        <v>181662.58</v>
      </c>
      <c r="J24" s="16">
        <v>181844.32</v>
      </c>
      <c r="K24" s="17">
        <f t="shared" si="7"/>
        <v>181.74000000001999</v>
      </c>
      <c r="L24" s="16">
        <f t="shared" si="8"/>
        <v>104996.75</v>
      </c>
      <c r="M24" s="16">
        <v>105107.75</v>
      </c>
      <c r="N24" s="17">
        <f t="shared" si="9"/>
        <v>111</v>
      </c>
      <c r="O24" s="16">
        <f t="shared" si="10"/>
        <v>911296.6</v>
      </c>
      <c r="P24" s="16">
        <v>912357.5</v>
      </c>
      <c r="Q24" s="17">
        <f t="shared" si="11"/>
        <v>1060.9000000000201</v>
      </c>
      <c r="R24" s="16">
        <f t="shared" si="12"/>
        <v>369099.52000000002</v>
      </c>
      <c r="S24" s="16">
        <v>369466.08</v>
      </c>
      <c r="T24" s="17">
        <f t="shared" si="13"/>
        <v>366.55999999999801</v>
      </c>
      <c r="U24" s="16">
        <f t="shared" si="14"/>
        <v>969409.2</v>
      </c>
      <c r="V24" s="16">
        <v>970453.6</v>
      </c>
      <c r="W24" s="17">
        <f t="shared" si="15"/>
        <v>1044.4000000000201</v>
      </c>
      <c r="X24" s="16">
        <f t="shared" si="16"/>
        <v>690157.36</v>
      </c>
      <c r="Y24" s="16">
        <v>690679.23</v>
      </c>
      <c r="Z24" s="17">
        <f t="shared" si="17"/>
        <v>521.869999999995</v>
      </c>
      <c r="AA24" s="16">
        <f t="shared" si="18"/>
        <v>188147.36</v>
      </c>
      <c r="AB24" s="16">
        <v>188385.16</v>
      </c>
      <c r="AC24" s="17">
        <f t="shared" si="19"/>
        <v>237.80000000001701</v>
      </c>
      <c r="AD24" s="16">
        <f t="shared" si="20"/>
        <v>261604</v>
      </c>
      <c r="AE24" s="16">
        <v>261840</v>
      </c>
      <c r="AF24" s="17">
        <f t="shared" si="21"/>
        <v>236</v>
      </c>
      <c r="AG24" s="17">
        <f t="shared" si="22"/>
        <v>11518.3900000009</v>
      </c>
      <c r="AH24" s="16">
        <f t="shared" si="33"/>
        <v>9828280.1400000006</v>
      </c>
      <c r="AI24" s="16">
        <v>9839055.7300000004</v>
      </c>
      <c r="AJ24" s="34">
        <f t="shared" si="24"/>
        <v>10775.5899999999</v>
      </c>
      <c r="AK24" s="16">
        <f t="shared" si="25"/>
        <v>10149564.42</v>
      </c>
      <c r="AL24" s="16">
        <v>10160637.98</v>
      </c>
      <c r="AM24" s="34">
        <f t="shared" si="26"/>
        <v>11073.5600000005</v>
      </c>
      <c r="AN24" s="16">
        <f t="shared" si="31"/>
        <v>217586.36</v>
      </c>
      <c r="AO24" s="16">
        <v>217841.61</v>
      </c>
      <c r="AP24" s="18">
        <f t="shared" si="27"/>
        <v>255.25</v>
      </c>
      <c r="AQ24" s="16">
        <f t="shared" si="32"/>
        <v>220799.2</v>
      </c>
      <c r="AR24" s="16">
        <v>221070.59</v>
      </c>
      <c r="AS24" s="18">
        <f t="shared" si="28"/>
        <v>271.38999999998498</v>
      </c>
      <c r="AT24" s="16">
        <f t="shared" si="29"/>
        <v>45574.86</v>
      </c>
      <c r="AU24" s="16">
        <v>45574.86</v>
      </c>
      <c r="AV24" s="34">
        <f t="shared" si="0"/>
        <v>0</v>
      </c>
      <c r="AW24" s="18">
        <f t="shared" si="30"/>
        <v>11064.4299999998</v>
      </c>
      <c r="AX24" s="16">
        <f t="shared" si="1"/>
        <v>297.97000000067101</v>
      </c>
      <c r="AY24" s="41"/>
      <c r="BC24" s="1"/>
    </row>
    <row r="25" spans="1:55" s="1" customFormat="1" ht="30" customHeight="1">
      <c r="A25" s="504"/>
      <c r="B25" s="15">
        <v>46252</v>
      </c>
      <c r="C25" s="16">
        <f t="shared" si="2"/>
        <v>5098988.2300000004</v>
      </c>
      <c r="D25" s="16">
        <v>5105250.1399999997</v>
      </c>
      <c r="E25" s="17">
        <f t="shared" si="3"/>
        <v>6261.9099999992204</v>
      </c>
      <c r="F25" s="16">
        <f t="shared" si="4"/>
        <v>1539056.62</v>
      </c>
      <c r="G25" s="16">
        <v>1541772.19</v>
      </c>
      <c r="H25" s="17">
        <f t="shared" si="5"/>
        <v>2715.5699999998301</v>
      </c>
      <c r="I25" s="16">
        <f t="shared" si="6"/>
        <v>181844.32</v>
      </c>
      <c r="J25" s="16">
        <v>182044.91</v>
      </c>
      <c r="K25" s="17">
        <f t="shared" si="7"/>
        <v>200.58999999999699</v>
      </c>
      <c r="L25" s="16">
        <f t="shared" si="8"/>
        <v>105107.75</v>
      </c>
      <c r="M25" s="16">
        <v>105222.04</v>
      </c>
      <c r="N25" s="17">
        <f t="shared" si="9"/>
        <v>114.289999999994</v>
      </c>
      <c r="O25" s="16">
        <f t="shared" si="10"/>
        <v>912357.5</v>
      </c>
      <c r="P25" s="16">
        <v>913481.7</v>
      </c>
      <c r="Q25" s="17">
        <f t="shared" si="11"/>
        <v>1124.19999999995</v>
      </c>
      <c r="R25" s="16">
        <f t="shared" si="12"/>
        <v>369466.08</v>
      </c>
      <c r="S25" s="16">
        <v>369872.44</v>
      </c>
      <c r="T25" s="17">
        <f t="shared" si="13"/>
        <v>406.35999999998597</v>
      </c>
      <c r="U25" s="16">
        <f t="shared" si="14"/>
        <v>970453.6</v>
      </c>
      <c r="V25" s="16">
        <v>971628.1</v>
      </c>
      <c r="W25" s="17">
        <f t="shared" si="15"/>
        <v>1174.5</v>
      </c>
      <c r="X25" s="16">
        <f t="shared" si="16"/>
        <v>690679.23</v>
      </c>
      <c r="Y25" s="16">
        <v>691375.12</v>
      </c>
      <c r="Z25" s="17">
        <f t="shared" si="17"/>
        <v>695.89000000001397</v>
      </c>
      <c r="AA25" s="16">
        <f t="shared" si="18"/>
        <v>188385.16</v>
      </c>
      <c r="AB25" s="16">
        <v>188668.88</v>
      </c>
      <c r="AC25" s="17">
        <f t="shared" si="19"/>
        <v>283.72000000000099</v>
      </c>
      <c r="AD25" s="16">
        <f t="shared" si="20"/>
        <v>261840</v>
      </c>
      <c r="AE25" s="16">
        <v>262113</v>
      </c>
      <c r="AF25" s="17">
        <f t="shared" si="21"/>
        <v>273</v>
      </c>
      <c r="AG25" s="17">
        <f t="shared" si="22"/>
        <v>13250.029999999</v>
      </c>
      <c r="AH25" s="16">
        <f t="shared" si="33"/>
        <v>9839055.7300000004</v>
      </c>
      <c r="AI25" s="16">
        <v>9851201.6799999997</v>
      </c>
      <c r="AJ25" s="34">
        <f t="shared" si="24"/>
        <v>12145.9499999993</v>
      </c>
      <c r="AK25" s="16">
        <f t="shared" si="25"/>
        <v>10160637.98</v>
      </c>
      <c r="AL25" s="16">
        <v>10173117.83</v>
      </c>
      <c r="AM25" s="34">
        <f t="shared" si="26"/>
        <v>12479.8499999996</v>
      </c>
      <c r="AN25" s="16">
        <f t="shared" si="31"/>
        <v>217841.61</v>
      </c>
      <c r="AO25" s="16">
        <v>218234.09</v>
      </c>
      <c r="AP25" s="18">
        <f t="shared" si="27"/>
        <v>392.48000000001002</v>
      </c>
      <c r="AQ25" s="16">
        <f t="shared" si="32"/>
        <v>221070.59</v>
      </c>
      <c r="AR25" s="16">
        <v>221494.13</v>
      </c>
      <c r="AS25" s="18">
        <f t="shared" si="28"/>
        <v>423.54000000000798</v>
      </c>
      <c r="AT25" s="16">
        <f t="shared" si="29"/>
        <v>45574.86</v>
      </c>
      <c r="AU25" s="16">
        <v>45574.86</v>
      </c>
      <c r="AV25" s="34">
        <f t="shared" si="0"/>
        <v>0</v>
      </c>
      <c r="AW25" s="18">
        <f t="shared" si="30"/>
        <v>12678.2499999993</v>
      </c>
      <c r="AX25" s="16">
        <f t="shared" si="1"/>
        <v>333.90000000037298</v>
      </c>
    </row>
    <row r="26" spans="1:55" s="3" customFormat="1" ht="30" customHeight="1">
      <c r="A26" s="504"/>
      <c r="B26" s="15">
        <v>46253</v>
      </c>
      <c r="C26" s="16">
        <f t="shared" si="2"/>
        <v>5105250.1399999997</v>
      </c>
      <c r="D26" s="16">
        <v>5111333.68</v>
      </c>
      <c r="E26" s="17">
        <f t="shared" si="3"/>
        <v>6083.54000000004</v>
      </c>
      <c r="F26" s="16">
        <f t="shared" si="4"/>
        <v>1541772.19</v>
      </c>
      <c r="G26" s="16">
        <v>1545033.55</v>
      </c>
      <c r="H26" s="17">
        <f t="shared" si="5"/>
        <v>3261.3600000001002</v>
      </c>
      <c r="I26" s="16">
        <f t="shared" si="6"/>
        <v>182044.91</v>
      </c>
      <c r="J26" s="16">
        <v>182244.32</v>
      </c>
      <c r="K26" s="17">
        <f t="shared" si="7"/>
        <v>199.41000000000301</v>
      </c>
      <c r="L26" s="16">
        <f t="shared" si="8"/>
        <v>105222.04</v>
      </c>
      <c r="M26" s="16">
        <v>105335.03</v>
      </c>
      <c r="N26" s="17">
        <f t="shared" si="9"/>
        <v>112.990000000005</v>
      </c>
      <c r="O26" s="16">
        <f t="shared" si="10"/>
        <v>913481.7</v>
      </c>
      <c r="P26" s="16">
        <v>914407.7</v>
      </c>
      <c r="Q26" s="17">
        <f t="shared" si="11"/>
        <v>926</v>
      </c>
      <c r="R26" s="16">
        <f t="shared" si="12"/>
        <v>369872.44</v>
      </c>
      <c r="S26" s="16">
        <v>370218.28</v>
      </c>
      <c r="T26" s="17">
        <f t="shared" si="13"/>
        <v>345.84000000002601</v>
      </c>
      <c r="U26" s="16">
        <f t="shared" si="14"/>
        <v>971628.1</v>
      </c>
      <c r="V26" s="16">
        <v>972744</v>
      </c>
      <c r="W26" s="17">
        <f t="shared" si="15"/>
        <v>1115.9000000000201</v>
      </c>
      <c r="X26" s="16">
        <f t="shared" si="16"/>
        <v>691375.12</v>
      </c>
      <c r="Y26" s="16">
        <v>691925.52</v>
      </c>
      <c r="Z26" s="17">
        <f t="shared" si="17"/>
        <v>550.40000000002306</v>
      </c>
      <c r="AA26" s="16">
        <f t="shared" si="18"/>
        <v>188668.88</v>
      </c>
      <c r="AB26" s="16">
        <v>188954.6</v>
      </c>
      <c r="AC26" s="17">
        <f t="shared" si="19"/>
        <v>285.72000000000099</v>
      </c>
      <c r="AD26" s="16">
        <f t="shared" si="20"/>
        <v>262113</v>
      </c>
      <c r="AE26" s="16">
        <v>262367</v>
      </c>
      <c r="AF26" s="17">
        <f t="shared" si="21"/>
        <v>254</v>
      </c>
      <c r="AG26" s="17">
        <f t="shared" si="22"/>
        <v>13135.1600000002</v>
      </c>
      <c r="AH26" s="16">
        <v>9851201.6799999997</v>
      </c>
      <c r="AI26" s="16">
        <v>9863594.8900000006</v>
      </c>
      <c r="AJ26" s="34">
        <f t="shared" si="24"/>
        <v>12393.2100000009</v>
      </c>
      <c r="AK26" s="16">
        <f t="shared" si="25"/>
        <v>10173117.83</v>
      </c>
      <c r="AL26" s="16">
        <v>10185859.869999999</v>
      </c>
      <c r="AM26" s="34">
        <f t="shared" si="26"/>
        <v>12742.0399999991</v>
      </c>
      <c r="AN26" s="16">
        <f t="shared" si="31"/>
        <v>218234.09</v>
      </c>
      <c r="AO26" s="16">
        <v>218536.43</v>
      </c>
      <c r="AP26" s="18">
        <f t="shared" si="27"/>
        <v>302.33999999999702</v>
      </c>
      <c r="AQ26" s="16">
        <f t="shared" si="32"/>
        <v>221494.13</v>
      </c>
      <c r="AR26" s="16">
        <v>221821.32</v>
      </c>
      <c r="AS26" s="18">
        <f t="shared" si="28"/>
        <v>327.19000000000199</v>
      </c>
      <c r="AT26" s="16">
        <f t="shared" si="29"/>
        <v>45574.86</v>
      </c>
      <c r="AU26" s="16">
        <v>45574.86</v>
      </c>
      <c r="AV26" s="34">
        <f t="shared" si="0"/>
        <v>0</v>
      </c>
      <c r="AW26" s="18">
        <f t="shared" si="30"/>
        <v>12737.020000000901</v>
      </c>
      <c r="AX26" s="16">
        <f t="shared" si="1"/>
        <v>348.82999999821197</v>
      </c>
    </row>
    <row r="27" spans="1:55" s="3" customFormat="1" ht="30" customHeight="1">
      <c r="A27" s="504"/>
      <c r="B27" s="15">
        <v>46254</v>
      </c>
      <c r="C27" s="16">
        <v>5111333.68</v>
      </c>
      <c r="D27" s="16">
        <v>5117472.62</v>
      </c>
      <c r="E27" s="17">
        <f t="shared" si="3"/>
        <v>6138.9400000004098</v>
      </c>
      <c r="F27" s="16">
        <v>1545033.55</v>
      </c>
      <c r="G27" s="16">
        <v>1548160.79</v>
      </c>
      <c r="H27" s="17">
        <f t="shared" si="5"/>
        <v>3127.2399999999898</v>
      </c>
      <c r="I27" s="16">
        <v>182244.32</v>
      </c>
      <c r="J27" s="16">
        <v>182441.52</v>
      </c>
      <c r="K27" s="17">
        <f t="shared" si="7"/>
        <v>197.19999999998299</v>
      </c>
      <c r="L27" s="16">
        <v>105335.03</v>
      </c>
      <c r="M27" s="16">
        <v>105464.87</v>
      </c>
      <c r="N27" s="17">
        <f t="shared" si="9"/>
        <v>129.83999999999699</v>
      </c>
      <c r="O27" s="16">
        <v>914407.7</v>
      </c>
      <c r="P27" s="16">
        <v>915352.4</v>
      </c>
      <c r="Q27" s="17">
        <f t="shared" si="11"/>
        <v>944.70000000006996</v>
      </c>
      <c r="R27" s="16">
        <v>370218.28</v>
      </c>
      <c r="S27" s="16">
        <v>370706.72</v>
      </c>
      <c r="T27" s="17">
        <f t="shared" si="13"/>
        <v>488.43999999994401</v>
      </c>
      <c r="U27" s="16">
        <v>972744</v>
      </c>
      <c r="V27" s="16">
        <v>973874.9</v>
      </c>
      <c r="W27" s="17">
        <f t="shared" si="15"/>
        <v>1130.9000000000201</v>
      </c>
      <c r="X27" s="16">
        <v>691925.52</v>
      </c>
      <c r="Y27" s="16">
        <v>692578.24</v>
      </c>
      <c r="Z27" s="17">
        <f t="shared" si="17"/>
        <v>652.71999999997195</v>
      </c>
      <c r="AA27" s="16">
        <v>188954.6</v>
      </c>
      <c r="AB27" s="16">
        <v>189230.56</v>
      </c>
      <c r="AC27" s="17">
        <f t="shared" si="19"/>
        <v>275.95999999999202</v>
      </c>
      <c r="AD27" s="16">
        <v>262367</v>
      </c>
      <c r="AE27" s="16">
        <v>262622</v>
      </c>
      <c r="AF27" s="17">
        <f t="shared" si="21"/>
        <v>255</v>
      </c>
      <c r="AG27" s="17">
        <f t="shared" si="22"/>
        <v>13340.940000000401</v>
      </c>
      <c r="AH27" s="16">
        <v>9863594.8900000006</v>
      </c>
      <c r="AI27" s="16">
        <v>9875645.7599999998</v>
      </c>
      <c r="AJ27" s="34">
        <f t="shared" si="24"/>
        <v>12050.8699999992</v>
      </c>
      <c r="AK27" s="16">
        <v>10185859.869999999</v>
      </c>
      <c r="AL27" s="16">
        <v>10198253.24</v>
      </c>
      <c r="AM27" s="34">
        <f t="shared" si="26"/>
        <v>12393.370000000999</v>
      </c>
      <c r="AN27" s="16">
        <v>218536.43</v>
      </c>
      <c r="AO27" s="16">
        <v>219016.58</v>
      </c>
      <c r="AP27" s="18">
        <f t="shared" si="27"/>
        <v>480.14999999999401</v>
      </c>
      <c r="AQ27" s="16">
        <v>221821.32</v>
      </c>
      <c r="AR27" s="16">
        <v>222362.1</v>
      </c>
      <c r="AS27" s="18">
        <f t="shared" si="28"/>
        <v>540.77999999999895</v>
      </c>
      <c r="AT27" s="16">
        <v>45574.86</v>
      </c>
      <c r="AU27" s="16">
        <v>45574.86</v>
      </c>
      <c r="AV27" s="34">
        <f t="shared" si="0"/>
        <v>0</v>
      </c>
      <c r="AW27" s="18">
        <f t="shared" si="30"/>
        <v>12795.8399999992</v>
      </c>
      <c r="AX27" s="16">
        <f t="shared" si="1"/>
        <v>342.50000000186299</v>
      </c>
    </row>
    <row r="28" spans="1:55" s="1" customFormat="1" ht="30" customHeight="1">
      <c r="A28" s="504"/>
      <c r="B28" s="15">
        <v>46255</v>
      </c>
      <c r="C28" s="16">
        <f t="shared" si="2"/>
        <v>5117472.62</v>
      </c>
      <c r="D28" s="16">
        <v>5123590.97</v>
      </c>
      <c r="E28" s="17">
        <f t="shared" si="3"/>
        <v>6118.3499999996302</v>
      </c>
      <c r="F28" s="16">
        <f t="shared" si="4"/>
        <v>1548160.79</v>
      </c>
      <c r="G28" s="16">
        <v>1551310.81</v>
      </c>
      <c r="H28" s="17">
        <f t="shared" si="5"/>
        <v>3150.02000000002</v>
      </c>
      <c r="I28" s="16">
        <f t="shared" si="6"/>
        <v>182441.52</v>
      </c>
      <c r="J28" s="16">
        <v>182650.63</v>
      </c>
      <c r="K28" s="17">
        <f t="shared" si="7"/>
        <v>209.11000000001499</v>
      </c>
      <c r="L28" s="16">
        <f t="shared" si="8"/>
        <v>105464.87</v>
      </c>
      <c r="M28" s="16">
        <v>105584.96000000001</v>
      </c>
      <c r="N28" s="17">
        <f t="shared" si="9"/>
        <v>120.090000000011</v>
      </c>
      <c r="O28" s="16">
        <f t="shared" si="10"/>
        <v>915352.4</v>
      </c>
      <c r="P28" s="16">
        <v>916422.5</v>
      </c>
      <c r="Q28" s="17">
        <f t="shared" si="11"/>
        <v>1070.0999999999799</v>
      </c>
      <c r="R28" s="16">
        <f t="shared" si="12"/>
        <v>370706.72</v>
      </c>
      <c r="S28" s="16">
        <v>371172.08</v>
      </c>
      <c r="T28" s="17">
        <f t="shared" si="13"/>
        <v>465.36000000004401</v>
      </c>
      <c r="U28" s="16">
        <f t="shared" si="14"/>
        <v>973874.9</v>
      </c>
      <c r="V28" s="16">
        <v>975031.6</v>
      </c>
      <c r="W28" s="17">
        <f t="shared" si="15"/>
        <v>1156.69999999995</v>
      </c>
      <c r="X28" s="16">
        <f t="shared" si="16"/>
        <v>692578.24</v>
      </c>
      <c r="Y28" s="16">
        <v>693212.4</v>
      </c>
      <c r="Z28" s="17">
        <f t="shared" si="17"/>
        <v>634.16000000003305</v>
      </c>
      <c r="AA28" s="16">
        <f t="shared" si="18"/>
        <v>189230.56</v>
      </c>
      <c r="AB28" s="16">
        <v>189500.44</v>
      </c>
      <c r="AC28" s="17">
        <f t="shared" si="19"/>
        <v>269.880000000005</v>
      </c>
      <c r="AD28" s="16">
        <f t="shared" si="20"/>
        <v>262622</v>
      </c>
      <c r="AE28" s="16">
        <v>262897</v>
      </c>
      <c r="AF28" s="17">
        <f t="shared" si="21"/>
        <v>275</v>
      </c>
      <c r="AG28" s="17">
        <f t="shared" si="22"/>
        <v>13468.7699999997</v>
      </c>
      <c r="AH28" s="16">
        <f t="shared" ref="AH28:AH38" si="34">+AI27</f>
        <v>9875645.7599999998</v>
      </c>
      <c r="AI28" s="16">
        <v>9887995.1500000004</v>
      </c>
      <c r="AJ28" s="34">
        <f t="shared" si="24"/>
        <v>12349.3900000006</v>
      </c>
      <c r="AK28" s="16">
        <f t="shared" si="25"/>
        <v>10198253.24</v>
      </c>
      <c r="AL28" s="16">
        <v>10210941.93</v>
      </c>
      <c r="AM28" s="34">
        <f t="shared" si="26"/>
        <v>12688.6899999995</v>
      </c>
      <c r="AN28" s="16">
        <f t="shared" si="31"/>
        <v>219016.58</v>
      </c>
      <c r="AO28" s="16">
        <v>219464.99</v>
      </c>
      <c r="AP28" s="18">
        <f t="shared" si="27"/>
        <v>448.41000000000298</v>
      </c>
      <c r="AQ28" s="16">
        <f t="shared" si="32"/>
        <v>222362.1</v>
      </c>
      <c r="AR28" s="16">
        <v>222812.73</v>
      </c>
      <c r="AS28" s="18">
        <f t="shared" si="28"/>
        <v>450.630000000005</v>
      </c>
      <c r="AT28" s="16">
        <f t="shared" si="29"/>
        <v>45574.86</v>
      </c>
      <c r="AU28" s="16">
        <v>45574.86</v>
      </c>
      <c r="AV28" s="34">
        <f t="shared" si="0"/>
        <v>0</v>
      </c>
      <c r="AW28" s="18">
        <f t="shared" si="30"/>
        <v>12978.5500000006</v>
      </c>
      <c r="AX28" s="16">
        <f t="shared" si="1"/>
        <v>339.29999999888202</v>
      </c>
      <c r="AY28" s="3"/>
    </row>
    <row r="29" spans="1:55" s="3" customFormat="1" ht="30" customHeight="1">
      <c r="A29" s="504"/>
      <c r="B29" s="15">
        <v>46256</v>
      </c>
      <c r="C29" s="16">
        <f t="shared" si="2"/>
        <v>5123590.97</v>
      </c>
      <c r="D29" s="16">
        <v>5129897.6100000003</v>
      </c>
      <c r="E29" s="17">
        <f t="shared" si="3"/>
        <v>6306.6400000005997</v>
      </c>
      <c r="F29" s="16">
        <f t="shared" si="4"/>
        <v>1551310.81</v>
      </c>
      <c r="G29" s="16">
        <v>1554307.71</v>
      </c>
      <c r="H29" s="17">
        <f t="shared" si="5"/>
        <v>2996.8999999999101</v>
      </c>
      <c r="I29" s="16">
        <f t="shared" si="6"/>
        <v>182650.63</v>
      </c>
      <c r="J29" s="16">
        <v>182850.66</v>
      </c>
      <c r="K29" s="17">
        <f t="shared" si="7"/>
        <v>200.02999999999901</v>
      </c>
      <c r="L29" s="16">
        <f t="shared" si="8"/>
        <v>105584.96000000001</v>
      </c>
      <c r="M29" s="16">
        <v>105711.89</v>
      </c>
      <c r="N29" s="17">
        <f t="shared" si="9"/>
        <v>126.929999999993</v>
      </c>
      <c r="O29" s="16">
        <f t="shared" si="10"/>
        <v>916422.5</v>
      </c>
      <c r="P29" s="16">
        <v>917459.1</v>
      </c>
      <c r="Q29" s="17">
        <f t="shared" si="11"/>
        <v>1036.5999999999799</v>
      </c>
      <c r="R29" s="16">
        <f t="shared" si="12"/>
        <v>371172.08</v>
      </c>
      <c r="S29" s="16">
        <v>371591.44</v>
      </c>
      <c r="T29" s="17">
        <f t="shared" si="13"/>
        <v>419.35999999998597</v>
      </c>
      <c r="U29" s="16">
        <f t="shared" si="14"/>
        <v>975031.6</v>
      </c>
      <c r="V29" s="16">
        <v>976175.4</v>
      </c>
      <c r="W29" s="17">
        <f t="shared" si="15"/>
        <v>1143.80000000005</v>
      </c>
      <c r="X29" s="16">
        <f t="shared" si="16"/>
        <v>693212.4</v>
      </c>
      <c r="Y29" s="16">
        <v>693827.28</v>
      </c>
      <c r="Z29" s="17">
        <f t="shared" si="17"/>
        <v>614.880000000005</v>
      </c>
      <c r="AA29" s="16">
        <f t="shared" si="18"/>
        <v>189500.44</v>
      </c>
      <c r="AB29" s="16">
        <v>189770.23999999999</v>
      </c>
      <c r="AC29" s="17">
        <f t="shared" si="19"/>
        <v>269.79999999998802</v>
      </c>
      <c r="AD29" s="16">
        <f t="shared" si="20"/>
        <v>262897</v>
      </c>
      <c r="AE29" s="16">
        <v>263197</v>
      </c>
      <c r="AF29" s="17">
        <f t="shared" si="21"/>
        <v>300</v>
      </c>
      <c r="AG29" s="17">
        <f t="shared" si="22"/>
        <v>13414.940000000501</v>
      </c>
      <c r="AH29" s="16">
        <f t="shared" si="34"/>
        <v>9887995.1500000004</v>
      </c>
      <c r="AI29" s="16">
        <v>9900713.5199999996</v>
      </c>
      <c r="AJ29" s="34">
        <f t="shared" si="24"/>
        <v>12718.3699999992</v>
      </c>
      <c r="AK29" s="16">
        <f t="shared" si="25"/>
        <v>10210941.93</v>
      </c>
      <c r="AL29" s="16">
        <v>10224012.07</v>
      </c>
      <c r="AM29" s="34">
        <f t="shared" si="26"/>
        <v>13070.1400000006</v>
      </c>
      <c r="AN29" s="16">
        <f t="shared" si="31"/>
        <v>219464.99</v>
      </c>
      <c r="AO29" s="16">
        <v>219704.87</v>
      </c>
      <c r="AP29" s="18">
        <f t="shared" si="27"/>
        <v>239.880000000005</v>
      </c>
      <c r="AQ29" s="16">
        <f t="shared" si="32"/>
        <v>222812.73</v>
      </c>
      <c r="AR29" s="16">
        <v>223047.8</v>
      </c>
      <c r="AS29" s="18">
        <f t="shared" si="28"/>
        <v>235.06999999997799</v>
      </c>
      <c r="AT29" s="16">
        <f t="shared" si="29"/>
        <v>45574.86</v>
      </c>
      <c r="AU29" s="16">
        <v>45574.86</v>
      </c>
      <c r="AV29" s="34">
        <f t="shared" si="0"/>
        <v>0</v>
      </c>
      <c r="AW29" s="18">
        <f t="shared" si="30"/>
        <v>12923.5199999992</v>
      </c>
      <c r="AX29" s="16">
        <f t="shared" si="1"/>
        <v>351.77000000141601</v>
      </c>
    </row>
    <row r="30" spans="1:55" s="1" customFormat="1" ht="30" customHeight="1">
      <c r="A30" s="504"/>
      <c r="B30" s="15">
        <v>46257</v>
      </c>
      <c r="C30" s="16">
        <f t="shared" si="2"/>
        <v>5129897.6100000003</v>
      </c>
      <c r="D30" s="16">
        <v>5135967.3099999996</v>
      </c>
      <c r="E30" s="17">
        <f t="shared" si="3"/>
        <v>6069.6999999992504</v>
      </c>
      <c r="F30" s="16">
        <f t="shared" si="4"/>
        <v>1554307.71</v>
      </c>
      <c r="G30" s="16">
        <v>1556918.31</v>
      </c>
      <c r="H30" s="17">
        <f t="shared" si="5"/>
        <v>2610.6000000000899</v>
      </c>
      <c r="I30" s="16">
        <f t="shared" si="6"/>
        <v>182850.66</v>
      </c>
      <c r="J30" s="16">
        <v>183055.04</v>
      </c>
      <c r="K30" s="17">
        <f t="shared" si="7"/>
        <v>204.380000000005</v>
      </c>
      <c r="L30" s="16">
        <f t="shared" si="8"/>
        <v>105711.89</v>
      </c>
      <c r="M30" s="16">
        <v>105850.9</v>
      </c>
      <c r="N30" s="17">
        <f t="shared" si="9"/>
        <v>139.00999999999499</v>
      </c>
      <c r="O30" s="16">
        <f t="shared" si="10"/>
        <v>917459.1</v>
      </c>
      <c r="P30" s="16">
        <v>918471.6</v>
      </c>
      <c r="Q30" s="17">
        <f t="shared" si="11"/>
        <v>1012.5</v>
      </c>
      <c r="R30" s="16">
        <f t="shared" si="12"/>
        <v>371591.44</v>
      </c>
      <c r="S30" s="16">
        <v>372013.84</v>
      </c>
      <c r="T30" s="17">
        <f t="shared" si="13"/>
        <v>422.400000000023</v>
      </c>
      <c r="U30" s="16">
        <f t="shared" si="14"/>
        <v>976175.4</v>
      </c>
      <c r="V30" s="16">
        <v>977275</v>
      </c>
      <c r="W30" s="17">
        <f t="shared" si="15"/>
        <v>1099.5999999999799</v>
      </c>
      <c r="X30" s="16">
        <f t="shared" si="16"/>
        <v>693827.28</v>
      </c>
      <c r="Y30" s="16">
        <v>694471.52</v>
      </c>
      <c r="Z30" s="17">
        <f t="shared" si="17"/>
        <v>644.23999999999103</v>
      </c>
      <c r="AA30" s="16">
        <f t="shared" si="18"/>
        <v>189770.23999999999</v>
      </c>
      <c r="AB30" s="16">
        <v>190039.12</v>
      </c>
      <c r="AC30" s="17">
        <f t="shared" si="19"/>
        <v>268.880000000005</v>
      </c>
      <c r="AD30" s="16">
        <f t="shared" si="20"/>
        <v>263197</v>
      </c>
      <c r="AE30" s="16">
        <v>263419</v>
      </c>
      <c r="AF30" s="17">
        <f t="shared" si="21"/>
        <v>222</v>
      </c>
      <c r="AG30" s="17">
        <f t="shared" si="22"/>
        <v>12693.309999999299</v>
      </c>
      <c r="AH30" s="16">
        <f t="shared" si="34"/>
        <v>9900713.5199999996</v>
      </c>
      <c r="AI30" s="16">
        <v>9912698.0399999991</v>
      </c>
      <c r="AJ30" s="34">
        <f t="shared" si="24"/>
        <v>11984.5199999996</v>
      </c>
      <c r="AK30" s="16">
        <f t="shared" si="25"/>
        <v>10224012.07</v>
      </c>
      <c r="AL30" s="16">
        <v>10236334.380000001</v>
      </c>
      <c r="AM30" s="34">
        <f t="shared" si="26"/>
        <v>12322.3100000005</v>
      </c>
      <c r="AN30" s="16">
        <f t="shared" si="31"/>
        <v>219704.87</v>
      </c>
      <c r="AO30" s="16">
        <v>219950.62</v>
      </c>
      <c r="AP30" s="18">
        <f t="shared" si="27"/>
        <v>245.75</v>
      </c>
      <c r="AQ30" s="16">
        <f t="shared" si="32"/>
        <v>223047.8</v>
      </c>
      <c r="AR30" s="16">
        <v>223289.9</v>
      </c>
      <c r="AS30" s="18">
        <f t="shared" si="28"/>
        <v>242.10000000000599</v>
      </c>
      <c r="AT30" s="16">
        <f t="shared" si="29"/>
        <v>45574.86</v>
      </c>
      <c r="AU30" s="16">
        <v>45574.86</v>
      </c>
      <c r="AV30" s="34">
        <f t="shared" si="0"/>
        <v>0</v>
      </c>
      <c r="AW30" s="18">
        <f t="shared" si="30"/>
        <v>12203.4899999996</v>
      </c>
      <c r="AX30" s="16">
        <f t="shared" si="1"/>
        <v>337.79000000096897</v>
      </c>
    </row>
    <row r="31" spans="1:55" s="1" customFormat="1" ht="30" customHeight="1">
      <c r="A31" s="504"/>
      <c r="B31" s="15">
        <v>46258</v>
      </c>
      <c r="C31" s="16">
        <f t="shared" si="2"/>
        <v>5135967.3099999996</v>
      </c>
      <c r="D31" s="16">
        <v>5141955.08</v>
      </c>
      <c r="E31" s="17">
        <f t="shared" si="3"/>
        <v>5987.7700000004797</v>
      </c>
      <c r="F31" s="16">
        <f t="shared" si="4"/>
        <v>1556918.31</v>
      </c>
      <c r="G31" s="16">
        <v>1559478.07</v>
      </c>
      <c r="H31" s="17">
        <f t="shared" si="5"/>
        <v>2559.7600000000102</v>
      </c>
      <c r="I31" s="16">
        <f t="shared" si="6"/>
        <v>183055.04</v>
      </c>
      <c r="J31" s="16">
        <v>183250.45</v>
      </c>
      <c r="K31" s="17">
        <f t="shared" si="7"/>
        <v>195.41000000000301</v>
      </c>
      <c r="L31" s="16">
        <f t="shared" si="8"/>
        <v>105850.9</v>
      </c>
      <c r="M31" s="16">
        <v>105979.04</v>
      </c>
      <c r="N31" s="17">
        <f t="shared" si="9"/>
        <v>128.13999999999899</v>
      </c>
      <c r="O31" s="16">
        <f t="shared" si="10"/>
        <v>918471.6</v>
      </c>
      <c r="P31" s="16">
        <v>919434.5</v>
      </c>
      <c r="Q31" s="17">
        <f t="shared" si="11"/>
        <v>962.90000000002306</v>
      </c>
      <c r="R31" s="16">
        <f t="shared" si="12"/>
        <v>372013.84</v>
      </c>
      <c r="S31" s="16">
        <v>372435.08</v>
      </c>
      <c r="T31" s="17">
        <f t="shared" si="13"/>
        <v>421.23999999999103</v>
      </c>
      <c r="U31" s="16">
        <f t="shared" si="14"/>
        <v>977275</v>
      </c>
      <c r="V31" s="16">
        <v>978454</v>
      </c>
      <c r="W31" s="17">
        <f t="shared" si="15"/>
        <v>1179</v>
      </c>
      <c r="X31" s="16">
        <f t="shared" si="16"/>
        <v>694471.52</v>
      </c>
      <c r="Y31" s="16">
        <v>695090.24</v>
      </c>
      <c r="Z31" s="17">
        <f t="shared" si="17"/>
        <v>618.71999999997195</v>
      </c>
      <c r="AA31" s="16">
        <f t="shared" si="18"/>
        <v>190039.12</v>
      </c>
      <c r="AB31" s="16">
        <v>190302.2</v>
      </c>
      <c r="AC31" s="17">
        <f t="shared" si="19"/>
        <v>263.08000000001601</v>
      </c>
      <c r="AD31" s="16">
        <f t="shared" si="20"/>
        <v>263419</v>
      </c>
      <c r="AE31" s="16">
        <v>263698</v>
      </c>
      <c r="AF31" s="17">
        <f t="shared" si="21"/>
        <v>279</v>
      </c>
      <c r="AG31" s="17">
        <f t="shared" si="22"/>
        <v>12595.020000000501</v>
      </c>
      <c r="AH31" s="16">
        <f t="shared" si="34"/>
        <v>9912698.0399999991</v>
      </c>
      <c r="AI31" s="16">
        <v>9923984.4100000001</v>
      </c>
      <c r="AJ31" s="34">
        <f t="shared" si="24"/>
        <v>11286.370000000999</v>
      </c>
      <c r="AK31" s="16">
        <f t="shared" si="25"/>
        <v>10236334.380000001</v>
      </c>
      <c r="AL31" s="16">
        <v>10247944.09</v>
      </c>
      <c r="AM31" s="34">
        <f t="shared" si="26"/>
        <v>11609.709999999001</v>
      </c>
      <c r="AN31" s="16">
        <f t="shared" si="31"/>
        <v>219950.62</v>
      </c>
      <c r="AO31" s="16">
        <v>220521.83</v>
      </c>
      <c r="AP31" s="18">
        <f t="shared" si="27"/>
        <v>571.20999999999196</v>
      </c>
      <c r="AQ31" s="16">
        <f t="shared" si="32"/>
        <v>223289.9</v>
      </c>
      <c r="AR31" s="16">
        <v>223850.26</v>
      </c>
      <c r="AS31" s="18">
        <f t="shared" si="28"/>
        <v>560.36000000001502</v>
      </c>
      <c r="AT31" s="16">
        <f t="shared" si="29"/>
        <v>45574.86</v>
      </c>
      <c r="AU31" s="16">
        <v>45574.86</v>
      </c>
      <c r="AV31" s="34">
        <f t="shared" si="0"/>
        <v>0</v>
      </c>
      <c r="AW31" s="18">
        <f t="shared" si="30"/>
        <v>12154.860000000999</v>
      </c>
      <c r="AX31" s="16">
        <f t="shared" si="1"/>
        <v>323.339999997988</v>
      </c>
      <c r="BC31" s="3"/>
    </row>
    <row r="32" spans="1:55" s="1" customFormat="1" ht="30" customHeight="1">
      <c r="A32" s="504"/>
      <c r="B32" s="15">
        <v>46259</v>
      </c>
      <c r="C32" s="16">
        <f t="shared" si="2"/>
        <v>5141955.08</v>
      </c>
      <c r="D32" s="16">
        <v>5148032.0199999996</v>
      </c>
      <c r="E32" s="17">
        <f t="shared" si="3"/>
        <v>6076.9399999994803</v>
      </c>
      <c r="F32" s="16">
        <f t="shared" si="4"/>
        <v>1559478.07</v>
      </c>
      <c r="G32" s="16">
        <v>1562111.67</v>
      </c>
      <c r="H32" s="17">
        <f t="shared" si="5"/>
        <v>2633.5999999998598</v>
      </c>
      <c r="I32" s="16">
        <f t="shared" si="6"/>
        <v>183250.45</v>
      </c>
      <c r="J32" s="16">
        <v>183447.76</v>
      </c>
      <c r="K32" s="17">
        <f t="shared" si="7"/>
        <v>197.30999999999801</v>
      </c>
      <c r="L32" s="16">
        <f t="shared" si="8"/>
        <v>105979.04</v>
      </c>
      <c r="M32" s="16">
        <v>106119.9</v>
      </c>
      <c r="N32" s="17">
        <f t="shared" si="9"/>
        <v>140.86000000000101</v>
      </c>
      <c r="O32" s="16">
        <f t="shared" si="10"/>
        <v>919434.5</v>
      </c>
      <c r="P32" s="16">
        <v>920374.1</v>
      </c>
      <c r="Q32" s="17">
        <f t="shared" si="11"/>
        <v>939.59999999997694</v>
      </c>
      <c r="R32" s="16">
        <f t="shared" si="12"/>
        <v>372435.08</v>
      </c>
      <c r="S32" s="16">
        <v>372858.52</v>
      </c>
      <c r="T32" s="17">
        <f t="shared" si="13"/>
        <v>423.44000000000199</v>
      </c>
      <c r="U32" s="16">
        <f t="shared" si="14"/>
        <v>978454</v>
      </c>
      <c r="V32" s="16">
        <v>979657.9</v>
      </c>
      <c r="W32" s="17">
        <f t="shared" si="15"/>
        <v>1203.9000000000201</v>
      </c>
      <c r="X32" s="16">
        <f t="shared" si="16"/>
        <v>695090.24</v>
      </c>
      <c r="Y32" s="16">
        <v>695699.52</v>
      </c>
      <c r="Z32" s="17">
        <f t="shared" si="17"/>
        <v>609.28000000002805</v>
      </c>
      <c r="AA32" s="16">
        <f t="shared" si="18"/>
        <v>190302.2</v>
      </c>
      <c r="AB32" s="16">
        <v>190577.84</v>
      </c>
      <c r="AC32" s="17">
        <f t="shared" si="19"/>
        <v>275.63999999998498</v>
      </c>
      <c r="AD32" s="16">
        <f t="shared" si="20"/>
        <v>263698</v>
      </c>
      <c r="AE32" s="16">
        <v>263998</v>
      </c>
      <c r="AF32" s="17">
        <f t="shared" si="21"/>
        <v>300</v>
      </c>
      <c r="AG32" s="17">
        <f t="shared" si="22"/>
        <v>12800.569999999399</v>
      </c>
      <c r="AH32" s="16">
        <f t="shared" si="34"/>
        <v>9923984.4100000001</v>
      </c>
      <c r="AI32" s="16">
        <v>9935263.7100000009</v>
      </c>
      <c r="AJ32" s="34">
        <f t="shared" si="24"/>
        <v>11279.3000000007</v>
      </c>
      <c r="AK32" s="16">
        <f t="shared" si="25"/>
        <v>10247944.09</v>
      </c>
      <c r="AL32" s="16">
        <v>10259537</v>
      </c>
      <c r="AM32" s="34">
        <f t="shared" si="26"/>
        <v>11592.9100000001</v>
      </c>
      <c r="AN32" s="16">
        <f t="shared" si="31"/>
        <v>220521.83</v>
      </c>
      <c r="AO32" s="16">
        <v>221172.99</v>
      </c>
      <c r="AP32" s="18">
        <f t="shared" si="27"/>
        <v>651.16000000000304</v>
      </c>
      <c r="AQ32" s="16">
        <f t="shared" si="32"/>
        <v>223850.26</v>
      </c>
      <c r="AR32" s="16">
        <v>224469.48</v>
      </c>
      <c r="AS32" s="18">
        <f t="shared" si="28"/>
        <v>619.22000000000105</v>
      </c>
      <c r="AT32" s="16">
        <f t="shared" si="29"/>
        <v>45574.86</v>
      </c>
      <c r="AU32" s="16">
        <v>45574.86</v>
      </c>
      <c r="AV32" s="34">
        <f t="shared" si="0"/>
        <v>0</v>
      </c>
      <c r="AW32" s="18">
        <f t="shared" si="30"/>
        <v>12274.040000000799</v>
      </c>
      <c r="AX32" s="16">
        <f t="shared" si="1"/>
        <v>313.60999999940401</v>
      </c>
      <c r="BC32" s="3"/>
    </row>
    <row r="33" spans="1:55" s="1" customFormat="1" ht="30" customHeight="1">
      <c r="A33" s="504"/>
      <c r="B33" s="15">
        <v>46260</v>
      </c>
      <c r="C33" s="16">
        <f t="shared" si="2"/>
        <v>5148032.0199999996</v>
      </c>
      <c r="D33" s="16">
        <v>5148075.55</v>
      </c>
      <c r="E33" s="17">
        <f t="shared" si="3"/>
        <v>43.530000000260799</v>
      </c>
      <c r="F33" s="16">
        <f t="shared" si="4"/>
        <v>1562111.67</v>
      </c>
      <c r="G33" s="16">
        <v>1562148.3</v>
      </c>
      <c r="H33" s="17">
        <f t="shared" si="5"/>
        <v>36.6300000001211</v>
      </c>
      <c r="I33" s="16">
        <f t="shared" si="6"/>
        <v>183447.76</v>
      </c>
      <c r="J33" s="16">
        <v>183458.8</v>
      </c>
      <c r="K33" s="17">
        <f t="shared" si="7"/>
        <v>11.039999999979001</v>
      </c>
      <c r="L33" s="16">
        <f t="shared" si="8"/>
        <v>106119.9</v>
      </c>
      <c r="M33" s="16">
        <v>106128.36</v>
      </c>
      <c r="N33" s="17">
        <f t="shared" si="9"/>
        <v>8.4600000000063993</v>
      </c>
      <c r="O33" s="16">
        <f t="shared" si="10"/>
        <v>920374.1</v>
      </c>
      <c r="P33" s="16">
        <v>920375.6</v>
      </c>
      <c r="Q33" s="17">
        <f t="shared" si="11"/>
        <v>1.5</v>
      </c>
      <c r="R33" s="16">
        <f t="shared" si="12"/>
        <v>372858.52</v>
      </c>
      <c r="S33" s="16">
        <v>372880.48</v>
      </c>
      <c r="T33" s="17">
        <f t="shared" si="13"/>
        <v>21.959999999962701</v>
      </c>
      <c r="U33" s="16">
        <f t="shared" si="14"/>
        <v>979657.9</v>
      </c>
      <c r="V33" s="16">
        <v>979722</v>
      </c>
      <c r="W33" s="17">
        <f t="shared" si="15"/>
        <v>64.099999999976703</v>
      </c>
      <c r="X33" s="16">
        <f t="shared" si="16"/>
        <v>695699.52</v>
      </c>
      <c r="Y33" s="16">
        <v>695719.84</v>
      </c>
      <c r="Z33" s="17">
        <f t="shared" si="17"/>
        <v>20.319999999948799</v>
      </c>
      <c r="AA33" s="16">
        <f t="shared" si="18"/>
        <v>190577.84</v>
      </c>
      <c r="AB33" s="16">
        <v>190616.44</v>
      </c>
      <c r="AC33" s="17">
        <f t="shared" si="19"/>
        <v>38.600000000005799</v>
      </c>
      <c r="AD33" s="16">
        <f t="shared" si="20"/>
        <v>263998</v>
      </c>
      <c r="AE33" s="16">
        <v>264014</v>
      </c>
      <c r="AF33" s="17">
        <f t="shared" si="21"/>
        <v>16</v>
      </c>
      <c r="AG33" s="17">
        <f t="shared" si="22"/>
        <v>262.14000000026101</v>
      </c>
      <c r="AH33" s="16">
        <f t="shared" si="34"/>
        <v>9935263.7100000009</v>
      </c>
      <c r="AI33" s="16">
        <v>9935486.7699999996</v>
      </c>
      <c r="AJ33" s="34">
        <f t="shared" si="24"/>
        <v>223.05999999865901</v>
      </c>
      <c r="AK33" s="16">
        <f t="shared" si="25"/>
        <v>10259537</v>
      </c>
      <c r="AL33" s="16">
        <v>10259807.880000001</v>
      </c>
      <c r="AM33" s="34">
        <f t="shared" si="26"/>
        <v>270.88000000082002</v>
      </c>
      <c r="AN33" s="16">
        <f t="shared" si="31"/>
        <v>221172.99</v>
      </c>
      <c r="AO33" s="16">
        <v>221232.59</v>
      </c>
      <c r="AP33" s="18">
        <f t="shared" si="27"/>
        <v>59.600000000005799</v>
      </c>
      <c r="AQ33" s="16">
        <f t="shared" si="32"/>
        <v>224469.48</v>
      </c>
      <c r="AR33" s="16">
        <v>224526.28</v>
      </c>
      <c r="AS33" s="18">
        <f t="shared" si="28"/>
        <v>56.799999999988401</v>
      </c>
      <c r="AT33" s="16">
        <f t="shared" si="29"/>
        <v>45574.86</v>
      </c>
      <c r="AU33" s="16">
        <v>45633.1</v>
      </c>
      <c r="AV33" s="34">
        <f t="shared" si="0"/>
        <v>58.239999999997998</v>
      </c>
      <c r="AW33" s="18">
        <f t="shared" si="30"/>
        <v>242.61999999864901</v>
      </c>
      <c r="AX33" s="16">
        <f t="shared" si="1"/>
        <v>47.820000002160697</v>
      </c>
      <c r="BC33" s="3"/>
    </row>
    <row r="34" spans="1:55" s="3" customFormat="1" ht="30" customHeight="1">
      <c r="A34" s="504"/>
      <c r="B34" s="15">
        <v>46261</v>
      </c>
      <c r="C34" s="16">
        <f t="shared" si="2"/>
        <v>5148075.55</v>
      </c>
      <c r="D34" s="16">
        <v>5153570.66</v>
      </c>
      <c r="E34" s="17">
        <f t="shared" si="3"/>
        <v>5495.1100000003398</v>
      </c>
      <c r="F34" s="16">
        <f t="shared" si="4"/>
        <v>1562148.3</v>
      </c>
      <c r="G34" s="16">
        <v>1564923.63</v>
      </c>
      <c r="H34" s="17">
        <f t="shared" si="5"/>
        <v>2775.3299999998399</v>
      </c>
      <c r="I34" s="16">
        <f t="shared" si="6"/>
        <v>183458.8</v>
      </c>
      <c r="J34" s="16">
        <v>183650.35</v>
      </c>
      <c r="K34" s="17">
        <f t="shared" si="7"/>
        <v>191.55000000001701</v>
      </c>
      <c r="L34" s="16">
        <f t="shared" si="8"/>
        <v>106128.36</v>
      </c>
      <c r="M34" s="16">
        <v>106262.14</v>
      </c>
      <c r="N34" s="17">
        <f t="shared" si="9"/>
        <v>133.77999999999901</v>
      </c>
      <c r="O34" s="16">
        <f t="shared" si="10"/>
        <v>920375.6</v>
      </c>
      <c r="P34" s="16">
        <v>921223</v>
      </c>
      <c r="Q34" s="17">
        <f t="shared" si="11"/>
        <v>847.40000000002306</v>
      </c>
      <c r="R34" s="16">
        <f t="shared" si="12"/>
        <v>372880.48</v>
      </c>
      <c r="S34" s="16">
        <v>373232.32</v>
      </c>
      <c r="T34" s="17">
        <f t="shared" si="13"/>
        <v>351.84000000002601</v>
      </c>
      <c r="U34" s="16">
        <f t="shared" si="14"/>
        <v>979722</v>
      </c>
      <c r="V34" s="16">
        <v>980862.6</v>
      </c>
      <c r="W34" s="17">
        <f t="shared" si="15"/>
        <v>1140.5999999999799</v>
      </c>
      <c r="X34" s="16">
        <f t="shared" si="16"/>
        <v>695719.84</v>
      </c>
      <c r="Y34" s="16">
        <v>696266.69</v>
      </c>
      <c r="Z34" s="17">
        <f t="shared" si="17"/>
        <v>546.84999999997694</v>
      </c>
      <c r="AA34" s="16">
        <f t="shared" si="18"/>
        <v>190616.44</v>
      </c>
      <c r="AB34" s="16">
        <v>190903.16</v>
      </c>
      <c r="AC34" s="17">
        <f t="shared" si="19"/>
        <v>286.72000000000099</v>
      </c>
      <c r="AD34" s="16">
        <f t="shared" si="20"/>
        <v>264014</v>
      </c>
      <c r="AE34" s="16">
        <v>264345</v>
      </c>
      <c r="AF34" s="17">
        <f t="shared" si="21"/>
        <v>331</v>
      </c>
      <c r="AG34" s="17">
        <f t="shared" si="22"/>
        <v>12100.1800000002</v>
      </c>
      <c r="AH34" s="16">
        <f t="shared" si="34"/>
        <v>9935486.7699999996</v>
      </c>
      <c r="AI34" s="16">
        <v>9946410.0899999999</v>
      </c>
      <c r="AJ34" s="34">
        <f t="shared" si="24"/>
        <v>10923.3200000003</v>
      </c>
      <c r="AK34" s="16">
        <f t="shared" si="25"/>
        <v>10259807.880000001</v>
      </c>
      <c r="AL34" s="16">
        <v>10271047.369999999</v>
      </c>
      <c r="AM34" s="34">
        <f t="shared" si="26"/>
        <v>11239.489999998401</v>
      </c>
      <c r="AN34" s="16">
        <f t="shared" si="31"/>
        <v>221232.59</v>
      </c>
      <c r="AO34" s="16">
        <v>221682.74</v>
      </c>
      <c r="AP34" s="18">
        <f t="shared" si="27"/>
        <v>450.14999999999401</v>
      </c>
      <c r="AQ34" s="16">
        <f t="shared" si="32"/>
        <v>224526.28</v>
      </c>
      <c r="AR34" s="16">
        <v>224955.29</v>
      </c>
      <c r="AS34" s="18">
        <f t="shared" si="28"/>
        <v>429.01000000000897</v>
      </c>
      <c r="AT34" s="16">
        <f t="shared" si="29"/>
        <v>45633.1</v>
      </c>
      <c r="AU34" s="16">
        <v>45633.1</v>
      </c>
      <c r="AV34" s="34">
        <f t="shared" si="0"/>
        <v>0</v>
      </c>
      <c r="AW34" s="18">
        <f t="shared" si="30"/>
        <v>11515.7600000003</v>
      </c>
      <c r="AX34" s="16">
        <f t="shared" si="1"/>
        <v>316.16999999806302</v>
      </c>
      <c r="BC34" s="1"/>
    </row>
    <row r="35" spans="1:55" s="3" customFormat="1" ht="30" customHeight="1">
      <c r="A35" s="504"/>
      <c r="B35" s="15">
        <v>46262</v>
      </c>
      <c r="C35" s="16">
        <f>+D34</f>
        <v>5153570.66</v>
      </c>
      <c r="D35" s="16">
        <v>5159309.2</v>
      </c>
      <c r="E35" s="17">
        <f t="shared" si="3"/>
        <v>5738.54000000004</v>
      </c>
      <c r="F35" s="16">
        <f t="shared" si="4"/>
        <v>1564923.63</v>
      </c>
      <c r="G35" s="16">
        <v>1567673.19</v>
      </c>
      <c r="H35" s="17">
        <f t="shared" si="5"/>
        <v>2749.56000000006</v>
      </c>
      <c r="I35" s="16">
        <f t="shared" si="6"/>
        <v>183650.35</v>
      </c>
      <c r="J35" s="16">
        <v>183840.76</v>
      </c>
      <c r="K35" s="17">
        <f t="shared" si="7"/>
        <v>190.41000000000301</v>
      </c>
      <c r="L35" s="16">
        <f t="shared" si="8"/>
        <v>106262.14</v>
      </c>
      <c r="M35" s="16">
        <v>106416.68</v>
      </c>
      <c r="N35" s="17">
        <f t="shared" si="9"/>
        <v>154.539999999994</v>
      </c>
      <c r="O35" s="16">
        <f t="shared" si="10"/>
        <v>921223</v>
      </c>
      <c r="P35" s="16">
        <v>922086.1</v>
      </c>
      <c r="Q35" s="17">
        <f t="shared" si="11"/>
        <v>863.09999999997694</v>
      </c>
      <c r="R35" s="16">
        <f t="shared" si="12"/>
        <v>373232.32</v>
      </c>
      <c r="S35" s="16">
        <v>373593.84</v>
      </c>
      <c r="T35" s="17">
        <f t="shared" si="13"/>
        <v>361.52000000001902</v>
      </c>
      <c r="U35" s="16">
        <f t="shared" si="14"/>
        <v>980862.6</v>
      </c>
      <c r="V35" s="16">
        <v>982026.5</v>
      </c>
      <c r="W35" s="17">
        <f t="shared" si="15"/>
        <v>1163.9000000000201</v>
      </c>
      <c r="X35" s="16">
        <f t="shared" si="16"/>
        <v>696266.69</v>
      </c>
      <c r="Y35" s="16">
        <v>696846.64</v>
      </c>
      <c r="Z35" s="17">
        <f t="shared" si="17"/>
        <v>579.95000000006996</v>
      </c>
      <c r="AA35" s="16">
        <f t="shared" si="18"/>
        <v>190903.16</v>
      </c>
      <c r="AB35" s="16">
        <v>191199.84</v>
      </c>
      <c r="AC35" s="17">
        <f t="shared" si="19"/>
        <v>296.67999999999302</v>
      </c>
      <c r="AD35" s="16">
        <f t="shared" si="20"/>
        <v>264345</v>
      </c>
      <c r="AE35" s="16">
        <v>264622</v>
      </c>
      <c r="AF35" s="17">
        <f t="shared" si="21"/>
        <v>277</v>
      </c>
      <c r="AG35" s="17">
        <f t="shared" si="22"/>
        <v>12375.200000000201</v>
      </c>
      <c r="AH35" s="16">
        <f t="shared" si="34"/>
        <v>9946410.0899999999</v>
      </c>
      <c r="AI35" s="16">
        <v>9957891.0600000005</v>
      </c>
      <c r="AJ35" s="34">
        <f t="shared" si="24"/>
        <v>11480.9700000007</v>
      </c>
      <c r="AK35" s="16">
        <f t="shared" si="25"/>
        <v>10271047.369999999</v>
      </c>
      <c r="AL35" s="16">
        <v>10282842.789999999</v>
      </c>
      <c r="AM35" s="34">
        <f t="shared" si="26"/>
        <v>11795.4199999999</v>
      </c>
      <c r="AN35" s="16">
        <f t="shared" si="31"/>
        <v>221682.74</v>
      </c>
      <c r="AO35" s="16">
        <v>222010.71</v>
      </c>
      <c r="AP35" s="18">
        <f t="shared" si="27"/>
        <v>327.97000000000099</v>
      </c>
      <c r="AQ35" s="16">
        <f t="shared" si="32"/>
        <v>224955.29</v>
      </c>
      <c r="AR35" s="16">
        <v>225261.54</v>
      </c>
      <c r="AS35" s="18">
        <f t="shared" si="28"/>
        <v>306.25</v>
      </c>
      <c r="AT35" s="16">
        <f t="shared" si="29"/>
        <v>45633.1</v>
      </c>
      <c r="AU35" s="16">
        <v>45633.1</v>
      </c>
      <c r="AV35" s="34">
        <f t="shared" si="0"/>
        <v>0</v>
      </c>
      <c r="AW35" s="18">
        <f t="shared" si="30"/>
        <v>11818.510000000701</v>
      </c>
      <c r="AX35" s="16">
        <f t="shared" si="1"/>
        <v>314.449999999255</v>
      </c>
      <c r="BC35" s="1"/>
    </row>
    <row r="36" spans="1:55" s="3" customFormat="1" ht="30" customHeight="1">
      <c r="A36" s="504"/>
      <c r="B36" s="15">
        <v>46263</v>
      </c>
      <c r="C36" s="16">
        <f t="shared" ref="C36:C38" si="35">D35</f>
        <v>5159309.2</v>
      </c>
      <c r="D36" s="16">
        <v>5165001.79</v>
      </c>
      <c r="E36" s="17">
        <f t="shared" si="3"/>
        <v>5692.5899999998501</v>
      </c>
      <c r="F36" s="16">
        <f t="shared" si="4"/>
        <v>1567673.19</v>
      </c>
      <c r="G36" s="16">
        <v>1570260.54</v>
      </c>
      <c r="H36" s="17">
        <f t="shared" si="5"/>
        <v>2587.3500000000899</v>
      </c>
      <c r="I36" s="16">
        <f t="shared" si="6"/>
        <v>183840.76</v>
      </c>
      <c r="J36" s="16">
        <v>184030.44</v>
      </c>
      <c r="K36" s="17">
        <f t="shared" si="7"/>
        <v>189.67999999999299</v>
      </c>
      <c r="L36" s="16">
        <f t="shared" si="8"/>
        <v>106416.68</v>
      </c>
      <c r="M36" s="16">
        <v>106562.37</v>
      </c>
      <c r="N36" s="17">
        <f t="shared" si="9"/>
        <v>145.69000000000199</v>
      </c>
      <c r="O36" s="16">
        <f t="shared" si="10"/>
        <v>922086.1</v>
      </c>
      <c r="P36" s="16">
        <v>922943.4</v>
      </c>
      <c r="Q36" s="17">
        <f t="shared" si="11"/>
        <v>857.30000000004702</v>
      </c>
      <c r="R36" s="16">
        <f t="shared" si="12"/>
        <v>373593.84</v>
      </c>
      <c r="S36" s="16">
        <v>373907.32</v>
      </c>
      <c r="T36" s="17">
        <f t="shared" si="13"/>
        <v>313.47999999998098</v>
      </c>
      <c r="U36" s="16">
        <f t="shared" si="14"/>
        <v>982026.5</v>
      </c>
      <c r="V36" s="16">
        <v>983159</v>
      </c>
      <c r="W36" s="17">
        <f t="shared" si="15"/>
        <v>1132.5</v>
      </c>
      <c r="X36" s="16">
        <f t="shared" si="16"/>
        <v>696846.64</v>
      </c>
      <c r="Y36" s="16">
        <v>697406</v>
      </c>
      <c r="Z36" s="17">
        <f t="shared" si="17"/>
        <v>559.35999999998603</v>
      </c>
      <c r="AA36" s="16">
        <f t="shared" si="18"/>
        <v>191199.84</v>
      </c>
      <c r="AB36" s="16">
        <v>191496.64</v>
      </c>
      <c r="AC36" s="17">
        <f t="shared" si="19"/>
        <v>296.80000000001701</v>
      </c>
      <c r="AD36" s="16">
        <f t="shared" si="20"/>
        <v>264622</v>
      </c>
      <c r="AE36" s="16">
        <v>264951</v>
      </c>
      <c r="AF36" s="17">
        <f t="shared" si="21"/>
        <v>329</v>
      </c>
      <c r="AG36" s="17">
        <f t="shared" si="22"/>
        <v>12103.75</v>
      </c>
      <c r="AH36" s="16">
        <f t="shared" si="34"/>
        <v>9957891.0600000005</v>
      </c>
      <c r="AI36" s="16">
        <v>9969077.2799999993</v>
      </c>
      <c r="AJ36" s="34">
        <f t="shared" si="24"/>
        <v>11186.219999998801</v>
      </c>
      <c r="AK36" s="16">
        <f t="shared" si="25"/>
        <v>10282842.789999999</v>
      </c>
      <c r="AL36" s="16">
        <v>10294357.560000001</v>
      </c>
      <c r="AM36" s="34">
        <f t="shared" si="26"/>
        <v>11514.770000001399</v>
      </c>
      <c r="AN36" s="16">
        <f t="shared" si="31"/>
        <v>222010.71</v>
      </c>
      <c r="AO36" s="16">
        <v>222349.55</v>
      </c>
      <c r="AP36" s="18">
        <f t="shared" si="27"/>
        <v>338.83999999999702</v>
      </c>
      <c r="AQ36" s="16">
        <f t="shared" si="32"/>
        <v>225261.54</v>
      </c>
      <c r="AR36" s="16">
        <v>225579.04</v>
      </c>
      <c r="AS36" s="18">
        <f t="shared" si="28"/>
        <v>317.5</v>
      </c>
      <c r="AT36" s="16">
        <f t="shared" si="29"/>
        <v>45633.1</v>
      </c>
      <c r="AU36" s="16">
        <v>45633.1</v>
      </c>
      <c r="AV36" s="34">
        <f t="shared" si="0"/>
        <v>0</v>
      </c>
      <c r="AW36" s="18">
        <f t="shared" si="30"/>
        <v>11545.7599999988</v>
      </c>
      <c r="AX36" s="16">
        <f t="shared" si="1"/>
        <v>328.55000000260799</v>
      </c>
      <c r="BC36" s="1"/>
    </row>
    <row r="37" spans="1:55" s="3" customFormat="1" ht="30" customHeight="1">
      <c r="A37" s="504"/>
      <c r="B37" s="15">
        <v>46264</v>
      </c>
      <c r="C37" s="16">
        <f t="shared" si="35"/>
        <v>5165001.79</v>
      </c>
      <c r="D37" s="16">
        <v>5170682.8899999997</v>
      </c>
      <c r="E37" s="17">
        <f t="shared" si="3"/>
        <v>5681.0999999996302</v>
      </c>
      <c r="F37" s="16">
        <f t="shared" si="4"/>
        <v>1570260.54</v>
      </c>
      <c r="G37" s="16">
        <v>1572663.54</v>
      </c>
      <c r="H37" s="17">
        <f t="shared" si="5"/>
        <v>2403</v>
      </c>
      <c r="I37" s="16">
        <f t="shared" si="6"/>
        <v>184030.44</v>
      </c>
      <c r="J37" s="16">
        <v>184238.59</v>
      </c>
      <c r="K37" s="17">
        <f t="shared" si="7"/>
        <v>208.14999999999401</v>
      </c>
      <c r="L37" s="16">
        <f t="shared" si="8"/>
        <v>106562.37</v>
      </c>
      <c r="M37" s="16">
        <v>106700.39</v>
      </c>
      <c r="N37" s="17">
        <f t="shared" si="9"/>
        <v>138.02000000000399</v>
      </c>
      <c r="O37" s="16">
        <f t="shared" si="10"/>
        <v>922943.4</v>
      </c>
      <c r="P37" s="16">
        <v>923862.5</v>
      </c>
      <c r="Q37" s="17">
        <f t="shared" si="11"/>
        <v>919.09999999997694</v>
      </c>
      <c r="R37" s="16">
        <f t="shared" si="12"/>
        <v>373907.32</v>
      </c>
      <c r="S37" s="16">
        <v>374267</v>
      </c>
      <c r="T37" s="17">
        <f t="shared" si="13"/>
        <v>359.67999999999302</v>
      </c>
      <c r="U37" s="16">
        <f t="shared" si="14"/>
        <v>983159</v>
      </c>
      <c r="V37" s="16">
        <v>984339.8</v>
      </c>
      <c r="W37" s="17">
        <f t="shared" si="15"/>
        <v>1180.80000000005</v>
      </c>
      <c r="X37" s="16">
        <f t="shared" si="16"/>
        <v>697406</v>
      </c>
      <c r="Y37" s="16">
        <v>697978.64</v>
      </c>
      <c r="Z37" s="17">
        <f t="shared" si="17"/>
        <v>572.64000000001397</v>
      </c>
      <c r="AA37" s="16">
        <f t="shared" si="18"/>
        <v>191496.64</v>
      </c>
      <c r="AB37" s="16">
        <v>191773.84</v>
      </c>
      <c r="AC37" s="17">
        <f t="shared" si="19"/>
        <v>277.19999999998299</v>
      </c>
      <c r="AD37" s="16">
        <f t="shared" si="20"/>
        <v>264951</v>
      </c>
      <c r="AE37" s="16">
        <v>265215</v>
      </c>
      <c r="AF37" s="17">
        <f t="shared" si="21"/>
        <v>264</v>
      </c>
      <c r="AG37" s="17">
        <f t="shared" si="22"/>
        <v>12003.6899999996</v>
      </c>
      <c r="AH37" s="16">
        <f t="shared" si="34"/>
        <v>9969077.2799999993</v>
      </c>
      <c r="AI37" s="16">
        <v>9980162.2100000009</v>
      </c>
      <c r="AJ37" s="34">
        <f t="shared" si="24"/>
        <v>11084.930000001599</v>
      </c>
      <c r="AK37" s="16">
        <f t="shared" si="25"/>
        <v>10294357.560000001</v>
      </c>
      <c r="AL37" s="16">
        <v>10305740.539999999</v>
      </c>
      <c r="AM37" s="34">
        <f t="shared" si="26"/>
        <v>11382.979999998601</v>
      </c>
      <c r="AN37" s="16">
        <f t="shared" si="31"/>
        <v>222349.55</v>
      </c>
      <c r="AO37" s="16">
        <v>222690.98</v>
      </c>
      <c r="AP37" s="18">
        <f t="shared" si="27"/>
        <v>341.43000000002201</v>
      </c>
      <c r="AQ37" s="16">
        <f t="shared" si="32"/>
        <v>225579.04</v>
      </c>
      <c r="AR37" s="16">
        <v>225900</v>
      </c>
      <c r="AS37" s="18">
        <f t="shared" si="28"/>
        <v>320.95999999999202</v>
      </c>
      <c r="AT37" s="16">
        <f t="shared" si="29"/>
        <v>45633.1</v>
      </c>
      <c r="AU37" s="16">
        <v>45633.1</v>
      </c>
      <c r="AV37" s="34">
        <f t="shared" si="0"/>
        <v>0</v>
      </c>
      <c r="AW37" s="18">
        <f t="shared" si="30"/>
        <v>11470.1200000016</v>
      </c>
      <c r="AX37" s="16">
        <f t="shared" si="1"/>
        <v>298.04999999702</v>
      </c>
      <c r="BC37" s="1"/>
    </row>
    <row r="38" spans="1:55" s="3" customFormat="1" ht="30" customHeight="1">
      <c r="A38" s="504"/>
      <c r="B38" s="15">
        <v>46265</v>
      </c>
      <c r="C38" s="16">
        <f t="shared" si="35"/>
        <v>5170682.8899999997</v>
      </c>
      <c r="D38" s="16">
        <v>5176393.2300000004</v>
      </c>
      <c r="E38" s="17">
        <f t="shared" si="3"/>
        <v>5710.3400000007796</v>
      </c>
      <c r="F38" s="16">
        <f t="shared" si="4"/>
        <v>1572663.54</v>
      </c>
      <c r="G38" s="16">
        <v>1575304.3</v>
      </c>
      <c r="H38" s="17">
        <f t="shared" si="5"/>
        <v>2640.7600000000102</v>
      </c>
      <c r="I38" s="16">
        <f t="shared" si="6"/>
        <v>184238.59</v>
      </c>
      <c r="J38" s="16">
        <v>184437.65</v>
      </c>
      <c r="K38" s="17">
        <f t="shared" si="7"/>
        <v>199.05999999999801</v>
      </c>
      <c r="L38" s="16">
        <f t="shared" si="8"/>
        <v>106700.39</v>
      </c>
      <c r="M38" s="16">
        <v>106845.89</v>
      </c>
      <c r="N38" s="17">
        <f t="shared" si="9"/>
        <v>145.5</v>
      </c>
      <c r="O38" s="16">
        <f t="shared" si="10"/>
        <v>923862.5</v>
      </c>
      <c r="P38" s="16">
        <v>924788.89</v>
      </c>
      <c r="Q38" s="17">
        <f t="shared" si="11"/>
        <v>926.39000000001397</v>
      </c>
      <c r="R38" s="16">
        <f t="shared" si="12"/>
        <v>374267</v>
      </c>
      <c r="S38" s="16">
        <v>374627.04</v>
      </c>
      <c r="T38" s="17">
        <f t="shared" si="13"/>
        <v>360.03999999997899</v>
      </c>
      <c r="U38" s="16">
        <f t="shared" si="14"/>
        <v>984339.8</v>
      </c>
      <c r="V38" s="16">
        <v>985498.2</v>
      </c>
      <c r="W38" s="17">
        <f t="shared" si="15"/>
        <v>1158.3999999999101</v>
      </c>
      <c r="X38" s="16">
        <f t="shared" si="16"/>
        <v>697978.64</v>
      </c>
      <c r="Y38" s="16">
        <v>698569.68</v>
      </c>
      <c r="Z38" s="17">
        <f t="shared" si="17"/>
        <v>591.04000000003703</v>
      </c>
      <c r="AA38" s="16">
        <f t="shared" si="18"/>
        <v>191773.84</v>
      </c>
      <c r="AB38" s="16">
        <v>192064.72</v>
      </c>
      <c r="AC38" s="17">
        <f t="shared" si="19"/>
        <v>290.880000000005</v>
      </c>
      <c r="AD38" s="16">
        <f t="shared" si="20"/>
        <v>265215</v>
      </c>
      <c r="AE38" s="16">
        <v>265483</v>
      </c>
      <c r="AF38" s="17">
        <f t="shared" si="21"/>
        <v>268</v>
      </c>
      <c r="AG38" s="17">
        <f t="shared" si="22"/>
        <v>12290.4100000007</v>
      </c>
      <c r="AH38" s="16">
        <f t="shared" si="34"/>
        <v>9980162.2100000009</v>
      </c>
      <c r="AI38" s="16">
        <v>9991538.5399999991</v>
      </c>
      <c r="AJ38" s="34">
        <f t="shared" si="24"/>
        <v>11376.329999998199</v>
      </c>
      <c r="AK38" s="16">
        <f t="shared" si="25"/>
        <v>10305740.539999999</v>
      </c>
      <c r="AL38" s="16">
        <v>10317462.42</v>
      </c>
      <c r="AM38" s="34">
        <f t="shared" si="26"/>
        <v>11721.8800000008</v>
      </c>
      <c r="AN38" s="16">
        <f t="shared" si="31"/>
        <v>222690.98</v>
      </c>
      <c r="AO38" s="16">
        <v>223034.1</v>
      </c>
      <c r="AP38" s="18">
        <f t="shared" si="27"/>
        <v>343.119999999995</v>
      </c>
      <c r="AQ38" s="16">
        <f t="shared" si="32"/>
        <v>225900</v>
      </c>
      <c r="AR38" s="16">
        <v>226223.96</v>
      </c>
      <c r="AS38" s="18">
        <f t="shared" si="28"/>
        <v>323.95999999999202</v>
      </c>
      <c r="AT38" s="16">
        <f t="shared" si="29"/>
        <v>45633.1</v>
      </c>
      <c r="AU38" s="16">
        <v>45633.1</v>
      </c>
      <c r="AV38" s="34">
        <f t="shared" si="0"/>
        <v>0</v>
      </c>
      <c r="AW38" s="18">
        <f t="shared" si="30"/>
        <v>11752.5299999982</v>
      </c>
      <c r="AX38" s="16">
        <f t="shared" si="1"/>
        <v>345.55000000260799</v>
      </c>
      <c r="AY38" s="40"/>
    </row>
    <row r="39" spans="1:55" s="3" customFormat="1" ht="30" customHeight="1">
      <c r="A39" s="504"/>
      <c r="B39" s="541" t="s">
        <v>39</v>
      </c>
      <c r="C39" s="541"/>
      <c r="D39" s="541"/>
      <c r="E39" s="20">
        <f>SUM(E8:E38)</f>
        <v>167604.13000000099</v>
      </c>
      <c r="F39" s="20"/>
      <c r="G39" s="20"/>
      <c r="H39" s="20">
        <f>SUM(H8:H38)</f>
        <v>83970.99</v>
      </c>
      <c r="I39" s="20"/>
      <c r="J39" s="20"/>
      <c r="K39" s="20">
        <f>SUM(K8:K38)</f>
        <v>5923.5799999999899</v>
      </c>
      <c r="L39" s="20"/>
      <c r="M39" s="20"/>
      <c r="N39" s="20">
        <f>SUM(N8:N34)</f>
        <v>3026.5099999999902</v>
      </c>
      <c r="O39" s="20"/>
      <c r="P39" s="20"/>
      <c r="Q39" s="20">
        <f>SUM(Q8:Q34)</f>
        <v>27284.4399999999</v>
      </c>
      <c r="R39" s="20"/>
      <c r="S39" s="20"/>
      <c r="T39" s="20">
        <f>SUM(T8:T34)</f>
        <v>10692.08</v>
      </c>
      <c r="U39" s="20"/>
      <c r="V39" s="20"/>
      <c r="W39" s="20">
        <f>SUM(W8:W34)</f>
        <v>28046.6</v>
      </c>
      <c r="X39" s="20"/>
      <c r="Y39" s="20"/>
      <c r="Z39" s="20">
        <f>SUM(Z8:Z34)</f>
        <v>15320.61</v>
      </c>
      <c r="AA39" s="27"/>
      <c r="AB39" s="20"/>
      <c r="AC39" s="20">
        <f t="shared" ref="AC39:AG39" si="36">SUM(AC8:AC34)</f>
        <v>6775.7600000000102</v>
      </c>
      <c r="AD39" s="20"/>
      <c r="AE39" s="28"/>
      <c r="AF39" s="20">
        <f t="shared" si="36"/>
        <v>7053</v>
      </c>
      <c r="AG39" s="20">
        <f t="shared" si="36"/>
        <v>321707.15999999997</v>
      </c>
      <c r="AH39" s="27"/>
      <c r="AI39" s="20"/>
      <c r="AJ39" s="20">
        <f>SUM(AJ8:AJ34)</f>
        <v>295587.53999999899</v>
      </c>
      <c r="AK39" s="27"/>
      <c r="AL39" s="20"/>
      <c r="AM39" s="20">
        <f>SUM(AM8:AM34)</f>
        <v>304052.409999998</v>
      </c>
      <c r="AN39" s="27"/>
      <c r="AO39" s="27"/>
      <c r="AP39" s="27">
        <f>SUM(AP8:AP38)</f>
        <v>11715.95</v>
      </c>
      <c r="AQ39" s="27"/>
      <c r="AR39" s="20"/>
      <c r="AS39" s="35">
        <f>SUM(AS8:AS38)</f>
        <v>11499.98</v>
      </c>
      <c r="AT39" s="36"/>
      <c r="AU39" s="37"/>
      <c r="AV39" s="20">
        <f>SUM(AV8:AV38)</f>
        <v>217.70999999999901</v>
      </c>
      <c r="AW39" s="42">
        <f>+SUM(AW8:AW38)</f>
        <v>355776.88999999798</v>
      </c>
      <c r="AX39" s="42">
        <f>+SUM(AX8:AX38)</f>
        <v>9751.4700000007197</v>
      </c>
    </row>
    <row r="40" spans="1:55" s="1" customFormat="1" ht="48" customHeight="1">
      <c r="A40" s="504"/>
      <c r="B40" s="4"/>
      <c r="C40" s="4"/>
      <c r="D40" s="4"/>
      <c r="E40" s="4"/>
      <c r="F40" s="5"/>
      <c r="G40" s="4"/>
      <c r="H40" s="7"/>
      <c r="I40" s="4"/>
      <c r="J40" s="4"/>
      <c r="K40" s="4"/>
      <c r="L40" s="7"/>
      <c r="M40" s="6"/>
      <c r="N40" s="4"/>
      <c r="O40" s="5"/>
      <c r="P40" s="4"/>
      <c r="Q40" s="23"/>
      <c r="R40" s="24"/>
      <c r="S40" s="24"/>
      <c r="T40" s="24"/>
      <c r="AA40" s="23"/>
      <c r="AB40" s="24"/>
      <c r="AD40" s="23"/>
      <c r="AE40" s="29"/>
      <c r="AW40" s="5"/>
      <c r="BC40" s="3"/>
    </row>
    <row r="41" spans="1:55" s="1" customFormat="1">
      <c r="C41" s="4"/>
      <c r="D41" s="4"/>
      <c r="E41" s="4"/>
      <c r="F41" s="5"/>
      <c r="G41" s="4"/>
      <c r="H41" s="4"/>
      <c r="I41" s="4"/>
      <c r="J41" s="4"/>
      <c r="K41" s="4"/>
      <c r="L41" s="4"/>
      <c r="M41" s="6"/>
      <c r="N41" s="4"/>
      <c r="O41" s="5"/>
      <c r="P41" s="7"/>
      <c r="Q41" s="4"/>
      <c r="R41" s="4"/>
      <c r="S41" s="7"/>
      <c r="T41" s="4"/>
      <c r="U41" s="4"/>
      <c r="V41" s="7"/>
      <c r="W41" s="4"/>
      <c r="X41" s="4"/>
      <c r="Y41" s="7"/>
      <c r="Z41" s="4"/>
      <c r="AA41" s="4"/>
      <c r="AB41" s="7"/>
      <c r="AC41" s="7"/>
      <c r="AD41" s="4"/>
      <c r="AE41" s="8"/>
      <c r="AF41" s="7"/>
    </row>
    <row r="42" spans="1:55" s="1" customFormat="1" ht="15.75">
      <c r="C42" s="4"/>
      <c r="D42" s="4"/>
      <c r="E42" s="4"/>
      <c r="F42" s="5"/>
      <c r="G42" s="4"/>
      <c r="H42" s="4"/>
      <c r="I42" s="4"/>
      <c r="J42" s="4"/>
      <c r="K42" s="4"/>
      <c r="L42" s="4"/>
      <c r="M42" s="6"/>
      <c r="N42" s="4"/>
      <c r="O42" s="5"/>
      <c r="P42" s="7"/>
      <c r="Q42" s="4"/>
      <c r="R42" s="4"/>
      <c r="S42" s="7"/>
      <c r="T42" s="4"/>
      <c r="U42" s="4"/>
      <c r="V42" s="7"/>
      <c r="W42" s="4"/>
      <c r="X42" s="4"/>
      <c r="Y42" s="7"/>
      <c r="Z42" s="4"/>
      <c r="AA42" s="4"/>
      <c r="AB42" s="7"/>
      <c r="AC42" s="7"/>
      <c r="AD42" s="4"/>
      <c r="AE42" s="8"/>
      <c r="AF42" s="7"/>
      <c r="AR42" s="38"/>
      <c r="AU42" s="5">
        <f>AT38+AV36</f>
        <v>45633.1</v>
      </c>
      <c r="AX42" s="4"/>
    </row>
    <row r="43" spans="1:55" s="1" customFormat="1">
      <c r="C43" s="4"/>
      <c r="D43" s="4"/>
      <c r="E43" s="4"/>
      <c r="F43" s="5"/>
      <c r="G43" s="4"/>
      <c r="H43" s="4"/>
      <c r="I43" s="4"/>
      <c r="J43" s="4"/>
      <c r="K43" s="4"/>
      <c r="L43" s="4"/>
      <c r="M43" s="6"/>
      <c r="N43" s="4"/>
      <c r="O43" s="5"/>
      <c r="P43" s="7"/>
      <c r="Q43" s="4"/>
      <c r="R43" s="4"/>
      <c r="S43" s="7"/>
      <c r="T43" s="4"/>
      <c r="U43" s="4"/>
      <c r="V43" s="7"/>
      <c r="W43" s="4"/>
      <c r="X43" s="4"/>
      <c r="Y43" s="7"/>
      <c r="Z43" s="4"/>
      <c r="AA43" s="4"/>
      <c r="AB43" s="7"/>
      <c r="AC43" s="7"/>
      <c r="AD43" s="4"/>
      <c r="AE43" s="8"/>
      <c r="AF43" s="7"/>
    </row>
    <row r="44" spans="1:55" s="1" customFormat="1">
      <c r="C44" s="4"/>
      <c r="D44" s="4"/>
      <c r="E44" s="4"/>
      <c r="F44" s="5"/>
      <c r="G44" s="4"/>
      <c r="H44" s="4"/>
      <c r="I44" s="4"/>
      <c r="J44" s="4"/>
      <c r="K44" s="4"/>
      <c r="L44" s="4"/>
      <c r="M44" s="6"/>
      <c r="N44" s="4"/>
      <c r="O44" s="5"/>
      <c r="P44" s="7"/>
      <c r="Q44" s="4"/>
      <c r="R44" s="4"/>
      <c r="S44" s="7"/>
      <c r="T44" s="4"/>
      <c r="U44" s="4"/>
      <c r="V44" s="7"/>
      <c r="W44" s="4"/>
      <c r="X44" s="4"/>
      <c r="Y44" s="7"/>
      <c r="Z44" s="4"/>
      <c r="AA44" s="4"/>
      <c r="AB44" s="7"/>
      <c r="AC44" s="7"/>
      <c r="AD44" s="4"/>
      <c r="AE44" s="8"/>
      <c r="AF44" s="7"/>
      <c r="AW44" s="1">
        <v>49</v>
      </c>
    </row>
    <row r="45" spans="1:55" s="1" customFormat="1">
      <c r="C45" s="4"/>
      <c r="D45" s="4"/>
      <c r="E45" s="4"/>
      <c r="F45" s="5"/>
      <c r="G45" s="4"/>
      <c r="H45" s="4"/>
      <c r="I45" s="4"/>
      <c r="J45" s="4"/>
      <c r="K45" s="4"/>
      <c r="L45" s="4"/>
      <c r="M45" s="6"/>
      <c r="N45" s="4"/>
      <c r="O45" s="5"/>
      <c r="P45" s="7"/>
      <c r="Q45" s="4"/>
      <c r="R45" s="4"/>
      <c r="S45" s="7"/>
      <c r="T45" s="4"/>
      <c r="U45" s="4"/>
      <c r="V45" s="7"/>
      <c r="W45" s="4"/>
      <c r="X45" s="4"/>
      <c r="Y45" s="7"/>
      <c r="Z45" s="4"/>
      <c r="AA45" s="4"/>
      <c r="AB45" s="7"/>
      <c r="AC45" s="7"/>
      <c r="AD45" s="4"/>
      <c r="AE45" s="8"/>
      <c r="AF45" s="7"/>
    </row>
    <row r="46" spans="1:55" s="1" customFormat="1">
      <c r="C46" s="4"/>
      <c r="D46" s="4"/>
      <c r="E46" s="4"/>
      <c r="F46" s="5"/>
      <c r="G46" s="4"/>
      <c r="H46" s="4"/>
      <c r="I46" s="4"/>
      <c r="J46" s="4"/>
      <c r="K46" s="4"/>
      <c r="L46" s="4"/>
      <c r="M46" s="6"/>
      <c r="N46" s="4"/>
      <c r="O46" s="5"/>
      <c r="P46" s="7"/>
      <c r="Q46" s="4"/>
      <c r="R46" s="4"/>
      <c r="S46" s="7"/>
      <c r="T46" s="4"/>
      <c r="U46" s="4"/>
      <c r="V46" s="7"/>
      <c r="W46" s="4"/>
      <c r="X46" s="4"/>
      <c r="Y46" s="7"/>
      <c r="Z46" s="4"/>
      <c r="AA46" s="4"/>
      <c r="AB46" s="7"/>
      <c r="AC46" s="7"/>
      <c r="AD46" s="4"/>
      <c r="AE46" s="8"/>
      <c r="AF46" s="7"/>
    </row>
    <row r="47" spans="1:55" s="1" customFormat="1">
      <c r="C47" s="4"/>
      <c r="D47" s="4"/>
      <c r="E47" s="4"/>
      <c r="F47" s="5"/>
      <c r="G47" s="4"/>
      <c r="H47" s="4"/>
      <c r="I47" s="4"/>
      <c r="J47" s="4"/>
      <c r="K47" s="4"/>
      <c r="L47" s="4"/>
      <c r="M47" s="6"/>
      <c r="N47" s="4"/>
      <c r="O47" s="5"/>
      <c r="P47" s="7"/>
      <c r="Q47" s="4"/>
      <c r="R47" s="4"/>
      <c r="S47" s="7"/>
      <c r="T47" s="4"/>
      <c r="U47" s="4"/>
      <c r="V47" s="7"/>
      <c r="W47" s="4"/>
      <c r="X47" s="4"/>
      <c r="Y47" s="7"/>
      <c r="Z47" s="4"/>
      <c r="AA47" s="4"/>
      <c r="AB47" s="7"/>
      <c r="AC47" s="7"/>
      <c r="AD47" s="4"/>
      <c r="AE47" s="8"/>
      <c r="AF47" s="7"/>
    </row>
    <row r="48" spans="1:55" s="1" customFormat="1" ht="18.75">
      <c r="C48" s="4"/>
      <c r="D48" s="4"/>
      <c r="E48" s="4"/>
      <c r="F48" s="5"/>
      <c r="G48" s="4"/>
      <c r="H48" s="4"/>
      <c r="I48" s="4"/>
      <c r="J48" s="4"/>
      <c r="K48" s="4"/>
      <c r="L48" s="4"/>
      <c r="M48" s="6"/>
      <c r="N48" s="4"/>
      <c r="O48" s="5"/>
      <c r="P48" s="7"/>
      <c r="Q48" s="4"/>
      <c r="R48" s="4"/>
      <c r="S48" s="7"/>
      <c r="T48" s="4"/>
      <c r="U48" s="4"/>
      <c r="V48" s="7"/>
      <c r="W48" s="4"/>
      <c r="X48" s="4"/>
      <c r="Y48" s="7"/>
      <c r="Z48" s="4"/>
      <c r="AA48" s="4"/>
      <c r="AB48" s="7"/>
      <c r="AC48" s="7"/>
      <c r="AD48" s="4"/>
      <c r="AE48" s="8"/>
      <c r="AF48" s="7"/>
      <c r="AH48" s="2"/>
    </row>
    <row r="49" spans="3:51" s="1" customFormat="1">
      <c r="C49" s="4"/>
      <c r="D49" s="4"/>
      <c r="E49" s="4"/>
      <c r="F49" s="5"/>
      <c r="G49" s="4"/>
      <c r="H49" s="4"/>
      <c r="I49" s="4"/>
      <c r="J49" s="4"/>
      <c r="K49" s="4"/>
      <c r="L49" s="4"/>
      <c r="M49" s="6"/>
      <c r="N49" s="4"/>
      <c r="O49" s="5"/>
      <c r="P49" s="7"/>
      <c r="Q49" s="4"/>
      <c r="R49" s="4"/>
      <c r="S49" s="7"/>
      <c r="T49" s="4"/>
      <c r="U49" s="4"/>
      <c r="V49" s="7"/>
      <c r="W49" s="4"/>
      <c r="X49" s="4"/>
      <c r="Y49" s="7"/>
      <c r="Z49" s="4"/>
      <c r="AA49" s="4"/>
      <c r="AB49" s="7"/>
      <c r="AC49" s="7"/>
      <c r="AD49" s="4"/>
      <c r="AE49" s="8"/>
      <c r="AF49" s="7"/>
    </row>
    <row r="50" spans="3:51" s="1" customFormat="1">
      <c r="C50" s="4"/>
      <c r="D50" s="4"/>
      <c r="E50" s="4"/>
      <c r="F50" s="5"/>
      <c r="G50" s="4"/>
      <c r="H50" s="4"/>
      <c r="I50" s="4"/>
      <c r="J50" s="4"/>
      <c r="K50" s="4"/>
      <c r="L50" s="4"/>
      <c r="M50" s="6"/>
      <c r="N50" s="4"/>
      <c r="O50" s="5"/>
      <c r="P50" s="7"/>
      <c r="Q50" s="4"/>
      <c r="R50" s="4"/>
      <c r="S50" s="7"/>
      <c r="T50" s="4"/>
      <c r="U50" s="4"/>
      <c r="V50" s="7"/>
      <c r="W50" s="4"/>
      <c r="X50" s="4"/>
      <c r="Y50" s="7"/>
      <c r="Z50" s="4"/>
      <c r="AA50" s="4"/>
      <c r="AB50" s="7"/>
      <c r="AC50" s="7"/>
      <c r="AD50" s="4"/>
      <c r="AE50" s="8"/>
      <c r="AF50" s="7"/>
    </row>
    <row r="51" spans="3:51" s="1" customFormat="1">
      <c r="C51" s="4"/>
      <c r="D51" s="4"/>
      <c r="E51" s="4"/>
      <c r="F51" s="5"/>
      <c r="G51" s="4"/>
      <c r="H51" s="4"/>
      <c r="I51" s="4"/>
      <c r="J51" s="4"/>
      <c r="K51" s="4"/>
      <c r="L51" s="4"/>
      <c r="M51" s="6"/>
      <c r="N51" s="4"/>
      <c r="O51" s="5"/>
      <c r="P51" s="7"/>
      <c r="Q51" s="4"/>
      <c r="R51" s="4"/>
      <c r="S51" s="7"/>
      <c r="T51" s="4"/>
      <c r="U51" s="4"/>
      <c r="V51" s="7"/>
      <c r="W51" s="4"/>
      <c r="X51" s="4"/>
      <c r="Y51" s="7"/>
      <c r="Z51" s="4"/>
      <c r="AA51" s="4"/>
      <c r="AB51" s="7"/>
      <c r="AC51" s="7"/>
      <c r="AD51" s="4"/>
      <c r="AE51" s="8"/>
      <c r="AF51" s="7"/>
    </row>
    <row r="52" spans="3:51" s="1" customFormat="1">
      <c r="C52" s="4"/>
      <c r="D52" s="4"/>
      <c r="E52" s="4"/>
      <c r="F52" s="5"/>
      <c r="G52" s="4"/>
      <c r="H52" s="4"/>
      <c r="I52" s="4"/>
      <c r="J52" s="4"/>
      <c r="K52" s="4"/>
      <c r="L52" s="4"/>
      <c r="M52" s="6"/>
      <c r="N52" s="4"/>
      <c r="O52" s="5"/>
      <c r="P52" s="7"/>
      <c r="Q52" s="4"/>
      <c r="R52" s="4"/>
      <c r="S52" s="7"/>
      <c r="T52" s="4"/>
      <c r="U52" s="4"/>
      <c r="V52" s="7"/>
      <c r="W52" s="4"/>
      <c r="X52" s="4"/>
      <c r="Y52" s="7"/>
      <c r="Z52" s="4"/>
      <c r="AA52" s="4"/>
      <c r="AB52" s="7"/>
      <c r="AC52" s="7"/>
      <c r="AD52" s="4"/>
      <c r="AE52" s="8"/>
      <c r="AF52" s="7"/>
    </row>
    <row r="53" spans="3:51" s="1" customFormat="1">
      <c r="C53" s="4"/>
      <c r="D53" s="4"/>
      <c r="E53" s="4"/>
      <c r="F53" s="5"/>
      <c r="G53" s="4"/>
      <c r="H53" s="4"/>
      <c r="I53" s="4"/>
      <c r="J53" s="4"/>
      <c r="K53" s="4"/>
      <c r="L53" s="4"/>
      <c r="M53" s="6"/>
      <c r="N53" s="4"/>
      <c r="O53" s="5"/>
      <c r="P53" s="7"/>
      <c r="Q53" s="4"/>
      <c r="R53" s="4"/>
      <c r="S53" s="7"/>
      <c r="T53" s="4"/>
      <c r="U53" s="4"/>
      <c r="V53" s="7"/>
      <c r="W53" s="4"/>
      <c r="X53" s="4"/>
      <c r="Y53" s="7"/>
      <c r="Z53" s="4"/>
      <c r="AA53" s="4"/>
      <c r="AB53" s="7"/>
      <c r="AC53" s="7"/>
      <c r="AD53" s="4"/>
      <c r="AE53" s="8"/>
      <c r="AF53" s="7"/>
    </row>
    <row r="54" spans="3:51" s="1" customFormat="1">
      <c r="C54" s="4"/>
      <c r="D54" s="4"/>
      <c r="E54" s="4"/>
      <c r="F54" s="5"/>
      <c r="G54" s="4"/>
      <c r="H54" s="4"/>
      <c r="I54" s="4"/>
      <c r="J54" s="4"/>
      <c r="K54" s="4"/>
      <c r="L54" s="4"/>
      <c r="M54" s="6"/>
      <c r="N54" s="4"/>
      <c r="O54" s="5"/>
      <c r="P54" s="7"/>
      <c r="Q54" s="4"/>
      <c r="R54" s="4"/>
      <c r="S54" s="7"/>
      <c r="T54" s="4"/>
      <c r="U54" s="4"/>
      <c r="V54" s="7"/>
      <c r="W54" s="4"/>
      <c r="X54" s="4"/>
      <c r="Y54" s="7"/>
      <c r="Z54" s="4"/>
      <c r="AA54" s="4"/>
      <c r="AB54" s="7"/>
      <c r="AC54" s="7"/>
      <c r="AD54" s="4"/>
      <c r="AE54" s="8"/>
      <c r="AF54" s="7"/>
    </row>
    <row r="55" spans="3:51" s="1" customFormat="1">
      <c r="C55" s="4"/>
      <c r="D55" s="4"/>
      <c r="E55" s="4"/>
      <c r="F55" s="5"/>
      <c r="G55" s="4"/>
      <c r="H55" s="4"/>
      <c r="I55" s="4"/>
      <c r="J55" s="4"/>
      <c r="K55" s="4"/>
      <c r="L55" s="4"/>
      <c r="M55" s="6"/>
      <c r="N55" s="4"/>
      <c r="O55" s="5"/>
      <c r="P55" s="7"/>
      <c r="Q55" s="4"/>
      <c r="R55" s="4"/>
      <c r="S55" s="7"/>
      <c r="T55" s="4"/>
      <c r="U55" s="4"/>
      <c r="V55" s="7"/>
      <c r="W55" s="4"/>
      <c r="X55" s="4"/>
      <c r="Y55" s="7"/>
      <c r="Z55" s="4"/>
      <c r="AA55" s="4"/>
      <c r="AB55" s="7"/>
      <c r="AC55" s="7"/>
      <c r="AD55" s="4"/>
      <c r="AE55" s="8"/>
      <c r="AF55" s="7"/>
    </row>
    <row r="56" spans="3:51" s="1" customFormat="1">
      <c r="C56" s="4"/>
      <c r="D56" s="4"/>
      <c r="E56" s="4"/>
      <c r="F56" s="5"/>
      <c r="G56" s="4"/>
      <c r="H56" s="4"/>
      <c r="I56" s="4"/>
      <c r="J56" s="4"/>
      <c r="K56" s="4"/>
      <c r="L56" s="4"/>
      <c r="M56" s="6"/>
      <c r="N56" s="4"/>
      <c r="O56" s="5"/>
      <c r="P56" s="7"/>
      <c r="Q56" s="4"/>
      <c r="R56" s="4"/>
      <c r="S56" s="7"/>
      <c r="T56" s="4"/>
      <c r="U56" s="4"/>
      <c r="V56" s="7"/>
      <c r="W56" s="4"/>
      <c r="X56" s="4"/>
      <c r="Y56" s="7"/>
      <c r="Z56" s="4"/>
      <c r="AA56" s="4"/>
      <c r="AB56" s="7"/>
      <c r="AC56" s="7"/>
      <c r="AD56" s="4"/>
      <c r="AE56" s="8"/>
      <c r="AF56" s="7"/>
    </row>
    <row r="57" spans="3:51" s="1" customFormat="1">
      <c r="C57" s="4"/>
      <c r="D57" s="4"/>
      <c r="E57" s="4"/>
      <c r="F57" s="5"/>
      <c r="G57" s="4"/>
      <c r="H57" s="4"/>
      <c r="I57" s="4"/>
      <c r="J57" s="4"/>
      <c r="K57" s="4"/>
      <c r="L57" s="4"/>
      <c r="M57" s="6"/>
      <c r="N57" s="4"/>
      <c r="O57" s="5"/>
      <c r="P57" s="7"/>
      <c r="Q57" s="4"/>
      <c r="R57" s="4"/>
      <c r="S57" s="7"/>
      <c r="T57" s="4"/>
      <c r="U57" s="4"/>
      <c r="V57" s="7"/>
      <c r="W57" s="4"/>
      <c r="X57" s="4"/>
      <c r="Y57" s="7"/>
      <c r="Z57" s="4"/>
      <c r="AA57" s="4"/>
      <c r="AB57" s="7"/>
      <c r="AC57" s="7"/>
      <c r="AD57" s="4"/>
      <c r="AE57" s="8"/>
      <c r="AF57" s="7"/>
    </row>
    <row r="58" spans="3:51" s="1" customFormat="1">
      <c r="C58" s="4"/>
      <c r="D58" s="4"/>
      <c r="E58" s="4"/>
      <c r="F58" s="5"/>
      <c r="G58" s="4"/>
      <c r="H58" s="4"/>
      <c r="I58" s="4"/>
      <c r="J58" s="4"/>
      <c r="K58" s="4"/>
      <c r="L58" s="4"/>
      <c r="M58" s="6"/>
      <c r="N58" s="4"/>
      <c r="O58" s="5"/>
      <c r="P58" s="7"/>
      <c r="Q58" s="4"/>
      <c r="R58" s="4"/>
      <c r="S58" s="7"/>
      <c r="T58" s="4"/>
      <c r="U58" s="4"/>
      <c r="V58" s="7"/>
      <c r="W58" s="4"/>
      <c r="X58" s="4"/>
      <c r="Y58" s="7"/>
      <c r="Z58" s="4"/>
      <c r="AA58" s="4"/>
      <c r="AB58" s="7"/>
      <c r="AC58" s="7"/>
      <c r="AD58" s="4"/>
      <c r="AE58" s="8"/>
      <c r="AF58" s="7"/>
    </row>
    <row r="59" spans="3:51" s="1" customFormat="1">
      <c r="C59" s="4"/>
      <c r="D59" s="4"/>
      <c r="E59" s="4"/>
      <c r="F59" s="5"/>
      <c r="G59" s="4"/>
      <c r="H59" s="4"/>
      <c r="I59" s="4"/>
      <c r="J59" s="4"/>
      <c r="K59" s="4"/>
      <c r="L59" s="4"/>
      <c r="M59" s="6"/>
      <c r="N59" s="4"/>
      <c r="O59" s="5"/>
      <c r="P59" s="7"/>
      <c r="Q59" s="4"/>
      <c r="R59" s="4"/>
      <c r="S59" s="7"/>
      <c r="T59" s="4"/>
      <c r="U59" s="4"/>
      <c r="V59" s="7"/>
      <c r="W59" s="4"/>
      <c r="X59" s="4"/>
      <c r="Y59" s="7"/>
      <c r="Z59" s="4"/>
      <c r="AA59" s="4"/>
      <c r="AB59" s="7"/>
      <c r="AC59" s="7"/>
      <c r="AD59" s="4"/>
      <c r="AE59" s="8"/>
      <c r="AF59" s="7"/>
    </row>
    <row r="60" spans="3:51" s="1" customFormat="1">
      <c r="C60" s="4"/>
      <c r="D60" s="4"/>
      <c r="E60" s="4"/>
      <c r="F60" s="5"/>
      <c r="G60" s="4"/>
      <c r="H60" s="4"/>
      <c r="I60" s="4"/>
      <c r="J60" s="4"/>
      <c r="K60" s="4"/>
      <c r="L60" s="4"/>
      <c r="M60" s="6"/>
      <c r="N60" s="4"/>
      <c r="O60" s="5"/>
      <c r="P60" s="7"/>
      <c r="Q60" s="4"/>
      <c r="R60" s="4"/>
      <c r="S60" s="7"/>
      <c r="T60" s="4"/>
      <c r="U60" s="4"/>
      <c r="V60" s="7"/>
      <c r="W60" s="4"/>
      <c r="X60" s="4"/>
      <c r="Y60" s="7"/>
      <c r="Z60" s="4"/>
      <c r="AA60" s="4"/>
      <c r="AB60" s="7"/>
      <c r="AC60" s="7"/>
      <c r="AD60" s="4"/>
      <c r="AE60" s="8"/>
      <c r="AF60" s="7"/>
    </row>
    <row r="61" spans="3:51" s="1" customFormat="1">
      <c r="C61" s="4"/>
      <c r="D61" s="4"/>
      <c r="E61" s="4"/>
      <c r="F61" s="5"/>
      <c r="G61" s="4"/>
      <c r="H61" s="4"/>
      <c r="I61" s="4"/>
      <c r="J61" s="4"/>
      <c r="K61" s="4"/>
      <c r="L61" s="4"/>
      <c r="M61" s="6"/>
      <c r="N61" s="4"/>
      <c r="O61" s="5"/>
      <c r="P61" s="7"/>
      <c r="Q61" s="4"/>
      <c r="R61" s="4"/>
      <c r="S61" s="7"/>
      <c r="T61" s="4"/>
      <c r="U61" s="4"/>
      <c r="V61" s="7"/>
      <c r="W61" s="4"/>
      <c r="X61" s="4"/>
      <c r="Y61" s="7"/>
      <c r="Z61" s="4"/>
      <c r="AA61" s="4"/>
      <c r="AB61" s="7"/>
      <c r="AC61" s="7"/>
      <c r="AD61" s="4"/>
      <c r="AE61" s="8"/>
      <c r="AF61" s="7"/>
    </row>
    <row r="62" spans="3:51" s="1" customFormat="1">
      <c r="C62" s="4"/>
      <c r="D62" s="4"/>
      <c r="E62" s="4"/>
      <c r="F62" s="5"/>
      <c r="G62" s="4"/>
      <c r="H62" s="4"/>
      <c r="I62" s="4"/>
      <c r="J62" s="4"/>
      <c r="K62" s="4"/>
      <c r="L62" s="4"/>
      <c r="M62" s="6"/>
      <c r="N62" s="4"/>
      <c r="O62" s="5"/>
      <c r="P62" s="7"/>
      <c r="Q62" s="4"/>
      <c r="R62" s="4"/>
      <c r="S62" s="7"/>
      <c r="T62" s="4"/>
      <c r="U62" s="4"/>
      <c r="V62" s="7"/>
      <c r="W62" s="4"/>
      <c r="X62" s="4"/>
      <c r="Y62" s="7"/>
      <c r="Z62" s="4"/>
      <c r="AA62" s="4"/>
      <c r="AB62" s="7"/>
      <c r="AC62" s="7"/>
      <c r="AD62" s="4"/>
      <c r="AE62" s="8"/>
      <c r="AF62" s="7"/>
    </row>
    <row r="63" spans="3:51" s="1" customFormat="1">
      <c r="C63" s="4"/>
      <c r="D63" s="4"/>
      <c r="E63" s="4"/>
      <c r="F63" s="5"/>
      <c r="G63" s="4"/>
      <c r="H63" s="4"/>
      <c r="I63" s="4"/>
      <c r="J63" s="4"/>
      <c r="K63" s="4"/>
      <c r="L63" s="4"/>
      <c r="M63" s="6"/>
      <c r="N63" s="4"/>
      <c r="O63" s="5"/>
      <c r="P63" s="7"/>
      <c r="Q63" s="4"/>
      <c r="R63" s="4"/>
      <c r="S63" s="7"/>
      <c r="T63" s="4"/>
      <c r="U63" s="4"/>
      <c r="V63" s="7"/>
      <c r="W63" s="4"/>
      <c r="X63" s="4"/>
      <c r="Y63" s="7"/>
      <c r="Z63" s="4"/>
      <c r="AA63" s="4"/>
      <c r="AB63" s="7"/>
      <c r="AC63" s="7"/>
      <c r="AD63" s="4"/>
      <c r="AE63" s="8"/>
      <c r="AF63" s="7"/>
    </row>
    <row r="64" spans="3:51" s="1" customFormat="1" ht="27.75">
      <c r="C64" s="4"/>
      <c r="D64" s="4"/>
      <c r="E64" s="4"/>
      <c r="F64" s="5"/>
      <c r="G64" s="4"/>
      <c r="H64" s="4"/>
      <c r="I64" s="4"/>
      <c r="J64" s="4"/>
      <c r="K64" s="4"/>
      <c r="L64" s="4"/>
      <c r="M64" s="6"/>
      <c r="N64" s="4"/>
      <c r="O64" s="5"/>
      <c r="P64" s="7"/>
      <c r="Q64" s="4"/>
      <c r="R64" s="4"/>
      <c r="S64" s="7"/>
      <c r="T64" s="4"/>
      <c r="U64" s="4"/>
      <c r="V64" s="7"/>
      <c r="W64" s="4"/>
      <c r="X64" s="4"/>
      <c r="Y64" s="7"/>
      <c r="Z64" s="4"/>
      <c r="AA64" s="4"/>
      <c r="AB64" s="7"/>
      <c r="AC64" s="7"/>
      <c r="AD64" s="4"/>
      <c r="AE64" s="8"/>
      <c r="AF64" s="7"/>
      <c r="AY64" s="43">
        <f>7165.93+6626.61</f>
        <v>13792.54</v>
      </c>
    </row>
    <row r="65" spans="29:58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29:58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29:58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29:58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29:58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29:58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29:58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29:58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29:58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29:58">
      <c r="AY74" s="1"/>
      <c r="AZ74" s="1"/>
      <c r="BA74" s="1"/>
      <c r="BB74" s="1"/>
      <c r="BC74" s="1"/>
      <c r="BD74" s="1"/>
      <c r="BE74" s="1"/>
      <c r="BF74" s="1"/>
    </row>
    <row r="75" spans="29:58">
      <c r="BC75" s="1"/>
    </row>
    <row r="76" spans="29:58">
      <c r="BC76" s="1"/>
    </row>
  </sheetData>
  <mergeCells count="33">
    <mergeCell ref="AN2:AS4"/>
    <mergeCell ref="C7:AF7"/>
    <mergeCell ref="B39:D39"/>
    <mergeCell ref="A1:A40"/>
    <mergeCell ref="B5:B6"/>
    <mergeCell ref="AG6:AG7"/>
    <mergeCell ref="C2:E4"/>
    <mergeCell ref="AG5:AX5"/>
    <mergeCell ref="AH6:AJ6"/>
    <mergeCell ref="AK6:AM6"/>
    <mergeCell ref="AN6:AS6"/>
    <mergeCell ref="AT6:AV6"/>
    <mergeCell ref="AW6:AX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5" right="0.75" top="1" bottom="1" header="0.5" footer="0.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5"/>
  <sheetViews>
    <sheetView topLeftCell="AL25" zoomScale="80" zoomScaleNormal="80" workbookViewId="0">
      <selection activeCell="AR37" sqref="AR37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1" width="20.85546875" style="4" customWidth="1"/>
    <col min="42" max="42" width="19.85546875" style="4" customWidth="1"/>
    <col min="43" max="44" width="20.85546875" style="4" customWidth="1"/>
    <col min="45" max="48" width="20.28515625" style="4" customWidth="1"/>
    <col min="49" max="49" width="26.7109375" style="4" customWidth="1"/>
    <col min="50" max="50" width="20.140625" style="4" customWidth="1"/>
    <col min="51" max="51" width="17.42578125" style="4" customWidth="1"/>
    <col min="52" max="52" width="12.85546875" style="4" customWidth="1"/>
    <col min="53" max="53" width="9.5703125" style="4" customWidth="1"/>
    <col min="54" max="54" width="12" style="4" customWidth="1"/>
    <col min="55" max="55" width="9.7109375" style="4" customWidth="1"/>
    <col min="56" max="56" width="11.140625" style="4" customWidth="1"/>
    <col min="57" max="57" width="10" style="4" customWidth="1"/>
    <col min="58" max="58" width="10.42578125" style="7" customWidth="1"/>
    <col min="59" max="59" width="11.140625" style="1" customWidth="1"/>
    <col min="60" max="16384" width="9.140625" style="1"/>
  </cols>
  <sheetData>
    <row r="1" spans="1:58" ht="24.75" customHeight="1">
      <c r="A1" s="504" t="s">
        <v>165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8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Q2" s="492"/>
      <c r="AR2" s="492"/>
      <c r="AS2" s="492"/>
      <c r="AW2" s="30"/>
    </row>
    <row r="3" spans="1:58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Q3" s="492"/>
      <c r="AR3" s="492"/>
      <c r="AS3" s="492"/>
      <c r="AW3" s="30"/>
    </row>
    <row r="4" spans="1:58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585"/>
      <c r="AR4" s="585"/>
      <c r="AS4" s="585"/>
      <c r="AT4" s="33"/>
      <c r="AU4" s="33"/>
      <c r="AV4" s="33"/>
      <c r="AW4" s="32"/>
    </row>
    <row r="5" spans="1:58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</row>
    <row r="6" spans="1:58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5"/>
      <c r="AQ6" s="545"/>
      <c r="AR6" s="545"/>
      <c r="AS6" s="546"/>
      <c r="AT6" s="544" t="s">
        <v>144</v>
      </c>
      <c r="AU6" s="545"/>
      <c r="AV6" s="546"/>
      <c r="AW6" s="544" t="s">
        <v>157</v>
      </c>
      <c r="AX6" s="546"/>
      <c r="AY6" s="1"/>
      <c r="AZ6" s="1"/>
      <c r="BA6" s="1"/>
      <c r="BB6" s="1"/>
      <c r="BC6" s="1"/>
      <c r="BD6" s="1"/>
      <c r="BE6" s="1"/>
      <c r="BF6" s="1"/>
    </row>
    <row r="7" spans="1:58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166</v>
      </c>
      <c r="AQ7" s="11" t="s">
        <v>12</v>
      </c>
      <c r="AR7" s="11" t="s">
        <v>13</v>
      </c>
      <c r="AS7" s="11" t="s">
        <v>167</v>
      </c>
      <c r="AT7" s="11" t="s">
        <v>12</v>
      </c>
      <c r="AU7" s="11" t="s">
        <v>13</v>
      </c>
      <c r="AV7" s="11" t="s">
        <v>147</v>
      </c>
      <c r="AW7" s="12" t="s">
        <v>148</v>
      </c>
      <c r="AX7" s="12" t="s">
        <v>115</v>
      </c>
      <c r="AY7" s="1"/>
      <c r="AZ7" s="1"/>
      <c r="BA7" s="1"/>
      <c r="BB7" s="1"/>
      <c r="BC7" s="1"/>
      <c r="BD7" s="1"/>
      <c r="BE7" s="1"/>
      <c r="BF7" s="1"/>
    </row>
    <row r="8" spans="1:58" s="3" customFormat="1" ht="30" customHeight="1">
      <c r="A8" s="504"/>
      <c r="B8" s="15">
        <v>46266</v>
      </c>
      <c r="C8" s="16">
        <v>5176393.2300000004</v>
      </c>
      <c r="D8" s="16">
        <v>5182205.3899999997</v>
      </c>
      <c r="E8" s="17">
        <f t="shared" ref="E8:E37" si="0">+D8-C8</f>
        <v>5812.1599999992204</v>
      </c>
      <c r="F8" s="16">
        <v>1575304.3</v>
      </c>
      <c r="G8" s="16">
        <v>1579337.78</v>
      </c>
      <c r="H8" s="17">
        <f t="shared" ref="H8:H37" si="1">+G8-F8</f>
        <v>4033.47999999998</v>
      </c>
      <c r="I8" s="16">
        <v>184437.65</v>
      </c>
      <c r="J8" s="16">
        <v>184639.69</v>
      </c>
      <c r="K8" s="17">
        <f t="shared" ref="K8:K37" si="2">+J8-I8</f>
        <v>202.04000000000801</v>
      </c>
      <c r="L8" s="16">
        <v>106845.89</v>
      </c>
      <c r="M8" s="16">
        <v>107012.73</v>
      </c>
      <c r="N8" s="17">
        <f t="shared" ref="N8:N37" si="3">+M8-L8</f>
        <v>166.83999999999699</v>
      </c>
      <c r="O8" s="16">
        <v>924788.89</v>
      </c>
      <c r="P8" s="16">
        <v>925729</v>
      </c>
      <c r="Q8" s="17">
        <f t="shared" ref="Q8:Q37" si="4">P8-O8</f>
        <v>940.10999999998603</v>
      </c>
      <c r="R8" s="16">
        <v>374627.04</v>
      </c>
      <c r="S8" s="16">
        <v>375074.12</v>
      </c>
      <c r="T8" s="17">
        <f t="shared" ref="T8:T37" si="5">+S8-R8</f>
        <v>447.08000000001601</v>
      </c>
      <c r="U8" s="16">
        <v>985498.2</v>
      </c>
      <c r="V8" s="16">
        <v>986708.2</v>
      </c>
      <c r="W8" s="17">
        <f t="shared" ref="W8:W37" si="6">+V8-U8</f>
        <v>1210</v>
      </c>
      <c r="X8" s="16">
        <v>698569.68</v>
      </c>
      <c r="Y8" s="16">
        <v>699227.84</v>
      </c>
      <c r="Z8" s="17">
        <f t="shared" ref="Z8:Z37" si="7">+Y8-X8</f>
        <v>658.15999999991595</v>
      </c>
      <c r="AA8" s="16">
        <v>192064.72</v>
      </c>
      <c r="AB8" s="16">
        <v>192366.92</v>
      </c>
      <c r="AC8" s="17">
        <f t="shared" ref="AC8:AC37" si="8">+AB8-AA8</f>
        <v>302.20000000001198</v>
      </c>
      <c r="AD8" s="16">
        <v>265483</v>
      </c>
      <c r="AE8" s="16">
        <v>265774</v>
      </c>
      <c r="AF8" s="17">
        <f t="shared" ref="AF8:AF37" si="9">+AE8-AD8</f>
        <v>291</v>
      </c>
      <c r="AG8" s="17">
        <f t="shared" ref="AG8:AG37" si="10">+AF8+AC8+Z8+W8+T8+Q8+N8+K8+E8+H8</f>
        <v>14063.069999999099</v>
      </c>
      <c r="AH8" s="16">
        <v>9991538.5399999991</v>
      </c>
      <c r="AI8" s="16">
        <v>10004704.25</v>
      </c>
      <c r="AJ8" s="34">
        <f t="shared" ref="AJ8:AJ37" si="11">+AI8-AH8</f>
        <v>13165.7100000009</v>
      </c>
      <c r="AK8" s="16">
        <v>10317462.42</v>
      </c>
      <c r="AL8" s="16">
        <v>10331005.57</v>
      </c>
      <c r="AM8" s="34">
        <f t="shared" ref="AM8:AM37" si="12">+AL8-AK8</f>
        <v>13543.1500000004</v>
      </c>
      <c r="AN8" s="16">
        <v>223034.1</v>
      </c>
      <c r="AO8" s="16">
        <v>223348.33</v>
      </c>
      <c r="AP8" s="18">
        <f t="shared" ref="AP8:AP37" si="13">+AO8-AN8</f>
        <v>314.22999999998098</v>
      </c>
      <c r="AQ8" s="16">
        <v>226223.96</v>
      </c>
      <c r="AR8" s="16">
        <v>226519.79</v>
      </c>
      <c r="AS8" s="18">
        <f t="shared" ref="AS8:AS37" si="14">+AR8-AQ8</f>
        <v>295.83000000001601</v>
      </c>
      <c r="AT8" s="16">
        <v>45633.1</v>
      </c>
      <c r="AU8" s="16">
        <v>45633.1</v>
      </c>
      <c r="AV8" s="18">
        <f t="shared" ref="AV8:AV37" si="15">+AU8-AT8</f>
        <v>0</v>
      </c>
      <c r="AW8" s="18">
        <f t="shared" ref="AW8:AW37" si="16">+AS8+AJ8+AP8-AC8-AV8</f>
        <v>13473.5700000009</v>
      </c>
      <c r="AX8" s="16">
        <f>+AM8-AJ8</f>
        <v>377.439999999478</v>
      </c>
    </row>
    <row r="9" spans="1:58" ht="30" customHeight="1">
      <c r="A9" s="504"/>
      <c r="B9" s="15">
        <v>46267</v>
      </c>
      <c r="C9" s="16">
        <f t="shared" ref="C9:C27" si="17">D8</f>
        <v>5182205.3899999997</v>
      </c>
      <c r="D9" s="16">
        <v>5188374.08</v>
      </c>
      <c r="E9" s="18">
        <f t="shared" si="0"/>
        <v>6168.6900000004098</v>
      </c>
      <c r="F9" s="16">
        <f t="shared" ref="F9:F27" si="18">+G8</f>
        <v>1579337.78</v>
      </c>
      <c r="G9" s="16">
        <v>1583931.32</v>
      </c>
      <c r="H9" s="18">
        <f t="shared" si="1"/>
        <v>4593.54000000004</v>
      </c>
      <c r="I9" s="16">
        <f t="shared" ref="I9:I27" si="19">+J8</f>
        <v>184639.69</v>
      </c>
      <c r="J9" s="16">
        <v>184839.43</v>
      </c>
      <c r="K9" s="18">
        <f t="shared" si="2"/>
        <v>199.739999999991</v>
      </c>
      <c r="L9" s="16">
        <f t="shared" ref="L9:L27" si="20">+M8</f>
        <v>107012.73</v>
      </c>
      <c r="M9" s="16">
        <v>107167.12</v>
      </c>
      <c r="N9" s="18">
        <f t="shared" si="3"/>
        <v>154.38999999999899</v>
      </c>
      <c r="O9" s="16">
        <f t="shared" ref="O9:O27" si="21">+P8</f>
        <v>925729</v>
      </c>
      <c r="P9" s="16">
        <v>926767.4</v>
      </c>
      <c r="Q9" s="18">
        <f t="shared" si="4"/>
        <v>1038.4000000000201</v>
      </c>
      <c r="R9" s="16">
        <f t="shared" ref="R9:R27" si="22">+S8</f>
        <v>375074.12</v>
      </c>
      <c r="S9" s="16">
        <v>375553.36</v>
      </c>
      <c r="T9" s="18">
        <f t="shared" si="5"/>
        <v>479.23999999999103</v>
      </c>
      <c r="U9" s="16">
        <f t="shared" ref="U9:U27" si="23">+V8</f>
        <v>986708.2</v>
      </c>
      <c r="V9" s="16">
        <v>988040.6</v>
      </c>
      <c r="W9" s="18">
        <f t="shared" si="6"/>
        <v>1332.4000000000201</v>
      </c>
      <c r="X9" s="16">
        <f t="shared" ref="X9:X27" si="24">+Y8</f>
        <v>699227.84</v>
      </c>
      <c r="Y9" s="16">
        <v>699966</v>
      </c>
      <c r="Z9" s="18">
        <f t="shared" si="7"/>
        <v>738.16000000003305</v>
      </c>
      <c r="AA9" s="16">
        <f t="shared" ref="AA9:AA27" si="25">+AB8</f>
        <v>192366.92</v>
      </c>
      <c r="AB9" s="16">
        <v>192676.12</v>
      </c>
      <c r="AC9" s="18">
        <f t="shared" si="8"/>
        <v>309.19999999998299</v>
      </c>
      <c r="AD9" s="16">
        <f t="shared" ref="AD9:AD27" si="26">+AE8</f>
        <v>265774</v>
      </c>
      <c r="AE9" s="16">
        <v>266050</v>
      </c>
      <c r="AF9" s="18">
        <f t="shared" si="9"/>
        <v>276</v>
      </c>
      <c r="AG9" s="18">
        <f t="shared" si="10"/>
        <v>15289.7600000005</v>
      </c>
      <c r="AH9" s="16">
        <f t="shared" ref="AH9:AH18" si="27">+AI8</f>
        <v>10004704.25</v>
      </c>
      <c r="AI9" s="16">
        <v>10018725.789999999</v>
      </c>
      <c r="AJ9" s="18">
        <f t="shared" si="11"/>
        <v>14021.5399999991</v>
      </c>
      <c r="AK9" s="16">
        <f t="shared" ref="AK9:AK27" si="28">+AL8</f>
        <v>10331005.57</v>
      </c>
      <c r="AL9" s="16">
        <v>10345404.93</v>
      </c>
      <c r="AM9" s="18">
        <f t="shared" si="12"/>
        <v>14399.3599999994</v>
      </c>
      <c r="AN9" s="16">
        <f>+AO8</f>
        <v>223348.33</v>
      </c>
      <c r="AO9" s="16">
        <v>223855.01</v>
      </c>
      <c r="AP9" s="18">
        <f t="shared" si="13"/>
        <v>506.68000000002201</v>
      </c>
      <c r="AQ9" s="16">
        <f>+AR8</f>
        <v>226519.79</v>
      </c>
      <c r="AR9" s="16">
        <v>226996.29</v>
      </c>
      <c r="AS9" s="18">
        <f t="shared" si="14"/>
        <v>476.5</v>
      </c>
      <c r="AT9" s="16">
        <f t="shared" ref="AT9:AT27" si="29">+AU8</f>
        <v>45633.1</v>
      </c>
      <c r="AU9" s="16">
        <v>45633.1</v>
      </c>
      <c r="AV9" s="18">
        <f t="shared" si="15"/>
        <v>0</v>
      </c>
      <c r="AW9" s="18">
        <f t="shared" si="16"/>
        <v>14695.5199999991</v>
      </c>
      <c r="AX9" s="16">
        <f t="shared" ref="AX9:AX37" si="30">+AM9-AJ9</f>
        <v>377.82000000029802</v>
      </c>
      <c r="AY9" s="1"/>
      <c r="AZ9" s="1"/>
      <c r="BA9" s="1"/>
      <c r="BB9" s="1"/>
      <c r="BC9" s="1"/>
      <c r="BD9" s="1"/>
      <c r="BE9" s="1"/>
      <c r="BF9" s="1"/>
    </row>
    <row r="10" spans="1:58" ht="30" customHeight="1">
      <c r="A10" s="504"/>
      <c r="B10" s="15">
        <v>46268</v>
      </c>
      <c r="C10" s="16">
        <f t="shared" si="17"/>
        <v>5188374.08</v>
      </c>
      <c r="D10" s="16">
        <v>5194448.84</v>
      </c>
      <c r="E10" s="18">
        <f t="shared" si="0"/>
        <v>6074.7599999997801</v>
      </c>
      <c r="F10" s="16">
        <f t="shared" si="18"/>
        <v>1583931.32</v>
      </c>
      <c r="G10" s="16">
        <v>1588396.06</v>
      </c>
      <c r="H10" s="18">
        <f t="shared" si="1"/>
        <v>4464.7399999999898</v>
      </c>
      <c r="I10" s="16">
        <f t="shared" si="19"/>
        <v>184839.43</v>
      </c>
      <c r="J10" s="16">
        <v>185016.12</v>
      </c>
      <c r="K10" s="18">
        <f t="shared" si="2"/>
        <v>176.69000000000199</v>
      </c>
      <c r="L10" s="16">
        <f t="shared" si="20"/>
        <v>107167.12</v>
      </c>
      <c r="M10" s="16">
        <v>107308.69</v>
      </c>
      <c r="N10" s="18">
        <f t="shared" si="3"/>
        <v>141.57000000000701</v>
      </c>
      <c r="O10" s="16">
        <f t="shared" si="21"/>
        <v>926767.4</v>
      </c>
      <c r="P10" s="16">
        <v>927788.9</v>
      </c>
      <c r="Q10" s="18">
        <f t="shared" si="4"/>
        <v>1021.5</v>
      </c>
      <c r="R10" s="16">
        <f t="shared" si="22"/>
        <v>375553.36</v>
      </c>
      <c r="S10" s="16">
        <v>376025.36</v>
      </c>
      <c r="T10" s="18">
        <f t="shared" si="5"/>
        <v>472</v>
      </c>
      <c r="U10" s="16">
        <f t="shared" si="23"/>
        <v>988040.6</v>
      </c>
      <c r="V10" s="16">
        <v>989251.7</v>
      </c>
      <c r="W10" s="18">
        <f t="shared" si="6"/>
        <v>1211.0999999999799</v>
      </c>
      <c r="X10" s="16">
        <f t="shared" si="24"/>
        <v>699966</v>
      </c>
      <c r="Y10" s="16">
        <v>700679.76</v>
      </c>
      <c r="Z10" s="18">
        <f t="shared" si="7"/>
        <v>713.76000000000897</v>
      </c>
      <c r="AA10" s="16">
        <f t="shared" si="25"/>
        <v>192676.12</v>
      </c>
      <c r="AB10" s="16">
        <v>192973.72</v>
      </c>
      <c r="AC10" s="18">
        <f t="shared" si="8"/>
        <v>297.60000000000599</v>
      </c>
      <c r="AD10" s="16">
        <f t="shared" si="26"/>
        <v>266050</v>
      </c>
      <c r="AE10" s="16">
        <v>266341</v>
      </c>
      <c r="AF10" s="18">
        <f t="shared" si="9"/>
        <v>291</v>
      </c>
      <c r="AG10" s="18">
        <f t="shared" si="10"/>
        <v>14864.719999999799</v>
      </c>
      <c r="AH10" s="16">
        <f t="shared" si="27"/>
        <v>10018725.789999999</v>
      </c>
      <c r="AI10" s="16">
        <v>10032253.539999999</v>
      </c>
      <c r="AJ10" s="18">
        <f t="shared" si="11"/>
        <v>13527.75</v>
      </c>
      <c r="AK10" s="16">
        <f t="shared" si="28"/>
        <v>10345404.93</v>
      </c>
      <c r="AL10" s="16">
        <v>10359319.73</v>
      </c>
      <c r="AM10" s="18">
        <f t="shared" si="12"/>
        <v>13914.8000000007</v>
      </c>
      <c r="AN10" s="16">
        <f t="shared" ref="AN10:AN27" si="31">+AO9</f>
        <v>223855.01</v>
      </c>
      <c r="AO10" s="16">
        <v>224424.31</v>
      </c>
      <c r="AP10" s="18">
        <f t="shared" si="13"/>
        <v>569.29999999998802</v>
      </c>
      <c r="AQ10" s="16">
        <f t="shared" ref="AQ10:AQ27" si="32">+AR9</f>
        <v>226996.29</v>
      </c>
      <c r="AR10" s="16">
        <v>227541.57</v>
      </c>
      <c r="AS10" s="18">
        <f t="shared" si="14"/>
        <v>545.27999999999895</v>
      </c>
      <c r="AT10" s="16">
        <f t="shared" si="29"/>
        <v>45633.1</v>
      </c>
      <c r="AU10" s="16">
        <v>45633.1</v>
      </c>
      <c r="AV10" s="18">
        <f t="shared" si="15"/>
        <v>0</v>
      </c>
      <c r="AW10" s="18">
        <f t="shared" si="16"/>
        <v>14344.73</v>
      </c>
      <c r="AX10" s="16">
        <f t="shared" si="30"/>
        <v>387.050000000745</v>
      </c>
      <c r="AY10" s="38"/>
      <c r="AZ10" s="1"/>
      <c r="BA10" s="1"/>
      <c r="BB10" s="1"/>
      <c r="BC10" s="1"/>
      <c r="BD10" s="1"/>
      <c r="BE10" s="1"/>
      <c r="BF10" s="1"/>
    </row>
    <row r="11" spans="1:58" ht="30" customHeight="1">
      <c r="A11" s="504"/>
      <c r="B11" s="15">
        <v>46269</v>
      </c>
      <c r="C11" s="16">
        <f t="shared" si="17"/>
        <v>5194448.84</v>
      </c>
      <c r="D11" s="16">
        <v>5200412.91</v>
      </c>
      <c r="E11" s="18">
        <f t="shared" si="0"/>
        <v>5964.0700000002998</v>
      </c>
      <c r="F11" s="16">
        <f t="shared" si="18"/>
        <v>1588396.06</v>
      </c>
      <c r="G11" s="16">
        <v>1592965.7</v>
      </c>
      <c r="H11" s="18">
        <f t="shared" si="1"/>
        <v>4569.6399999999003</v>
      </c>
      <c r="I11" s="16">
        <f t="shared" si="19"/>
        <v>185016.12</v>
      </c>
      <c r="J11" s="16">
        <v>185205.53</v>
      </c>
      <c r="K11" s="18">
        <f t="shared" si="2"/>
        <v>189.41000000000301</v>
      </c>
      <c r="L11" s="16">
        <f t="shared" si="20"/>
        <v>107308.69</v>
      </c>
      <c r="M11" s="16">
        <v>107453.53</v>
      </c>
      <c r="N11" s="18">
        <f t="shared" si="3"/>
        <v>144.83999999999699</v>
      </c>
      <c r="O11" s="16">
        <f t="shared" si="21"/>
        <v>927788.9</v>
      </c>
      <c r="P11" s="16">
        <v>928827.6</v>
      </c>
      <c r="Q11" s="18">
        <f t="shared" si="4"/>
        <v>1038.69999999995</v>
      </c>
      <c r="R11" s="16">
        <f t="shared" si="22"/>
        <v>376025.36</v>
      </c>
      <c r="S11" s="16">
        <v>376552.92</v>
      </c>
      <c r="T11" s="18">
        <f t="shared" si="5"/>
        <v>527.55999999999801</v>
      </c>
      <c r="U11" s="16">
        <f t="shared" si="23"/>
        <v>989251.7</v>
      </c>
      <c r="V11" s="16">
        <v>990573.1</v>
      </c>
      <c r="W11" s="18">
        <f t="shared" si="6"/>
        <v>1321.4000000000201</v>
      </c>
      <c r="X11" s="16">
        <f t="shared" si="24"/>
        <v>700679.76</v>
      </c>
      <c r="Y11" s="16">
        <v>701400.32</v>
      </c>
      <c r="Z11" s="18">
        <f t="shared" si="7"/>
        <v>720.55999999993901</v>
      </c>
      <c r="AA11" s="16">
        <f t="shared" si="25"/>
        <v>192973.72</v>
      </c>
      <c r="AB11" s="16">
        <v>193286.6</v>
      </c>
      <c r="AC11" s="18">
        <f t="shared" si="8"/>
        <v>312.880000000005</v>
      </c>
      <c r="AD11" s="16">
        <f t="shared" si="26"/>
        <v>266341</v>
      </c>
      <c r="AE11" s="16">
        <v>266605</v>
      </c>
      <c r="AF11" s="18">
        <f t="shared" si="9"/>
        <v>264</v>
      </c>
      <c r="AG11" s="18">
        <f t="shared" si="10"/>
        <v>15053.0600000001</v>
      </c>
      <c r="AH11" s="16">
        <f t="shared" si="27"/>
        <v>10032253.539999999</v>
      </c>
      <c r="AI11" s="16">
        <v>10046171.01</v>
      </c>
      <c r="AJ11" s="18">
        <f t="shared" si="11"/>
        <v>13917.4700000007</v>
      </c>
      <c r="AK11" s="16">
        <f t="shared" si="28"/>
        <v>10359319.73</v>
      </c>
      <c r="AL11" s="16">
        <v>10373621.15</v>
      </c>
      <c r="AM11" s="18">
        <f t="shared" si="12"/>
        <v>14301.4199999999</v>
      </c>
      <c r="AN11" s="16">
        <f t="shared" si="31"/>
        <v>224424.31</v>
      </c>
      <c r="AO11" s="16">
        <v>224859.11</v>
      </c>
      <c r="AP11" s="18">
        <f t="shared" si="13"/>
        <v>434.79999999998802</v>
      </c>
      <c r="AQ11" s="16">
        <f t="shared" si="32"/>
        <v>227541.57</v>
      </c>
      <c r="AR11" s="16">
        <v>227952.33</v>
      </c>
      <c r="AS11" s="18">
        <f t="shared" si="14"/>
        <v>410.75999999997998</v>
      </c>
      <c r="AT11" s="16">
        <f t="shared" si="29"/>
        <v>45633.1</v>
      </c>
      <c r="AU11" s="16">
        <v>45633.1</v>
      </c>
      <c r="AV11" s="18">
        <f t="shared" si="15"/>
        <v>0</v>
      </c>
      <c r="AW11" s="18">
        <f t="shared" si="16"/>
        <v>14450.1500000006</v>
      </c>
      <c r="AX11" s="16">
        <f t="shared" si="30"/>
        <v>383.949999999255</v>
      </c>
      <c r="AY11" s="38"/>
      <c r="AZ11" s="1"/>
      <c r="BA11" s="1"/>
      <c r="BB11" s="1"/>
      <c r="BC11" s="1"/>
      <c r="BD11" s="1"/>
      <c r="BE11" s="1"/>
      <c r="BF11" s="1"/>
    </row>
    <row r="12" spans="1:58" ht="30" customHeight="1">
      <c r="A12" s="504"/>
      <c r="B12" s="15">
        <v>46270</v>
      </c>
      <c r="C12" s="16">
        <f t="shared" si="17"/>
        <v>5200412.91</v>
      </c>
      <c r="D12" s="16">
        <v>5206485.93</v>
      </c>
      <c r="E12" s="17">
        <f t="shared" si="0"/>
        <v>6073.0199999995502</v>
      </c>
      <c r="F12" s="16">
        <f t="shared" si="18"/>
        <v>1592965.7</v>
      </c>
      <c r="G12" s="16">
        <v>1597516.16</v>
      </c>
      <c r="H12" s="17">
        <f t="shared" si="1"/>
        <v>4550.45999999996</v>
      </c>
      <c r="I12" s="16">
        <f t="shared" si="19"/>
        <v>185205.53</v>
      </c>
      <c r="J12" s="16">
        <v>185395.02</v>
      </c>
      <c r="K12" s="17">
        <f t="shared" si="2"/>
        <v>189.489999999991</v>
      </c>
      <c r="L12" s="16">
        <f t="shared" si="20"/>
        <v>107453.53</v>
      </c>
      <c r="M12" s="16">
        <v>107578.22</v>
      </c>
      <c r="N12" s="17">
        <f t="shared" si="3"/>
        <v>124.690000000002</v>
      </c>
      <c r="O12" s="16">
        <f t="shared" si="21"/>
        <v>928827.6</v>
      </c>
      <c r="P12" s="16">
        <v>929762.5</v>
      </c>
      <c r="Q12" s="17">
        <f t="shared" si="4"/>
        <v>934.90000000002306</v>
      </c>
      <c r="R12" s="16">
        <f t="shared" si="22"/>
        <v>376552.92</v>
      </c>
      <c r="S12" s="16">
        <v>377078.92</v>
      </c>
      <c r="T12" s="17">
        <f t="shared" si="5"/>
        <v>526</v>
      </c>
      <c r="U12" s="16">
        <f t="shared" si="23"/>
        <v>990573.1</v>
      </c>
      <c r="V12" s="16">
        <v>991912.8</v>
      </c>
      <c r="W12" s="17">
        <f t="shared" si="6"/>
        <v>1339.7000000000701</v>
      </c>
      <c r="X12" s="16">
        <f t="shared" si="24"/>
        <v>701400.32</v>
      </c>
      <c r="Y12" s="16">
        <v>702106.96</v>
      </c>
      <c r="Z12" s="17">
        <f t="shared" si="7"/>
        <v>706.64000000001397</v>
      </c>
      <c r="AA12" s="16">
        <f t="shared" si="25"/>
        <v>193286.6</v>
      </c>
      <c r="AB12" s="16">
        <v>193590.32</v>
      </c>
      <c r="AC12" s="17">
        <f t="shared" si="8"/>
        <v>303.72000000000099</v>
      </c>
      <c r="AD12" s="16">
        <f t="shared" si="26"/>
        <v>266605</v>
      </c>
      <c r="AE12" s="16">
        <v>266907</v>
      </c>
      <c r="AF12" s="17">
        <f t="shared" si="9"/>
        <v>302</v>
      </c>
      <c r="AG12" s="17">
        <f t="shared" si="10"/>
        <v>15050.619999999601</v>
      </c>
      <c r="AH12" s="16">
        <f t="shared" si="27"/>
        <v>10046171.01</v>
      </c>
      <c r="AI12" s="16">
        <v>10059906.130000001</v>
      </c>
      <c r="AJ12" s="34">
        <f t="shared" si="11"/>
        <v>13735.120000000999</v>
      </c>
      <c r="AK12" s="16">
        <f t="shared" si="28"/>
        <v>10373621.15</v>
      </c>
      <c r="AL12" s="16">
        <v>10387681.34</v>
      </c>
      <c r="AM12" s="34">
        <f t="shared" si="12"/>
        <v>14060.1899999995</v>
      </c>
      <c r="AN12" s="16">
        <f t="shared" si="31"/>
        <v>224859.11</v>
      </c>
      <c r="AO12" s="16">
        <v>225391.92</v>
      </c>
      <c r="AP12" s="18">
        <f t="shared" si="13"/>
        <v>532.810000000027</v>
      </c>
      <c r="AQ12" s="16">
        <f t="shared" si="32"/>
        <v>227952.33</v>
      </c>
      <c r="AR12" s="16">
        <v>228457.99</v>
      </c>
      <c r="AS12" s="18">
        <f t="shared" si="14"/>
        <v>505.66000000000298</v>
      </c>
      <c r="AT12" s="16">
        <f t="shared" si="29"/>
        <v>45633.1</v>
      </c>
      <c r="AU12" s="16">
        <v>45633.1</v>
      </c>
      <c r="AV12" s="34">
        <f t="shared" si="15"/>
        <v>0</v>
      </c>
      <c r="AW12" s="18">
        <f t="shared" si="16"/>
        <v>14469.870000001099</v>
      </c>
      <c r="AX12" s="16">
        <f t="shared" si="30"/>
        <v>325.06999999843498</v>
      </c>
      <c r="AY12" s="38"/>
      <c r="AZ12" s="1"/>
      <c r="BA12" s="1"/>
      <c r="BB12" s="1"/>
      <c r="BC12" s="1"/>
      <c r="BD12" s="1"/>
      <c r="BE12" s="1"/>
      <c r="BF12" s="1"/>
    </row>
    <row r="13" spans="1:58" ht="30" customHeight="1">
      <c r="A13" s="504"/>
      <c r="B13" s="15">
        <v>46271</v>
      </c>
      <c r="C13" s="16">
        <f t="shared" si="17"/>
        <v>5206485.93</v>
      </c>
      <c r="D13" s="16">
        <v>5212561</v>
      </c>
      <c r="E13" s="17">
        <f t="shared" si="0"/>
        <v>6075.0700000002998</v>
      </c>
      <c r="F13" s="16">
        <f t="shared" si="18"/>
        <v>1597516.16</v>
      </c>
      <c r="G13" s="16">
        <v>1602413.89</v>
      </c>
      <c r="H13" s="17">
        <f t="shared" si="1"/>
        <v>4897.7299999999796</v>
      </c>
      <c r="I13" s="16">
        <f t="shared" si="19"/>
        <v>185395.02</v>
      </c>
      <c r="J13" s="16">
        <v>185588.5</v>
      </c>
      <c r="K13" s="17">
        <f t="shared" si="2"/>
        <v>193.48000000000999</v>
      </c>
      <c r="L13" s="16">
        <f t="shared" si="20"/>
        <v>107578.22</v>
      </c>
      <c r="M13" s="16">
        <v>107713.60000000001</v>
      </c>
      <c r="N13" s="17">
        <f t="shared" si="3"/>
        <v>135.380000000005</v>
      </c>
      <c r="O13" s="16">
        <f t="shared" si="21"/>
        <v>929762.5</v>
      </c>
      <c r="P13" s="16">
        <v>930756.4</v>
      </c>
      <c r="Q13" s="17">
        <f t="shared" si="4"/>
        <v>993.90000000002306</v>
      </c>
      <c r="R13" s="16">
        <f t="shared" si="22"/>
        <v>377078.92</v>
      </c>
      <c r="S13" s="16">
        <v>377582.52</v>
      </c>
      <c r="T13" s="17">
        <f t="shared" si="5"/>
        <v>503.60000000003498</v>
      </c>
      <c r="U13" s="16">
        <f t="shared" si="23"/>
        <v>991912.8</v>
      </c>
      <c r="V13" s="16">
        <v>993330</v>
      </c>
      <c r="W13" s="17">
        <f t="shared" si="6"/>
        <v>1417.19999999995</v>
      </c>
      <c r="X13" s="16">
        <f t="shared" si="24"/>
        <v>702106.96</v>
      </c>
      <c r="Y13" s="16">
        <v>702844.88</v>
      </c>
      <c r="Z13" s="17">
        <f t="shared" si="7"/>
        <v>737.92000000004202</v>
      </c>
      <c r="AA13" s="16">
        <f t="shared" si="25"/>
        <v>193590.32</v>
      </c>
      <c r="AB13" s="16">
        <v>193906.36</v>
      </c>
      <c r="AC13" s="17">
        <f t="shared" si="8"/>
        <v>316.03999999997899</v>
      </c>
      <c r="AD13" s="16">
        <f t="shared" si="26"/>
        <v>266907</v>
      </c>
      <c r="AE13" s="16">
        <v>267142</v>
      </c>
      <c r="AF13" s="17">
        <f t="shared" si="9"/>
        <v>235</v>
      </c>
      <c r="AG13" s="17">
        <f t="shared" si="10"/>
        <v>15505.3200000003</v>
      </c>
      <c r="AH13" s="16">
        <f t="shared" si="27"/>
        <v>10059906.130000001</v>
      </c>
      <c r="AI13" s="16">
        <v>10074535.439999999</v>
      </c>
      <c r="AJ13" s="34">
        <f t="shared" si="11"/>
        <v>14629.309999998701</v>
      </c>
      <c r="AK13" s="16">
        <f t="shared" si="28"/>
        <v>10387681.34</v>
      </c>
      <c r="AL13" s="16">
        <v>10402756.189999999</v>
      </c>
      <c r="AM13" s="34">
        <f t="shared" si="12"/>
        <v>15074.8499999996</v>
      </c>
      <c r="AN13" s="16">
        <f t="shared" si="31"/>
        <v>225391.92</v>
      </c>
      <c r="AO13" s="16">
        <v>225723.19</v>
      </c>
      <c r="AP13" s="18">
        <f t="shared" si="13"/>
        <v>331.26999999998998</v>
      </c>
      <c r="AQ13" s="16">
        <f t="shared" si="32"/>
        <v>228457.99</v>
      </c>
      <c r="AR13" s="16">
        <v>228765.14</v>
      </c>
      <c r="AS13" s="18">
        <f t="shared" si="14"/>
        <v>307.150000000023</v>
      </c>
      <c r="AT13" s="16">
        <f t="shared" si="29"/>
        <v>45633.1</v>
      </c>
      <c r="AU13" s="16">
        <v>45633.1</v>
      </c>
      <c r="AV13" s="34">
        <f t="shared" si="15"/>
        <v>0</v>
      </c>
      <c r="AW13" s="18">
        <f t="shared" si="16"/>
        <v>14951.6899999987</v>
      </c>
      <c r="AX13" s="16">
        <v>0</v>
      </c>
      <c r="AY13" s="38"/>
      <c r="AZ13" s="1"/>
      <c r="BA13" s="1"/>
      <c r="BB13" s="1"/>
      <c r="BC13" s="1"/>
      <c r="BD13" s="1"/>
      <c r="BE13" s="1"/>
      <c r="BF13" s="1"/>
    </row>
    <row r="14" spans="1:58" ht="30" customHeight="1">
      <c r="A14" s="504"/>
      <c r="B14" s="15">
        <v>46272</v>
      </c>
      <c r="C14" s="16">
        <f t="shared" si="17"/>
        <v>5212561</v>
      </c>
      <c r="D14" s="16">
        <v>5218497.9400000004</v>
      </c>
      <c r="E14" s="17">
        <f t="shared" si="0"/>
        <v>5936.9400000004098</v>
      </c>
      <c r="F14" s="16">
        <f t="shared" si="18"/>
        <v>1602413.89</v>
      </c>
      <c r="G14" s="16">
        <v>1607148.47</v>
      </c>
      <c r="H14" s="17">
        <f t="shared" si="1"/>
        <v>4734.58000000007</v>
      </c>
      <c r="I14" s="16">
        <f t="shared" si="19"/>
        <v>185588.5</v>
      </c>
      <c r="J14" s="16">
        <v>185787.66</v>
      </c>
      <c r="K14" s="17">
        <f t="shared" si="2"/>
        <v>199.16000000000301</v>
      </c>
      <c r="L14" s="16">
        <f t="shared" si="20"/>
        <v>107713.60000000001</v>
      </c>
      <c r="M14" s="16">
        <v>107847.29</v>
      </c>
      <c r="N14" s="17">
        <f t="shared" si="3"/>
        <v>133.689999999988</v>
      </c>
      <c r="O14" s="16">
        <f t="shared" si="21"/>
        <v>930756.4</v>
      </c>
      <c r="P14" s="16">
        <v>931665.3</v>
      </c>
      <c r="Q14" s="17">
        <f t="shared" si="4"/>
        <v>908.90000000002306</v>
      </c>
      <c r="R14" s="16">
        <f t="shared" si="22"/>
        <v>377582.52</v>
      </c>
      <c r="S14" s="16">
        <v>378079.2</v>
      </c>
      <c r="T14" s="17">
        <f t="shared" si="5"/>
        <v>496.67999999999302</v>
      </c>
      <c r="U14" s="16">
        <f t="shared" si="23"/>
        <v>993330</v>
      </c>
      <c r="V14" s="16">
        <v>994728.8</v>
      </c>
      <c r="W14" s="17">
        <f t="shared" si="6"/>
        <v>1398.80000000005</v>
      </c>
      <c r="X14" s="16">
        <f t="shared" si="24"/>
        <v>702844.88</v>
      </c>
      <c r="Y14" s="16">
        <v>703547.2</v>
      </c>
      <c r="Z14" s="17">
        <f t="shared" si="7"/>
        <v>702.319999999949</v>
      </c>
      <c r="AA14" s="16">
        <f t="shared" si="25"/>
        <v>193906.36</v>
      </c>
      <c r="AB14" s="16">
        <v>194231.12</v>
      </c>
      <c r="AC14" s="17">
        <f t="shared" si="8"/>
        <v>324.76000000000897</v>
      </c>
      <c r="AD14" s="16">
        <f t="shared" si="26"/>
        <v>267142</v>
      </c>
      <c r="AE14" s="16">
        <v>267446</v>
      </c>
      <c r="AF14" s="17">
        <f t="shared" si="9"/>
        <v>304</v>
      </c>
      <c r="AG14" s="17">
        <f t="shared" si="10"/>
        <v>15139.8300000005</v>
      </c>
      <c r="AH14" s="16">
        <f t="shared" si="27"/>
        <v>10074535.439999999</v>
      </c>
      <c r="AI14" s="16">
        <v>10088513.68</v>
      </c>
      <c r="AJ14" s="34">
        <f t="shared" si="11"/>
        <v>13978.2400000002</v>
      </c>
      <c r="AK14" s="16">
        <f t="shared" si="28"/>
        <v>10402756.189999999</v>
      </c>
      <c r="AL14" s="16">
        <v>10417115.449999999</v>
      </c>
      <c r="AM14" s="34">
        <f t="shared" si="12"/>
        <v>14359.2599999998</v>
      </c>
      <c r="AN14" s="16">
        <f t="shared" si="31"/>
        <v>225723.19</v>
      </c>
      <c r="AO14" s="16">
        <v>226186.59</v>
      </c>
      <c r="AP14" s="18">
        <f t="shared" si="13"/>
        <v>463.39999999999401</v>
      </c>
      <c r="AQ14" s="16">
        <f t="shared" si="32"/>
        <v>228765.14</v>
      </c>
      <c r="AR14" s="16">
        <v>229198.64</v>
      </c>
      <c r="AS14" s="18">
        <f t="shared" si="14"/>
        <v>433.5</v>
      </c>
      <c r="AT14" s="16">
        <f t="shared" si="29"/>
        <v>45633.1</v>
      </c>
      <c r="AU14" s="16">
        <v>45633.1</v>
      </c>
      <c r="AV14" s="34">
        <f t="shared" si="15"/>
        <v>0</v>
      </c>
      <c r="AW14" s="18">
        <f t="shared" si="16"/>
        <v>14550.380000000199</v>
      </c>
      <c r="AX14" s="16">
        <f t="shared" si="30"/>
        <v>381.01999999955302</v>
      </c>
      <c r="AY14" s="38"/>
      <c r="AZ14" s="1"/>
      <c r="BA14" s="1"/>
      <c r="BB14" s="1"/>
      <c r="BC14" s="1"/>
      <c r="BD14" s="1"/>
      <c r="BE14" s="1"/>
      <c r="BF14" s="1"/>
    </row>
    <row r="15" spans="1:58" ht="30" customHeight="1">
      <c r="A15" s="504"/>
      <c r="B15" s="15">
        <v>46273</v>
      </c>
      <c r="C15" s="16">
        <f t="shared" si="17"/>
        <v>5218497.9400000004</v>
      </c>
      <c r="D15" s="16">
        <v>5224527.54</v>
      </c>
      <c r="E15" s="17">
        <f t="shared" si="0"/>
        <v>6029.5999999996302</v>
      </c>
      <c r="F15" s="16">
        <f t="shared" si="18"/>
        <v>1607148.47</v>
      </c>
      <c r="G15" s="16">
        <v>1611933.94</v>
      </c>
      <c r="H15" s="17">
        <f t="shared" si="1"/>
        <v>4785.4699999999702</v>
      </c>
      <c r="I15" s="16">
        <f t="shared" si="19"/>
        <v>185787.66</v>
      </c>
      <c r="J15" s="16">
        <v>185985.63</v>
      </c>
      <c r="K15" s="17">
        <f t="shared" si="2"/>
        <v>197.97000000000099</v>
      </c>
      <c r="L15" s="16">
        <f t="shared" si="20"/>
        <v>107847.29</v>
      </c>
      <c r="M15" s="16">
        <v>107983.12</v>
      </c>
      <c r="N15" s="17">
        <f t="shared" si="3"/>
        <v>135.830000000002</v>
      </c>
      <c r="O15" s="16">
        <f t="shared" si="21"/>
        <v>931665.3</v>
      </c>
      <c r="P15" s="16">
        <v>932718.3</v>
      </c>
      <c r="Q15" s="17">
        <f t="shared" si="4"/>
        <v>1053</v>
      </c>
      <c r="R15" s="16">
        <f t="shared" si="22"/>
        <v>378079.2</v>
      </c>
      <c r="S15" s="16">
        <v>378583.12</v>
      </c>
      <c r="T15" s="17">
        <f t="shared" si="5"/>
        <v>503.91999999998399</v>
      </c>
      <c r="U15" s="16">
        <f t="shared" si="23"/>
        <v>994728.8</v>
      </c>
      <c r="V15" s="16">
        <v>996078.7</v>
      </c>
      <c r="W15" s="17">
        <f t="shared" si="6"/>
        <v>1349.8999999999101</v>
      </c>
      <c r="X15" s="16">
        <f t="shared" si="24"/>
        <v>703547.2</v>
      </c>
      <c r="Y15" s="16">
        <v>704241.2</v>
      </c>
      <c r="Z15" s="17">
        <f t="shared" si="7"/>
        <v>694</v>
      </c>
      <c r="AA15" s="16">
        <f t="shared" si="25"/>
        <v>194231.12</v>
      </c>
      <c r="AB15" s="16">
        <v>194527.24</v>
      </c>
      <c r="AC15" s="17">
        <f t="shared" si="8"/>
        <v>296.119999999995</v>
      </c>
      <c r="AD15" s="16">
        <f t="shared" si="26"/>
        <v>267446</v>
      </c>
      <c r="AE15" s="16">
        <v>267729</v>
      </c>
      <c r="AF15" s="17">
        <f t="shared" si="9"/>
        <v>283</v>
      </c>
      <c r="AG15" s="17">
        <f t="shared" si="10"/>
        <v>15328.809999999499</v>
      </c>
      <c r="AH15" s="16">
        <f t="shared" si="27"/>
        <v>10088513.68</v>
      </c>
      <c r="AI15" s="16">
        <v>10102631.789999999</v>
      </c>
      <c r="AJ15" s="34">
        <f t="shared" si="11"/>
        <v>14118.1099999994</v>
      </c>
      <c r="AK15" s="16">
        <f t="shared" si="28"/>
        <v>10417115.449999999</v>
      </c>
      <c r="AL15" s="16">
        <v>10431628.83</v>
      </c>
      <c r="AM15" s="34">
        <f t="shared" si="12"/>
        <v>14513.3800000008</v>
      </c>
      <c r="AN15" s="16">
        <f t="shared" si="31"/>
        <v>226186.59</v>
      </c>
      <c r="AO15" s="16">
        <v>226667.92</v>
      </c>
      <c r="AP15" s="18">
        <f t="shared" si="13"/>
        <v>481.33000000001601</v>
      </c>
      <c r="AQ15" s="16">
        <f t="shared" si="32"/>
        <v>229198.64</v>
      </c>
      <c r="AR15" s="16">
        <v>229641.03</v>
      </c>
      <c r="AS15" s="18">
        <f t="shared" si="14"/>
        <v>442.38999999998498</v>
      </c>
      <c r="AT15" s="16">
        <f t="shared" si="29"/>
        <v>45633.1</v>
      </c>
      <c r="AU15" s="16">
        <v>45633.1</v>
      </c>
      <c r="AV15" s="34">
        <f t="shared" si="15"/>
        <v>0</v>
      </c>
      <c r="AW15" s="18">
        <f t="shared" si="16"/>
        <v>14745.709999999401</v>
      </c>
      <c r="AX15" s="16">
        <f t="shared" si="30"/>
        <v>395.27000000141601</v>
      </c>
      <c r="AY15" s="2"/>
      <c r="AZ15" s="1"/>
      <c r="BA15" s="1"/>
      <c r="BB15" s="1"/>
      <c r="BC15" s="1"/>
      <c r="BD15" s="1"/>
      <c r="BE15" s="1"/>
      <c r="BF15" s="1"/>
    </row>
    <row r="16" spans="1:58" ht="30" customHeight="1">
      <c r="A16" s="504"/>
      <c r="B16" s="15">
        <v>46274</v>
      </c>
      <c r="C16" s="16">
        <f t="shared" si="17"/>
        <v>5224527.54</v>
      </c>
      <c r="D16" s="16">
        <v>5230819.97</v>
      </c>
      <c r="E16" s="17">
        <f t="shared" si="0"/>
        <v>6292.4299999997002</v>
      </c>
      <c r="F16" s="16">
        <f t="shared" si="18"/>
        <v>1611933.94</v>
      </c>
      <c r="G16" s="16">
        <v>1616508.33</v>
      </c>
      <c r="H16" s="17">
        <f t="shared" si="1"/>
        <v>4574.3900000001304</v>
      </c>
      <c r="I16" s="16">
        <f t="shared" si="19"/>
        <v>185985.63</v>
      </c>
      <c r="J16" s="16">
        <v>186181.73</v>
      </c>
      <c r="K16" s="17">
        <f t="shared" si="2"/>
        <v>196.10000000000599</v>
      </c>
      <c r="L16" s="16">
        <f t="shared" si="20"/>
        <v>107983.12</v>
      </c>
      <c r="M16" s="16">
        <v>108119.29</v>
      </c>
      <c r="N16" s="17">
        <f t="shared" si="3"/>
        <v>136.169999999998</v>
      </c>
      <c r="O16" s="16">
        <f t="shared" si="21"/>
        <v>932718.3</v>
      </c>
      <c r="P16" s="16">
        <v>933721.7</v>
      </c>
      <c r="Q16" s="17">
        <f t="shared" si="4"/>
        <v>1003.3999999999101</v>
      </c>
      <c r="R16" s="16">
        <f t="shared" si="22"/>
        <v>378583.12</v>
      </c>
      <c r="S16" s="16">
        <v>379059.16</v>
      </c>
      <c r="T16" s="17">
        <f t="shared" si="5"/>
        <v>476.03999999997899</v>
      </c>
      <c r="U16" s="16">
        <f t="shared" si="23"/>
        <v>996078.7</v>
      </c>
      <c r="V16" s="16">
        <v>997420.4</v>
      </c>
      <c r="W16" s="17">
        <f t="shared" si="6"/>
        <v>1341.7000000000701</v>
      </c>
      <c r="X16" s="16">
        <f t="shared" si="24"/>
        <v>704241.2</v>
      </c>
      <c r="Y16" s="16">
        <v>704323.68</v>
      </c>
      <c r="Z16" s="17">
        <f t="shared" si="7"/>
        <v>82.480000000097803</v>
      </c>
      <c r="AA16" s="16">
        <f t="shared" si="25"/>
        <v>194527.24</v>
      </c>
      <c r="AB16" s="16">
        <v>194836.98</v>
      </c>
      <c r="AC16" s="17">
        <f t="shared" si="8"/>
        <v>309.74000000002002</v>
      </c>
      <c r="AD16" s="16">
        <f t="shared" si="26"/>
        <v>267729</v>
      </c>
      <c r="AE16" s="16">
        <v>268030</v>
      </c>
      <c r="AF16" s="17">
        <f t="shared" si="9"/>
        <v>301</v>
      </c>
      <c r="AG16" s="17">
        <f t="shared" si="10"/>
        <v>14713.449999999901</v>
      </c>
      <c r="AH16" s="16">
        <f t="shared" si="27"/>
        <v>10102631.789999999</v>
      </c>
      <c r="AI16" s="16">
        <v>10116363.43</v>
      </c>
      <c r="AJ16" s="34">
        <f t="shared" si="11"/>
        <v>13731.6400000006</v>
      </c>
      <c r="AK16" s="16">
        <f t="shared" si="28"/>
        <v>10431628.83</v>
      </c>
      <c r="AL16" s="16">
        <v>10445752.720000001</v>
      </c>
      <c r="AM16" s="34">
        <f t="shared" si="12"/>
        <v>14123.8900000006</v>
      </c>
      <c r="AN16" s="16">
        <f t="shared" si="31"/>
        <v>226667.92</v>
      </c>
      <c r="AO16" s="16">
        <v>227348.3</v>
      </c>
      <c r="AP16" s="18">
        <f t="shared" si="13"/>
        <v>680.37999999997601</v>
      </c>
      <c r="AQ16" s="16">
        <f t="shared" si="32"/>
        <v>229641.03</v>
      </c>
      <c r="AR16" s="16">
        <v>230286.54</v>
      </c>
      <c r="AS16" s="18">
        <f t="shared" si="14"/>
        <v>645.51000000000897</v>
      </c>
      <c r="AT16" s="16">
        <f t="shared" si="29"/>
        <v>45633.1</v>
      </c>
      <c r="AU16" s="16">
        <v>45633.1</v>
      </c>
      <c r="AV16" s="34">
        <f t="shared" si="15"/>
        <v>0</v>
      </c>
      <c r="AW16" s="18">
        <f t="shared" si="16"/>
        <v>14747.790000000599</v>
      </c>
      <c r="AX16" s="16">
        <f t="shared" si="30"/>
        <v>392.25</v>
      </c>
      <c r="AY16" s="38"/>
      <c r="AZ16" s="1"/>
      <c r="BA16" s="1"/>
      <c r="BB16" s="1"/>
      <c r="BC16" s="1"/>
      <c r="BD16" s="1"/>
      <c r="BE16" s="1"/>
      <c r="BF16" s="1"/>
    </row>
    <row r="17" spans="1:55" s="3" customFormat="1" ht="30" customHeight="1">
      <c r="A17" s="504"/>
      <c r="B17" s="15">
        <v>46275</v>
      </c>
      <c r="C17" s="16">
        <f t="shared" si="17"/>
        <v>5230819.97</v>
      </c>
      <c r="D17" s="16">
        <v>5237417.67</v>
      </c>
      <c r="E17" s="17">
        <f t="shared" si="0"/>
        <v>6597.7000000001899</v>
      </c>
      <c r="F17" s="16">
        <f t="shared" si="18"/>
        <v>1616508.33</v>
      </c>
      <c r="G17" s="16">
        <v>1620837.33</v>
      </c>
      <c r="H17" s="17">
        <f t="shared" si="1"/>
        <v>4329</v>
      </c>
      <c r="I17" s="16">
        <f t="shared" si="19"/>
        <v>186181.73</v>
      </c>
      <c r="J17" s="16">
        <v>186376.38</v>
      </c>
      <c r="K17" s="17">
        <f t="shared" si="2"/>
        <v>194.64999999999401</v>
      </c>
      <c r="L17" s="16">
        <f t="shared" si="20"/>
        <v>108119.29</v>
      </c>
      <c r="M17" s="16">
        <v>108250.3</v>
      </c>
      <c r="N17" s="17">
        <f t="shared" si="3"/>
        <v>131.010000000009</v>
      </c>
      <c r="O17" s="16">
        <f t="shared" si="21"/>
        <v>933721.7</v>
      </c>
      <c r="P17" s="16">
        <v>934687.2</v>
      </c>
      <c r="Q17" s="17">
        <f t="shared" si="4"/>
        <v>965.5</v>
      </c>
      <c r="R17" s="16">
        <f t="shared" si="22"/>
        <v>379059.16</v>
      </c>
      <c r="S17" s="16">
        <v>379601.68</v>
      </c>
      <c r="T17" s="17">
        <f t="shared" si="5"/>
        <v>542.52000000001897</v>
      </c>
      <c r="U17" s="16">
        <f t="shared" si="23"/>
        <v>997420.4</v>
      </c>
      <c r="V17" s="16">
        <v>998756</v>
      </c>
      <c r="W17" s="17">
        <f t="shared" si="6"/>
        <v>1335.5999999999799</v>
      </c>
      <c r="X17" s="16">
        <f t="shared" si="24"/>
        <v>704323.68</v>
      </c>
      <c r="Y17" s="16">
        <v>705631.28</v>
      </c>
      <c r="Z17" s="17">
        <f t="shared" si="7"/>
        <v>1307.5999999999799</v>
      </c>
      <c r="AA17" s="16">
        <f t="shared" si="25"/>
        <v>194836.98</v>
      </c>
      <c r="AB17" s="16">
        <v>195139.28</v>
      </c>
      <c r="AC17" s="17">
        <f t="shared" si="8"/>
        <v>302.29999999998802</v>
      </c>
      <c r="AD17" s="16">
        <f t="shared" si="26"/>
        <v>268030</v>
      </c>
      <c r="AE17" s="16">
        <v>268329</v>
      </c>
      <c r="AF17" s="17">
        <f t="shared" si="9"/>
        <v>299</v>
      </c>
      <c r="AG17" s="17">
        <f t="shared" si="10"/>
        <v>16004.880000000199</v>
      </c>
      <c r="AH17" s="16">
        <f t="shared" si="27"/>
        <v>10116363.43</v>
      </c>
      <c r="AI17" s="16">
        <v>10130215.720000001</v>
      </c>
      <c r="AJ17" s="34">
        <f t="shared" si="11"/>
        <v>13852.290000000999</v>
      </c>
      <c r="AK17" s="16">
        <f t="shared" si="28"/>
        <v>10445752.720000001</v>
      </c>
      <c r="AL17" s="16">
        <v>10459981.52</v>
      </c>
      <c r="AM17" s="34">
        <f t="shared" si="12"/>
        <v>14228.799999998901</v>
      </c>
      <c r="AN17" s="16">
        <f t="shared" si="31"/>
        <v>227348.3</v>
      </c>
      <c r="AO17" s="16">
        <v>227998.07</v>
      </c>
      <c r="AP17" s="18">
        <f t="shared" si="13"/>
        <v>649.77000000001897</v>
      </c>
      <c r="AQ17" s="16">
        <f t="shared" si="32"/>
        <v>230286.54</v>
      </c>
      <c r="AR17" s="16">
        <v>230902.59</v>
      </c>
      <c r="AS17" s="18">
        <f t="shared" si="14"/>
        <v>616.04999999998802</v>
      </c>
      <c r="AT17" s="16">
        <f t="shared" si="29"/>
        <v>45633.1</v>
      </c>
      <c r="AU17" s="16">
        <v>45633.1</v>
      </c>
      <c r="AV17" s="34">
        <f t="shared" si="15"/>
        <v>0</v>
      </c>
      <c r="AW17" s="18">
        <f t="shared" si="16"/>
        <v>14815.810000001</v>
      </c>
      <c r="AX17" s="16">
        <f t="shared" si="30"/>
        <v>376.50999999791401</v>
      </c>
      <c r="AY17" s="39"/>
      <c r="BC17" s="1"/>
    </row>
    <row r="18" spans="1:55" s="1" customFormat="1" ht="30" customHeight="1">
      <c r="A18" s="504"/>
      <c r="B18" s="15">
        <v>46276</v>
      </c>
      <c r="C18" s="16">
        <f t="shared" si="17"/>
        <v>5237417.67</v>
      </c>
      <c r="D18" s="16">
        <v>5244191.6399999997</v>
      </c>
      <c r="E18" s="17">
        <f t="shared" si="0"/>
        <v>6773.9699999997401</v>
      </c>
      <c r="F18" s="16">
        <f t="shared" si="18"/>
        <v>1620837.33</v>
      </c>
      <c r="G18" s="16">
        <v>1625851.67</v>
      </c>
      <c r="H18" s="17">
        <f t="shared" si="1"/>
        <v>5014.3399999998501</v>
      </c>
      <c r="I18" s="16">
        <f t="shared" si="19"/>
        <v>186376.38</v>
      </c>
      <c r="J18" s="16">
        <v>186581.72</v>
      </c>
      <c r="K18" s="17">
        <f t="shared" si="2"/>
        <v>205.33999999999699</v>
      </c>
      <c r="L18" s="16">
        <f t="shared" si="20"/>
        <v>108250.3</v>
      </c>
      <c r="M18" s="16">
        <v>108389.73</v>
      </c>
      <c r="N18" s="17">
        <f t="shared" si="3"/>
        <v>139.42999999999299</v>
      </c>
      <c r="O18" s="16">
        <f t="shared" si="21"/>
        <v>934687.2</v>
      </c>
      <c r="P18" s="16">
        <v>935703.7</v>
      </c>
      <c r="Q18" s="17">
        <f t="shared" si="4"/>
        <v>1016.5</v>
      </c>
      <c r="R18" s="16">
        <f t="shared" si="22"/>
        <v>379601.68</v>
      </c>
      <c r="S18" s="16">
        <v>380102.28</v>
      </c>
      <c r="T18" s="17">
        <f t="shared" si="5"/>
        <v>500.60000000003498</v>
      </c>
      <c r="U18" s="16">
        <f t="shared" si="23"/>
        <v>998756</v>
      </c>
      <c r="V18" s="16">
        <v>1000196.7</v>
      </c>
      <c r="W18" s="17">
        <f t="shared" si="6"/>
        <v>1440.69999999995</v>
      </c>
      <c r="X18" s="16">
        <f t="shared" si="24"/>
        <v>705631.28</v>
      </c>
      <c r="Y18" s="16">
        <v>706391.04000000004</v>
      </c>
      <c r="Z18" s="17">
        <f t="shared" si="7"/>
        <v>759.76000000000897</v>
      </c>
      <c r="AA18" s="16">
        <f t="shared" si="25"/>
        <v>195139.28</v>
      </c>
      <c r="AB18" s="16">
        <v>195455.68</v>
      </c>
      <c r="AC18" s="17">
        <f t="shared" si="8"/>
        <v>316.39999999999401</v>
      </c>
      <c r="AD18" s="16">
        <f t="shared" si="26"/>
        <v>268329</v>
      </c>
      <c r="AE18" s="16">
        <v>268634</v>
      </c>
      <c r="AF18" s="17">
        <f t="shared" si="9"/>
        <v>305</v>
      </c>
      <c r="AG18" s="17">
        <f t="shared" si="10"/>
        <v>16472.039999999601</v>
      </c>
      <c r="AH18" s="16">
        <f t="shared" si="27"/>
        <v>10130215.720000001</v>
      </c>
      <c r="AI18" s="16">
        <v>10144931.85</v>
      </c>
      <c r="AJ18" s="34">
        <f t="shared" si="11"/>
        <v>14716.129999999001</v>
      </c>
      <c r="AK18" s="16">
        <f t="shared" si="28"/>
        <v>10459981.52</v>
      </c>
      <c r="AL18" s="16">
        <v>10475101.07</v>
      </c>
      <c r="AM18" s="34">
        <f t="shared" si="12"/>
        <v>15119.5500000007</v>
      </c>
      <c r="AN18" s="16">
        <f t="shared" si="31"/>
        <v>227998.07</v>
      </c>
      <c r="AO18" s="16">
        <v>228762.34</v>
      </c>
      <c r="AP18" s="18">
        <f t="shared" si="13"/>
        <v>764.26999999998998</v>
      </c>
      <c r="AQ18" s="16">
        <f t="shared" si="32"/>
        <v>230902.59</v>
      </c>
      <c r="AR18" s="16">
        <v>231638.62</v>
      </c>
      <c r="AS18" s="18">
        <f t="shared" si="14"/>
        <v>736.02999999999895</v>
      </c>
      <c r="AT18" s="16">
        <f t="shared" si="29"/>
        <v>45633.1</v>
      </c>
      <c r="AU18" s="16">
        <v>45633.1</v>
      </c>
      <c r="AV18" s="34">
        <f t="shared" si="15"/>
        <v>0</v>
      </c>
      <c r="AW18" s="18">
        <f t="shared" si="16"/>
        <v>15900.029999999</v>
      </c>
      <c r="AX18" s="16">
        <f t="shared" si="30"/>
        <v>403.42000000178803</v>
      </c>
    </row>
    <row r="19" spans="1:55" s="3" customFormat="1" ht="30" customHeight="1">
      <c r="A19" s="504"/>
      <c r="B19" s="15">
        <v>46277</v>
      </c>
      <c r="C19" s="16">
        <f t="shared" si="17"/>
        <v>5244191.6399999997</v>
      </c>
      <c r="D19" s="16">
        <v>5250066.88</v>
      </c>
      <c r="E19" s="17">
        <f t="shared" si="0"/>
        <v>5875.2400000002199</v>
      </c>
      <c r="F19" s="16">
        <f t="shared" si="18"/>
        <v>1625851.67</v>
      </c>
      <c r="G19" s="16">
        <v>1630197.67</v>
      </c>
      <c r="H19" s="17">
        <f t="shared" si="1"/>
        <v>4346</v>
      </c>
      <c r="I19" s="16">
        <f t="shared" si="19"/>
        <v>186581.72</v>
      </c>
      <c r="J19" s="16">
        <v>186765.41</v>
      </c>
      <c r="K19" s="17">
        <f t="shared" si="2"/>
        <v>183.69000000000199</v>
      </c>
      <c r="L19" s="16">
        <f t="shared" si="20"/>
        <v>108389.73</v>
      </c>
      <c r="M19" s="16">
        <v>108527.76</v>
      </c>
      <c r="N19" s="17">
        <f t="shared" si="3"/>
        <v>138.02999999999901</v>
      </c>
      <c r="O19" s="16">
        <f t="shared" si="21"/>
        <v>935703.7</v>
      </c>
      <c r="P19" s="16">
        <v>936719.6</v>
      </c>
      <c r="Q19" s="17">
        <f t="shared" si="4"/>
        <v>1015.90000000002</v>
      </c>
      <c r="R19" s="16">
        <f t="shared" si="22"/>
        <v>380102.28</v>
      </c>
      <c r="S19" s="16">
        <v>380583.48</v>
      </c>
      <c r="T19" s="17">
        <f t="shared" si="5"/>
        <v>481.19999999995298</v>
      </c>
      <c r="U19" s="16">
        <f t="shared" si="23"/>
        <v>1000196.7</v>
      </c>
      <c r="V19" s="16">
        <v>1001455</v>
      </c>
      <c r="W19" s="17">
        <f t="shared" si="6"/>
        <v>1258.30000000005</v>
      </c>
      <c r="X19" s="16">
        <f t="shared" si="24"/>
        <v>706391.04000000004</v>
      </c>
      <c r="Y19" s="16">
        <v>707067.44</v>
      </c>
      <c r="Z19" s="17">
        <f t="shared" si="7"/>
        <v>676.39999999990698</v>
      </c>
      <c r="AA19" s="16">
        <f t="shared" si="25"/>
        <v>195455.68</v>
      </c>
      <c r="AB19" s="16">
        <v>195737</v>
      </c>
      <c r="AC19" s="17">
        <f t="shared" si="8"/>
        <v>281.32000000000698</v>
      </c>
      <c r="AD19" s="16">
        <f t="shared" si="26"/>
        <v>268634</v>
      </c>
      <c r="AE19" s="16">
        <v>268915</v>
      </c>
      <c r="AF19" s="17">
        <f t="shared" si="9"/>
        <v>281</v>
      </c>
      <c r="AG19" s="17">
        <f t="shared" si="10"/>
        <v>14537.0800000002</v>
      </c>
      <c r="AH19" s="16">
        <f t="shared" ref="AH19:AH27" si="33">+AI18</f>
        <v>10144931.85</v>
      </c>
      <c r="AI19" s="16">
        <v>10157891.9</v>
      </c>
      <c r="AJ19" s="34">
        <f t="shared" si="11"/>
        <v>12960.0500000007</v>
      </c>
      <c r="AK19" s="16">
        <f t="shared" si="28"/>
        <v>10475101.07</v>
      </c>
      <c r="AL19" s="16">
        <v>10488421.300000001</v>
      </c>
      <c r="AM19" s="34">
        <f t="shared" si="12"/>
        <v>13320.2300000004</v>
      </c>
      <c r="AN19" s="16">
        <f t="shared" si="31"/>
        <v>228762.34</v>
      </c>
      <c r="AO19" s="16">
        <v>229441.68</v>
      </c>
      <c r="AP19" s="18">
        <f t="shared" si="13"/>
        <v>679.33999999999696</v>
      </c>
      <c r="AQ19" s="16">
        <f t="shared" si="32"/>
        <v>231638.62</v>
      </c>
      <c r="AR19" s="16">
        <v>232298.26</v>
      </c>
      <c r="AS19" s="18">
        <f t="shared" si="14"/>
        <v>659.64000000001397</v>
      </c>
      <c r="AT19" s="16">
        <f t="shared" si="29"/>
        <v>45633.1</v>
      </c>
      <c r="AU19" s="16">
        <v>45633.1</v>
      </c>
      <c r="AV19" s="34">
        <f t="shared" si="15"/>
        <v>0</v>
      </c>
      <c r="AW19" s="18">
        <f t="shared" si="16"/>
        <v>14017.710000000699</v>
      </c>
      <c r="AX19" s="16">
        <f t="shared" si="30"/>
        <v>360.17999999970198</v>
      </c>
      <c r="AY19" s="40"/>
    </row>
    <row r="20" spans="1:55" s="3" customFormat="1" ht="30" customHeight="1">
      <c r="A20" s="504"/>
      <c r="B20" s="15">
        <v>46278</v>
      </c>
      <c r="C20" s="16">
        <f t="shared" si="17"/>
        <v>5250066.88</v>
      </c>
      <c r="D20" s="16">
        <v>5255880.5</v>
      </c>
      <c r="E20" s="17">
        <f t="shared" si="0"/>
        <v>5813.6200000001099</v>
      </c>
      <c r="F20" s="16">
        <f t="shared" si="18"/>
        <v>1630197.67</v>
      </c>
      <c r="G20" s="16">
        <v>1634731.06</v>
      </c>
      <c r="H20" s="17">
        <f t="shared" si="1"/>
        <v>4533.3900000001304</v>
      </c>
      <c r="I20" s="16">
        <f t="shared" si="19"/>
        <v>186765.41</v>
      </c>
      <c r="J20" s="16">
        <v>186967.78</v>
      </c>
      <c r="K20" s="17">
        <f t="shared" si="2"/>
        <v>202.369999999995</v>
      </c>
      <c r="L20" s="16">
        <f t="shared" si="20"/>
        <v>108527.76</v>
      </c>
      <c r="M20" s="16">
        <v>108667.86</v>
      </c>
      <c r="N20" s="17">
        <f t="shared" si="3"/>
        <v>140.10000000000599</v>
      </c>
      <c r="O20" s="16">
        <f t="shared" si="21"/>
        <v>936719.6</v>
      </c>
      <c r="P20" s="16">
        <v>937904.6</v>
      </c>
      <c r="Q20" s="17">
        <f t="shared" si="4"/>
        <v>1185</v>
      </c>
      <c r="R20" s="16">
        <f t="shared" si="22"/>
        <v>380583.48</v>
      </c>
      <c r="S20" s="16">
        <v>381099.24</v>
      </c>
      <c r="T20" s="17">
        <f t="shared" si="5"/>
        <v>515.76000000000897</v>
      </c>
      <c r="U20" s="16">
        <f t="shared" si="23"/>
        <v>1001455</v>
      </c>
      <c r="V20" s="16">
        <v>1002814</v>
      </c>
      <c r="W20" s="17">
        <f t="shared" si="6"/>
        <v>1359</v>
      </c>
      <c r="X20" s="16">
        <f t="shared" si="24"/>
        <v>707067.44</v>
      </c>
      <c r="Y20" s="16">
        <v>707769.36</v>
      </c>
      <c r="Z20" s="17">
        <f t="shared" si="7"/>
        <v>701.92000000004202</v>
      </c>
      <c r="AA20" s="16">
        <f t="shared" si="25"/>
        <v>195737</v>
      </c>
      <c r="AB20" s="16">
        <v>196038.08</v>
      </c>
      <c r="AC20" s="17">
        <f t="shared" si="8"/>
        <v>301.07999999998702</v>
      </c>
      <c r="AD20" s="16">
        <f t="shared" si="26"/>
        <v>268915</v>
      </c>
      <c r="AE20" s="16">
        <v>269147</v>
      </c>
      <c r="AF20" s="17">
        <f t="shared" si="9"/>
        <v>232</v>
      </c>
      <c r="AG20" s="17">
        <f t="shared" si="10"/>
        <v>14984.2400000003</v>
      </c>
      <c r="AH20" s="16">
        <f t="shared" si="33"/>
        <v>10157891.9</v>
      </c>
      <c r="AI20" s="16">
        <v>10171439.720000001</v>
      </c>
      <c r="AJ20" s="34">
        <f t="shared" si="11"/>
        <v>13547.8200000003</v>
      </c>
      <c r="AK20" s="16">
        <f t="shared" si="28"/>
        <v>10488421.300000001</v>
      </c>
      <c r="AL20" s="16">
        <v>10502357.390000001</v>
      </c>
      <c r="AM20" s="34">
        <f t="shared" si="12"/>
        <v>13936.0899999999</v>
      </c>
      <c r="AN20" s="16">
        <f t="shared" si="31"/>
        <v>229441.68</v>
      </c>
      <c r="AO20" s="16">
        <v>230031.28</v>
      </c>
      <c r="AP20" s="18">
        <f t="shared" si="13"/>
        <v>589.60000000000605</v>
      </c>
      <c r="AQ20" s="16">
        <f t="shared" si="32"/>
        <v>232298.26</v>
      </c>
      <c r="AR20" s="16">
        <v>232874.47</v>
      </c>
      <c r="AS20" s="18">
        <f t="shared" si="14"/>
        <v>576.20999999999196</v>
      </c>
      <c r="AT20" s="16">
        <f t="shared" si="29"/>
        <v>45633.1</v>
      </c>
      <c r="AU20" s="16">
        <v>45633.1</v>
      </c>
      <c r="AV20" s="34">
        <f t="shared" si="15"/>
        <v>0</v>
      </c>
      <c r="AW20" s="18">
        <f t="shared" si="16"/>
        <v>14412.550000000299</v>
      </c>
      <c r="AX20" s="16">
        <f t="shared" si="30"/>
        <v>388.26999999955302</v>
      </c>
      <c r="AY20" s="40"/>
    </row>
    <row r="21" spans="1:55" s="1" customFormat="1" ht="30" customHeight="1">
      <c r="A21" s="504"/>
      <c r="B21" s="15">
        <v>46279</v>
      </c>
      <c r="C21" s="16">
        <f t="shared" si="17"/>
        <v>5255880.5</v>
      </c>
      <c r="D21" s="16">
        <v>5261706.04</v>
      </c>
      <c r="E21" s="17">
        <f t="shared" si="0"/>
        <v>5825.54000000004</v>
      </c>
      <c r="F21" s="16">
        <f t="shared" si="18"/>
        <v>1634731.06</v>
      </c>
      <c r="G21" s="16">
        <v>1639176.98</v>
      </c>
      <c r="H21" s="17">
        <f t="shared" si="1"/>
        <v>4445.91999999993</v>
      </c>
      <c r="I21" s="16">
        <f t="shared" si="19"/>
        <v>186967.78</v>
      </c>
      <c r="J21" s="16">
        <v>187251.3</v>
      </c>
      <c r="K21" s="17">
        <f t="shared" si="2"/>
        <v>283.51999999998998</v>
      </c>
      <c r="L21" s="16">
        <f t="shared" si="20"/>
        <v>108667.86</v>
      </c>
      <c r="M21" s="16">
        <v>108860.14</v>
      </c>
      <c r="N21" s="17">
        <f t="shared" si="3"/>
        <v>192.27999999999901</v>
      </c>
      <c r="O21" s="16">
        <f t="shared" si="21"/>
        <v>937904.6</v>
      </c>
      <c r="P21" s="16">
        <v>939073.2</v>
      </c>
      <c r="Q21" s="17">
        <f t="shared" si="4"/>
        <v>1168.5999999999799</v>
      </c>
      <c r="R21" s="16">
        <f t="shared" si="22"/>
        <v>381099.24</v>
      </c>
      <c r="S21" s="16">
        <v>381643.32</v>
      </c>
      <c r="T21" s="17">
        <f t="shared" si="5"/>
        <v>544.08000000001596</v>
      </c>
      <c r="U21" s="16">
        <f t="shared" si="23"/>
        <v>1002814</v>
      </c>
      <c r="V21" s="16">
        <v>1004149.2</v>
      </c>
      <c r="W21" s="17">
        <f t="shared" si="6"/>
        <v>1335.19999999995</v>
      </c>
      <c r="X21" s="16">
        <f t="shared" si="24"/>
        <v>707769.36</v>
      </c>
      <c r="Y21" s="16">
        <v>708467.76</v>
      </c>
      <c r="Z21" s="17">
        <f t="shared" si="7"/>
        <v>698.40000000002306</v>
      </c>
      <c r="AA21" s="16">
        <f t="shared" si="25"/>
        <v>196038.08</v>
      </c>
      <c r="AB21" s="16">
        <v>196342.84</v>
      </c>
      <c r="AC21" s="17">
        <f t="shared" si="8"/>
        <v>304.76000000000897</v>
      </c>
      <c r="AD21" s="16">
        <f t="shared" si="26"/>
        <v>269147</v>
      </c>
      <c r="AE21" s="16">
        <v>269419</v>
      </c>
      <c r="AF21" s="17">
        <f t="shared" si="9"/>
        <v>272</v>
      </c>
      <c r="AG21" s="17">
        <f t="shared" si="10"/>
        <v>15070.299999999899</v>
      </c>
      <c r="AH21" s="16">
        <f t="shared" si="33"/>
        <v>10171439.720000001</v>
      </c>
      <c r="AI21" s="16">
        <v>10184988.1</v>
      </c>
      <c r="AJ21" s="34">
        <f t="shared" si="11"/>
        <v>13548.379999999001</v>
      </c>
      <c r="AK21" s="16">
        <f t="shared" si="28"/>
        <v>10502357.390000001</v>
      </c>
      <c r="AL21" s="16">
        <v>10516283.15</v>
      </c>
      <c r="AM21" s="34">
        <f t="shared" si="12"/>
        <v>13925.7599999998</v>
      </c>
      <c r="AN21" s="16">
        <f t="shared" si="31"/>
        <v>230031.28</v>
      </c>
      <c r="AO21" s="16">
        <v>230674.75</v>
      </c>
      <c r="AP21" s="18">
        <f t="shared" si="13"/>
        <v>643.47000000000105</v>
      </c>
      <c r="AQ21" s="16">
        <f t="shared" si="32"/>
        <v>232874.47</v>
      </c>
      <c r="AR21" s="16">
        <v>233504.03</v>
      </c>
      <c r="AS21" s="18">
        <f t="shared" si="14"/>
        <v>629.55999999999801</v>
      </c>
      <c r="AT21" s="16">
        <f t="shared" si="29"/>
        <v>45633.1</v>
      </c>
      <c r="AU21" s="16">
        <v>45633.1</v>
      </c>
      <c r="AV21" s="34">
        <f t="shared" si="15"/>
        <v>0</v>
      </c>
      <c r="AW21" s="18">
        <f t="shared" si="16"/>
        <v>14516.649999998899</v>
      </c>
      <c r="AX21" s="16">
        <f t="shared" si="30"/>
        <v>377.38000000082002</v>
      </c>
    </row>
    <row r="22" spans="1:55" s="1" customFormat="1" ht="30" customHeight="1">
      <c r="A22" s="504"/>
      <c r="B22" s="15">
        <v>46280</v>
      </c>
      <c r="C22" s="16">
        <f t="shared" si="17"/>
        <v>5261706.04</v>
      </c>
      <c r="D22" s="16">
        <v>5267668.6500000004</v>
      </c>
      <c r="E22" s="17">
        <f t="shared" si="0"/>
        <v>5962.6100000003398</v>
      </c>
      <c r="F22" s="16">
        <f t="shared" si="18"/>
        <v>1639176.98</v>
      </c>
      <c r="G22" s="16">
        <v>1643915.26</v>
      </c>
      <c r="H22" s="17">
        <f t="shared" si="1"/>
        <v>4738.2800000000298</v>
      </c>
      <c r="I22" s="16">
        <f t="shared" si="19"/>
        <v>187251.3</v>
      </c>
      <c r="J22" s="16">
        <v>187516.48</v>
      </c>
      <c r="K22" s="17">
        <f t="shared" si="2"/>
        <v>265.18000000002201</v>
      </c>
      <c r="L22" s="16">
        <f t="shared" si="20"/>
        <v>108860.14</v>
      </c>
      <c r="M22" s="16">
        <v>109032.43</v>
      </c>
      <c r="N22" s="17">
        <f t="shared" si="3"/>
        <v>172.289999999994</v>
      </c>
      <c r="O22" s="16">
        <f t="shared" si="21"/>
        <v>939073.2</v>
      </c>
      <c r="P22" s="16">
        <v>940436.7</v>
      </c>
      <c r="Q22" s="17">
        <f t="shared" si="4"/>
        <v>1363.5</v>
      </c>
      <c r="R22" s="16">
        <f t="shared" si="22"/>
        <v>381643.32</v>
      </c>
      <c r="S22" s="16">
        <v>382235.52</v>
      </c>
      <c r="T22" s="17">
        <f t="shared" si="5"/>
        <v>592.20000000001198</v>
      </c>
      <c r="U22" s="16">
        <f t="shared" si="23"/>
        <v>1004149.2</v>
      </c>
      <c r="V22" s="16">
        <v>1005522.5</v>
      </c>
      <c r="W22" s="17">
        <f t="shared" si="6"/>
        <v>1373.30000000005</v>
      </c>
      <c r="X22" s="16">
        <f t="shared" si="24"/>
        <v>708467.76</v>
      </c>
      <c r="Y22" s="16">
        <v>709202.88</v>
      </c>
      <c r="Z22" s="17">
        <f t="shared" si="7"/>
        <v>735.119999999995</v>
      </c>
      <c r="AA22" s="16">
        <f t="shared" si="25"/>
        <v>196342.84</v>
      </c>
      <c r="AB22" s="16">
        <v>196649.36</v>
      </c>
      <c r="AC22" s="17">
        <f t="shared" si="8"/>
        <v>306.51999999998998</v>
      </c>
      <c r="AD22" s="16">
        <f t="shared" si="26"/>
        <v>269419</v>
      </c>
      <c r="AE22" s="16">
        <v>269703</v>
      </c>
      <c r="AF22" s="17">
        <f t="shared" si="9"/>
        <v>284</v>
      </c>
      <c r="AG22" s="17">
        <f t="shared" si="10"/>
        <v>15793.0000000004</v>
      </c>
      <c r="AH22" s="16">
        <f t="shared" si="33"/>
        <v>10184988.1</v>
      </c>
      <c r="AI22" s="16">
        <v>10199731.140000001</v>
      </c>
      <c r="AJ22" s="34">
        <f t="shared" si="11"/>
        <v>14743.040000000999</v>
      </c>
      <c r="AK22" s="16">
        <f t="shared" si="28"/>
        <v>10516283.15</v>
      </c>
      <c r="AL22" s="16">
        <v>10531362.9</v>
      </c>
      <c r="AM22" s="34">
        <f t="shared" si="12"/>
        <v>15079.75</v>
      </c>
      <c r="AN22" s="16">
        <f t="shared" si="31"/>
        <v>230674.75</v>
      </c>
      <c r="AO22" s="16">
        <v>231081.59</v>
      </c>
      <c r="AP22" s="18">
        <f t="shared" si="13"/>
        <v>406.83999999999702</v>
      </c>
      <c r="AQ22" s="16">
        <f t="shared" si="32"/>
        <v>233504.03</v>
      </c>
      <c r="AR22" s="16">
        <v>233876.72</v>
      </c>
      <c r="AS22" s="18">
        <f t="shared" si="14"/>
        <v>372.69000000000199</v>
      </c>
      <c r="AT22" s="16">
        <f t="shared" si="29"/>
        <v>45633.1</v>
      </c>
      <c r="AU22" s="16">
        <v>45633.1</v>
      </c>
      <c r="AV22" s="34">
        <f t="shared" si="15"/>
        <v>0</v>
      </c>
      <c r="AW22" s="18">
        <f t="shared" si="16"/>
        <v>15216.050000001</v>
      </c>
      <c r="AX22" s="16">
        <f t="shared" si="30"/>
        <v>336.70999999903103</v>
      </c>
      <c r="AY22" s="2"/>
      <c r="BC22" s="3"/>
    </row>
    <row r="23" spans="1:55" s="1" customFormat="1" ht="30" customHeight="1">
      <c r="A23" s="504"/>
      <c r="B23" s="15">
        <v>46281</v>
      </c>
      <c r="C23" s="16">
        <f t="shared" si="17"/>
        <v>5267668.6500000004</v>
      </c>
      <c r="D23" s="16">
        <v>5273929.5999999996</v>
      </c>
      <c r="E23" s="17">
        <f t="shared" si="0"/>
        <v>6260.9499999992504</v>
      </c>
      <c r="F23" s="16">
        <f t="shared" si="18"/>
        <v>1643915.26</v>
      </c>
      <c r="G23" s="16">
        <v>1648821.7</v>
      </c>
      <c r="H23" s="17">
        <f t="shared" si="1"/>
        <v>4906.4399999999396</v>
      </c>
      <c r="I23" s="16">
        <f t="shared" si="19"/>
        <v>187516.48</v>
      </c>
      <c r="J23" s="16">
        <v>187766.82</v>
      </c>
      <c r="K23" s="17">
        <f t="shared" si="2"/>
        <v>250.33999999999699</v>
      </c>
      <c r="L23" s="16">
        <f t="shared" si="20"/>
        <v>109032.43</v>
      </c>
      <c r="M23" s="16">
        <v>109189.35</v>
      </c>
      <c r="N23" s="17">
        <f t="shared" si="3"/>
        <v>156.920000000013</v>
      </c>
      <c r="O23" s="16">
        <f t="shared" si="21"/>
        <v>940436.7</v>
      </c>
      <c r="P23" s="16">
        <v>941772.5</v>
      </c>
      <c r="Q23" s="17">
        <f t="shared" si="4"/>
        <v>1335.80000000005</v>
      </c>
      <c r="R23" s="16">
        <f t="shared" si="22"/>
        <v>382235.52</v>
      </c>
      <c r="S23" s="16">
        <v>382845.56</v>
      </c>
      <c r="T23" s="17">
        <f t="shared" si="5"/>
        <v>610.03999999997905</v>
      </c>
      <c r="U23" s="16">
        <f t="shared" si="23"/>
        <v>1005522.5</v>
      </c>
      <c r="V23" s="16">
        <v>1006954.2</v>
      </c>
      <c r="W23" s="17">
        <f t="shared" si="6"/>
        <v>1431.69999999995</v>
      </c>
      <c r="X23" s="16">
        <f t="shared" si="24"/>
        <v>709202.88</v>
      </c>
      <c r="Y23" s="16">
        <v>709992.95999999996</v>
      </c>
      <c r="Z23" s="17">
        <f t="shared" si="7"/>
        <v>790.07999999995798</v>
      </c>
      <c r="AA23" s="16">
        <f t="shared" si="25"/>
        <v>196649.36</v>
      </c>
      <c r="AB23" s="16">
        <v>196970</v>
      </c>
      <c r="AC23" s="17">
        <f t="shared" si="8"/>
        <v>320.64000000001403</v>
      </c>
      <c r="AD23" s="16">
        <f t="shared" si="26"/>
        <v>269703</v>
      </c>
      <c r="AE23" s="16">
        <v>270020</v>
      </c>
      <c r="AF23" s="17">
        <f t="shared" si="9"/>
        <v>317</v>
      </c>
      <c r="AG23" s="17">
        <f t="shared" si="10"/>
        <v>16379.909999999199</v>
      </c>
      <c r="AH23" s="16">
        <f t="shared" si="33"/>
        <v>10199731.140000001</v>
      </c>
      <c r="AI23" s="16">
        <v>10214780.1</v>
      </c>
      <c r="AJ23" s="34">
        <f t="shared" si="11"/>
        <v>15048.959999999001</v>
      </c>
      <c r="AK23" s="16">
        <f t="shared" si="28"/>
        <v>10531362.9</v>
      </c>
      <c r="AL23" s="16">
        <v>10546887.119999999</v>
      </c>
      <c r="AM23" s="34">
        <f t="shared" si="12"/>
        <v>15524.219999998801</v>
      </c>
      <c r="AN23" s="16">
        <f t="shared" si="31"/>
        <v>231081.59</v>
      </c>
      <c r="AO23" s="16">
        <v>231616.58</v>
      </c>
      <c r="AP23" s="18">
        <f t="shared" si="13"/>
        <v>534.98999999999103</v>
      </c>
      <c r="AQ23" s="16">
        <f t="shared" si="32"/>
        <v>233876.72</v>
      </c>
      <c r="AR23" s="16">
        <v>234375.6</v>
      </c>
      <c r="AS23" s="18">
        <f t="shared" si="14"/>
        <v>498.880000000005</v>
      </c>
      <c r="AT23" s="16">
        <f t="shared" si="29"/>
        <v>45633.1</v>
      </c>
      <c r="AU23" s="16">
        <v>45633.1</v>
      </c>
      <c r="AV23" s="34">
        <f t="shared" si="15"/>
        <v>0</v>
      </c>
      <c r="AW23" s="18">
        <f t="shared" si="16"/>
        <v>15762.189999999</v>
      </c>
      <c r="AX23" s="16">
        <f t="shared" si="30"/>
        <v>475.25999999977603</v>
      </c>
    </row>
    <row r="24" spans="1:55" s="3" customFormat="1" ht="30" customHeight="1">
      <c r="A24" s="504"/>
      <c r="B24" s="15">
        <v>46282</v>
      </c>
      <c r="C24" s="16">
        <f t="shared" si="17"/>
        <v>5273929.5999999996</v>
      </c>
      <c r="D24" s="16">
        <v>5279316.9000000004</v>
      </c>
      <c r="E24" s="17">
        <f t="shared" si="0"/>
        <v>5387.3000000007496</v>
      </c>
      <c r="F24" s="16">
        <f t="shared" si="18"/>
        <v>1648821.7</v>
      </c>
      <c r="G24" s="16">
        <v>1653085.4</v>
      </c>
      <c r="H24" s="17">
        <f t="shared" si="1"/>
        <v>4263.6999999999498</v>
      </c>
      <c r="I24" s="16">
        <f t="shared" si="19"/>
        <v>187766.82</v>
      </c>
      <c r="J24" s="16">
        <v>187970.4</v>
      </c>
      <c r="K24" s="17">
        <f t="shared" si="2"/>
        <v>203.579999999987</v>
      </c>
      <c r="L24" s="16">
        <f t="shared" si="20"/>
        <v>109189.35</v>
      </c>
      <c r="M24" s="16">
        <v>109332.81</v>
      </c>
      <c r="N24" s="17">
        <f t="shared" si="3"/>
        <v>143.45999999999199</v>
      </c>
      <c r="O24" s="16">
        <f t="shared" si="21"/>
        <v>941772.5</v>
      </c>
      <c r="P24" s="16">
        <v>942905.1</v>
      </c>
      <c r="Q24" s="17">
        <f t="shared" si="4"/>
        <v>1132.5999999999799</v>
      </c>
      <c r="R24" s="16">
        <f t="shared" si="22"/>
        <v>382845.56</v>
      </c>
      <c r="S24" s="16">
        <v>383366.32</v>
      </c>
      <c r="T24" s="17">
        <f t="shared" si="5"/>
        <v>520.76000000000897</v>
      </c>
      <c r="U24" s="16">
        <f t="shared" si="23"/>
        <v>1006954.2</v>
      </c>
      <c r="V24" s="16">
        <v>1008327.2</v>
      </c>
      <c r="W24" s="17">
        <f t="shared" si="6"/>
        <v>1373</v>
      </c>
      <c r="X24" s="16">
        <f t="shared" si="24"/>
        <v>709992.95999999996</v>
      </c>
      <c r="Y24" s="16">
        <v>710702.96</v>
      </c>
      <c r="Z24" s="17">
        <f t="shared" si="7"/>
        <v>710</v>
      </c>
      <c r="AA24" s="16">
        <f t="shared" si="25"/>
        <v>196970</v>
      </c>
      <c r="AB24" s="16">
        <v>197261.12</v>
      </c>
      <c r="AC24" s="17">
        <f t="shared" si="8"/>
        <v>291.119999999995</v>
      </c>
      <c r="AD24" s="16">
        <f t="shared" si="26"/>
        <v>270020</v>
      </c>
      <c r="AE24" s="16">
        <v>270306</v>
      </c>
      <c r="AF24" s="17">
        <f t="shared" si="9"/>
        <v>286</v>
      </c>
      <c r="AG24" s="17">
        <f t="shared" si="10"/>
        <v>14311.520000000701</v>
      </c>
      <c r="AH24" s="16">
        <f t="shared" si="33"/>
        <v>10214780.1</v>
      </c>
      <c r="AI24" s="16">
        <v>10227464</v>
      </c>
      <c r="AJ24" s="34">
        <f t="shared" si="11"/>
        <v>12683.9000000004</v>
      </c>
      <c r="AK24" s="16">
        <f t="shared" si="28"/>
        <v>10546887.119999999</v>
      </c>
      <c r="AL24" s="16">
        <v>10559942.52</v>
      </c>
      <c r="AM24" s="34">
        <f t="shared" si="12"/>
        <v>13055.4000000004</v>
      </c>
      <c r="AN24" s="16">
        <f t="shared" si="31"/>
        <v>231616.58</v>
      </c>
      <c r="AO24" s="16">
        <v>232292.1</v>
      </c>
      <c r="AP24" s="18">
        <f t="shared" si="13"/>
        <v>675.52000000001897</v>
      </c>
      <c r="AQ24" s="16">
        <f t="shared" si="32"/>
        <v>234375.6</v>
      </c>
      <c r="AR24" s="16">
        <v>235006</v>
      </c>
      <c r="AS24" s="18">
        <f t="shared" si="14"/>
        <v>630.39999999999395</v>
      </c>
      <c r="AT24" s="16">
        <f t="shared" si="29"/>
        <v>45633.1</v>
      </c>
      <c r="AU24" s="16">
        <v>45633.1</v>
      </c>
      <c r="AV24" s="34">
        <f t="shared" si="15"/>
        <v>0</v>
      </c>
      <c r="AW24" s="18">
        <f t="shared" si="16"/>
        <v>13698.700000000401</v>
      </c>
      <c r="AX24" s="16">
        <f t="shared" si="30"/>
        <v>371.5</v>
      </c>
      <c r="AY24" s="41"/>
      <c r="BC24" s="1"/>
    </row>
    <row r="25" spans="1:55" s="1" customFormat="1" ht="30" customHeight="1">
      <c r="A25" s="504"/>
      <c r="B25" s="15">
        <v>46283</v>
      </c>
      <c r="C25" s="16">
        <f t="shared" si="17"/>
        <v>5279316.9000000004</v>
      </c>
      <c r="D25" s="16">
        <v>5285240.03</v>
      </c>
      <c r="E25" s="17">
        <f t="shared" si="0"/>
        <v>5923.1299999998901</v>
      </c>
      <c r="F25" s="16">
        <f t="shared" si="18"/>
        <v>1653085.4</v>
      </c>
      <c r="G25" s="16">
        <v>1657631.79</v>
      </c>
      <c r="H25" s="17">
        <f t="shared" si="1"/>
        <v>4546.3900000001304</v>
      </c>
      <c r="I25" s="16">
        <f t="shared" si="19"/>
        <v>187970.4</v>
      </c>
      <c r="J25" s="16">
        <v>188185.09</v>
      </c>
      <c r="K25" s="17">
        <f t="shared" si="2"/>
        <v>214.69000000000199</v>
      </c>
      <c r="L25" s="16">
        <f t="shared" si="20"/>
        <v>109332.81</v>
      </c>
      <c r="M25" s="16">
        <v>109477.43</v>
      </c>
      <c r="N25" s="17">
        <f t="shared" si="3"/>
        <v>144.619999999995</v>
      </c>
      <c r="O25" s="16">
        <f t="shared" si="21"/>
        <v>942905.1</v>
      </c>
      <c r="P25" s="16">
        <v>943904.3</v>
      </c>
      <c r="Q25" s="17">
        <f t="shared" si="4"/>
        <v>999.20000000006996</v>
      </c>
      <c r="R25" s="16">
        <f t="shared" si="22"/>
        <v>383366.32</v>
      </c>
      <c r="S25" s="16">
        <v>383965</v>
      </c>
      <c r="T25" s="17">
        <f t="shared" si="5"/>
        <v>598.67999999999302</v>
      </c>
      <c r="U25" s="16">
        <f t="shared" si="23"/>
        <v>1008327.2</v>
      </c>
      <c r="V25" s="16">
        <v>1009652.7</v>
      </c>
      <c r="W25" s="17">
        <f t="shared" si="6"/>
        <v>1325.5</v>
      </c>
      <c r="X25" s="16">
        <f t="shared" si="24"/>
        <v>710702.96</v>
      </c>
      <c r="Y25" s="16">
        <v>711433.96</v>
      </c>
      <c r="Z25" s="17">
        <f t="shared" si="7"/>
        <v>731</v>
      </c>
      <c r="AA25" s="16">
        <f t="shared" si="25"/>
        <v>197261.12</v>
      </c>
      <c r="AB25" s="16">
        <v>197569.16</v>
      </c>
      <c r="AC25" s="17">
        <f t="shared" si="8"/>
        <v>308.04000000000798</v>
      </c>
      <c r="AD25" s="16">
        <f t="shared" si="26"/>
        <v>270306</v>
      </c>
      <c r="AE25" s="16">
        <v>270613</v>
      </c>
      <c r="AF25" s="17">
        <f t="shared" si="9"/>
        <v>307</v>
      </c>
      <c r="AG25" s="17">
        <f t="shared" si="10"/>
        <v>15098.2500000001</v>
      </c>
      <c r="AH25" s="16">
        <f t="shared" si="33"/>
        <v>10227464</v>
      </c>
      <c r="AI25" s="16">
        <v>10240961.32</v>
      </c>
      <c r="AJ25" s="34">
        <f t="shared" si="11"/>
        <v>13497.3200000003</v>
      </c>
      <c r="AK25" s="16">
        <f t="shared" si="28"/>
        <v>10559942.52</v>
      </c>
      <c r="AL25" s="16">
        <v>10573819.43</v>
      </c>
      <c r="AM25" s="34">
        <f t="shared" si="12"/>
        <v>13876.9100000001</v>
      </c>
      <c r="AN25" s="16">
        <f t="shared" si="31"/>
        <v>232292.1</v>
      </c>
      <c r="AO25" s="16">
        <v>233001.22</v>
      </c>
      <c r="AP25" s="18">
        <f t="shared" si="13"/>
        <v>709.119999999995</v>
      </c>
      <c r="AQ25" s="16">
        <f t="shared" si="32"/>
        <v>235006</v>
      </c>
      <c r="AR25" s="16">
        <v>235667.65</v>
      </c>
      <c r="AS25" s="18">
        <f t="shared" si="14"/>
        <v>661.64999999999395</v>
      </c>
      <c r="AT25" s="16">
        <f t="shared" si="29"/>
        <v>45633.1</v>
      </c>
      <c r="AU25" s="16">
        <v>45633.1</v>
      </c>
      <c r="AV25" s="34">
        <f t="shared" si="15"/>
        <v>0</v>
      </c>
      <c r="AW25" s="18">
        <f t="shared" si="16"/>
        <v>14560.050000000299</v>
      </c>
      <c r="AX25" s="16">
        <f t="shared" si="30"/>
        <v>379.58999999985099</v>
      </c>
    </row>
    <row r="26" spans="1:55" s="3" customFormat="1" ht="30" customHeight="1">
      <c r="A26" s="504"/>
      <c r="B26" s="15">
        <v>46284</v>
      </c>
      <c r="C26" s="16">
        <f t="shared" si="17"/>
        <v>5285240.03</v>
      </c>
      <c r="D26" s="16">
        <v>5291390.71</v>
      </c>
      <c r="E26" s="17">
        <f t="shared" si="0"/>
        <v>6150.6799999997002</v>
      </c>
      <c r="F26" s="16">
        <f t="shared" si="18"/>
        <v>1657631.79</v>
      </c>
      <c r="G26" s="16">
        <v>1661736.84</v>
      </c>
      <c r="H26" s="17">
        <f t="shared" si="1"/>
        <v>4105.0500000000502</v>
      </c>
      <c r="I26" s="16">
        <f t="shared" si="19"/>
        <v>188185.09</v>
      </c>
      <c r="J26" s="16">
        <v>188411.41</v>
      </c>
      <c r="K26" s="17">
        <f t="shared" si="2"/>
        <v>226.32000000000701</v>
      </c>
      <c r="L26" s="16">
        <f t="shared" si="20"/>
        <v>109477.43</v>
      </c>
      <c r="M26" s="16">
        <v>109611.13</v>
      </c>
      <c r="N26" s="17">
        <f t="shared" si="3"/>
        <v>133.70000000001201</v>
      </c>
      <c r="O26" s="16">
        <f t="shared" si="21"/>
        <v>943904.3</v>
      </c>
      <c r="P26" s="16">
        <v>945251.7</v>
      </c>
      <c r="Q26" s="17">
        <f t="shared" si="4"/>
        <v>1347.3999999999101</v>
      </c>
      <c r="R26" s="16">
        <f t="shared" si="22"/>
        <v>383965</v>
      </c>
      <c r="S26" s="16">
        <v>384499.52</v>
      </c>
      <c r="T26" s="17">
        <f t="shared" si="5"/>
        <v>534.52000000001897</v>
      </c>
      <c r="U26" s="16">
        <f t="shared" si="23"/>
        <v>1009652.7</v>
      </c>
      <c r="V26" s="16">
        <v>1010970.6</v>
      </c>
      <c r="W26" s="17">
        <f t="shared" si="6"/>
        <v>1317.9000000000201</v>
      </c>
      <c r="X26" s="16">
        <f t="shared" si="24"/>
        <v>711433.96</v>
      </c>
      <c r="Y26" s="16">
        <v>712122.88</v>
      </c>
      <c r="Z26" s="17">
        <f t="shared" si="7"/>
        <v>688.92000000004202</v>
      </c>
      <c r="AA26" s="16">
        <f t="shared" si="25"/>
        <v>197569.16</v>
      </c>
      <c r="AB26" s="16">
        <v>197870.84</v>
      </c>
      <c r="AC26" s="17">
        <f t="shared" si="8"/>
        <v>301.67999999999302</v>
      </c>
      <c r="AD26" s="16">
        <f t="shared" si="26"/>
        <v>270613</v>
      </c>
      <c r="AE26" s="16">
        <v>270891</v>
      </c>
      <c r="AF26" s="17">
        <f t="shared" si="9"/>
        <v>278</v>
      </c>
      <c r="AG26" s="17">
        <f t="shared" si="10"/>
        <v>15084.1699999998</v>
      </c>
      <c r="AH26" s="16">
        <f t="shared" si="33"/>
        <v>10240961.32</v>
      </c>
      <c r="AI26" s="16">
        <v>10254489.66</v>
      </c>
      <c r="AJ26" s="34">
        <f t="shared" si="11"/>
        <v>13528.3399999999</v>
      </c>
      <c r="AK26" s="16">
        <f t="shared" si="28"/>
        <v>10573819.43</v>
      </c>
      <c r="AL26" s="16">
        <v>10587724.27</v>
      </c>
      <c r="AM26" s="34">
        <f t="shared" si="12"/>
        <v>13904.8399999999</v>
      </c>
      <c r="AN26" s="16">
        <f t="shared" si="31"/>
        <v>233001.22</v>
      </c>
      <c r="AO26" s="16">
        <v>233685.99</v>
      </c>
      <c r="AP26" s="18">
        <f t="shared" si="13"/>
        <v>684.76999999998998</v>
      </c>
      <c r="AQ26" s="16">
        <f t="shared" si="32"/>
        <v>235667.65</v>
      </c>
      <c r="AR26" s="16">
        <v>236304.39</v>
      </c>
      <c r="AS26" s="18">
        <f t="shared" si="14"/>
        <v>636.74000000002002</v>
      </c>
      <c r="AT26" s="16">
        <f t="shared" si="29"/>
        <v>45633.1</v>
      </c>
      <c r="AU26" s="16">
        <v>45633.1</v>
      </c>
      <c r="AV26" s="34">
        <f t="shared" si="15"/>
        <v>0</v>
      </c>
      <c r="AW26" s="18">
        <f t="shared" si="16"/>
        <v>14548.1699999999</v>
      </c>
      <c r="AX26" s="16">
        <f t="shared" si="30"/>
        <v>376.5</v>
      </c>
    </row>
    <row r="27" spans="1:55" s="3" customFormat="1" ht="30" customHeight="1">
      <c r="A27" s="504"/>
      <c r="B27" s="15">
        <v>46285</v>
      </c>
      <c r="C27" s="16">
        <f t="shared" si="17"/>
        <v>5291390.71</v>
      </c>
      <c r="D27" s="16">
        <v>5297798.9000000004</v>
      </c>
      <c r="E27" s="17">
        <f t="shared" si="0"/>
        <v>6408.1900000004098</v>
      </c>
      <c r="F27" s="16">
        <f t="shared" si="18"/>
        <v>1661736.84</v>
      </c>
      <c r="G27" s="16">
        <v>1662990.05</v>
      </c>
      <c r="H27" s="17">
        <f t="shared" si="1"/>
        <v>1253.20999999996</v>
      </c>
      <c r="I27" s="16">
        <f t="shared" si="19"/>
        <v>188411.41</v>
      </c>
      <c r="J27" s="16">
        <v>188655.42</v>
      </c>
      <c r="K27" s="17">
        <f t="shared" si="2"/>
        <v>244.010000000009</v>
      </c>
      <c r="L27" s="16">
        <f t="shared" si="20"/>
        <v>109611.13</v>
      </c>
      <c r="M27" s="16">
        <v>109751.95</v>
      </c>
      <c r="N27" s="17">
        <f t="shared" si="3"/>
        <v>140.81999999999201</v>
      </c>
      <c r="O27" s="16">
        <f t="shared" si="21"/>
        <v>945251.7</v>
      </c>
      <c r="P27" s="16">
        <v>946552.6</v>
      </c>
      <c r="Q27" s="17">
        <f t="shared" si="4"/>
        <v>1300.9000000000201</v>
      </c>
      <c r="R27" s="16">
        <f t="shared" si="22"/>
        <v>384499.52</v>
      </c>
      <c r="S27" s="16">
        <v>384924.56</v>
      </c>
      <c r="T27" s="17">
        <f t="shared" si="5"/>
        <v>425.03999999997899</v>
      </c>
      <c r="U27" s="16">
        <f t="shared" si="23"/>
        <v>1010970.6</v>
      </c>
      <c r="V27" s="16">
        <v>1012123.6</v>
      </c>
      <c r="W27" s="17">
        <f t="shared" si="6"/>
        <v>1153</v>
      </c>
      <c r="X27" s="16">
        <f t="shared" si="24"/>
        <v>712122.88</v>
      </c>
      <c r="Y27" s="16">
        <v>712676.24</v>
      </c>
      <c r="Z27" s="17">
        <f t="shared" si="7"/>
        <v>553.35999999998603</v>
      </c>
      <c r="AA27" s="16">
        <f t="shared" si="25"/>
        <v>197870.84</v>
      </c>
      <c r="AB27" s="16">
        <v>198139.4</v>
      </c>
      <c r="AC27" s="17">
        <f t="shared" si="8"/>
        <v>268.55999999999801</v>
      </c>
      <c r="AD27" s="16">
        <f t="shared" si="26"/>
        <v>270891</v>
      </c>
      <c r="AE27" s="16">
        <v>271084</v>
      </c>
      <c r="AF27" s="17">
        <f t="shared" si="9"/>
        <v>193</v>
      </c>
      <c r="AG27" s="17">
        <f t="shared" si="10"/>
        <v>11940.0900000004</v>
      </c>
      <c r="AH27" s="16">
        <f t="shared" si="33"/>
        <v>10254489.66</v>
      </c>
      <c r="AI27" s="16">
        <v>10264831.939999999</v>
      </c>
      <c r="AJ27" s="34">
        <f t="shared" si="11"/>
        <v>10342.2799999993</v>
      </c>
      <c r="AK27" s="16">
        <f t="shared" si="28"/>
        <v>10587724.27</v>
      </c>
      <c r="AL27" s="16">
        <v>10598358.140000001</v>
      </c>
      <c r="AM27" s="34">
        <f t="shared" si="12"/>
        <v>10633.870000000999</v>
      </c>
      <c r="AN27" s="16">
        <f t="shared" si="31"/>
        <v>233685.99</v>
      </c>
      <c r="AO27" s="16">
        <v>234387.3</v>
      </c>
      <c r="AP27" s="18">
        <f t="shared" si="13"/>
        <v>701.30999999999801</v>
      </c>
      <c r="AQ27" s="16">
        <f t="shared" si="32"/>
        <v>236304.39</v>
      </c>
      <c r="AR27" s="16">
        <v>236961.25</v>
      </c>
      <c r="AS27" s="18">
        <f t="shared" si="14"/>
        <v>656.85999999998603</v>
      </c>
      <c r="AT27" s="16">
        <f t="shared" si="29"/>
        <v>45633.1</v>
      </c>
      <c r="AU27" s="16">
        <v>45633.1</v>
      </c>
      <c r="AV27" s="34">
        <f t="shared" si="15"/>
        <v>0</v>
      </c>
      <c r="AW27" s="18">
        <f t="shared" si="16"/>
        <v>11431.889999999299</v>
      </c>
      <c r="AX27" s="16">
        <f t="shared" si="30"/>
        <v>291.59000000171397</v>
      </c>
    </row>
    <row r="28" spans="1:55" s="1" customFormat="1" ht="30" customHeight="1">
      <c r="A28" s="504"/>
      <c r="B28" s="15">
        <v>46286</v>
      </c>
      <c r="C28" s="16">
        <f t="shared" ref="C28:C34" si="34">D27</f>
        <v>5297798.9000000004</v>
      </c>
      <c r="D28" s="16">
        <v>5304291.37</v>
      </c>
      <c r="E28" s="17">
        <f t="shared" si="0"/>
        <v>6492.4699999997401</v>
      </c>
      <c r="F28" s="16">
        <f t="shared" ref="F28:F37" si="35">+G27</f>
        <v>1662990.05</v>
      </c>
      <c r="G28" s="16">
        <v>1667597.48</v>
      </c>
      <c r="H28" s="17">
        <f t="shared" si="1"/>
        <v>4607.4299999999303</v>
      </c>
      <c r="I28" s="16">
        <f t="shared" ref="I28:I37" si="36">+J27</f>
        <v>188655.42</v>
      </c>
      <c r="J28" s="16">
        <v>188909.55</v>
      </c>
      <c r="K28" s="17">
        <f t="shared" si="2"/>
        <v>254.12999999997601</v>
      </c>
      <c r="L28" s="16">
        <f t="shared" ref="L28:L37" si="37">+M27</f>
        <v>109751.95</v>
      </c>
      <c r="M28" s="16">
        <v>109889.35799999999</v>
      </c>
      <c r="N28" s="17">
        <f t="shared" si="3"/>
        <v>137.40799999999601</v>
      </c>
      <c r="O28" s="16">
        <f t="shared" ref="O28:O37" si="38">+P27</f>
        <v>946552.6</v>
      </c>
      <c r="P28" s="16">
        <v>947913.6</v>
      </c>
      <c r="Q28" s="17">
        <f t="shared" si="4"/>
        <v>1361</v>
      </c>
      <c r="R28" s="16">
        <f t="shared" ref="R28:R37" si="39">+S27</f>
        <v>384924.56</v>
      </c>
      <c r="S28" s="16">
        <v>385510.2</v>
      </c>
      <c r="T28" s="17">
        <f t="shared" si="5"/>
        <v>585.64000000001397</v>
      </c>
      <c r="U28" s="16">
        <f t="shared" ref="U28:U37" si="40">+V27</f>
        <v>1012123.6</v>
      </c>
      <c r="V28" s="16">
        <v>1013496.1</v>
      </c>
      <c r="W28" s="17">
        <f t="shared" si="6"/>
        <v>1372.5</v>
      </c>
      <c r="X28" s="16">
        <f t="shared" ref="X28:X37" si="41">+Y27</f>
        <v>712676.24</v>
      </c>
      <c r="Y28" s="16">
        <v>713448.4</v>
      </c>
      <c r="Z28" s="17">
        <f t="shared" si="7"/>
        <v>772.16000000003305</v>
      </c>
      <c r="AA28" s="16">
        <f t="shared" ref="AA28:AA37" si="42">+AB27</f>
        <v>198139.4</v>
      </c>
      <c r="AB28" s="16">
        <v>198440.08</v>
      </c>
      <c r="AC28" s="17">
        <f t="shared" si="8"/>
        <v>300.67999999999302</v>
      </c>
      <c r="AD28" s="16">
        <f t="shared" ref="AD28:AD37" si="43">+AE27</f>
        <v>271084</v>
      </c>
      <c r="AE28" s="16">
        <v>271373</v>
      </c>
      <c r="AF28" s="17">
        <f t="shared" si="9"/>
        <v>289</v>
      </c>
      <c r="AG28" s="17">
        <f t="shared" si="10"/>
        <v>16172.4179999997</v>
      </c>
      <c r="AH28" s="16">
        <f t="shared" ref="AH28:AH37" si="44">+AI27</f>
        <v>10264831.939999999</v>
      </c>
      <c r="AI28" s="16">
        <v>10279579.460000001</v>
      </c>
      <c r="AJ28" s="34">
        <f t="shared" si="11"/>
        <v>14747.520000001399</v>
      </c>
      <c r="AK28" s="16">
        <f t="shared" ref="AK28:AK37" si="45">+AL27</f>
        <v>10598358.140000001</v>
      </c>
      <c r="AL28" s="16">
        <v>10613521.83</v>
      </c>
      <c r="AM28" s="34">
        <f t="shared" si="12"/>
        <v>15163.6899999995</v>
      </c>
      <c r="AN28" s="16">
        <f t="shared" ref="AN28:AN37" si="46">+AO27</f>
        <v>234387.3</v>
      </c>
      <c r="AO28" s="16">
        <v>234987.8</v>
      </c>
      <c r="AP28" s="18">
        <f t="shared" si="13"/>
        <v>600.5</v>
      </c>
      <c r="AQ28" s="16">
        <f t="shared" ref="AQ28:AQ37" si="47">+AR27</f>
        <v>236961.25</v>
      </c>
      <c r="AR28" s="16">
        <v>237521.11</v>
      </c>
      <c r="AS28" s="18">
        <f t="shared" si="14"/>
        <v>559.85999999998603</v>
      </c>
      <c r="AT28" s="16">
        <f t="shared" ref="AT28:AT37" si="48">+AU27</f>
        <v>45633.1</v>
      </c>
      <c r="AU28" s="16">
        <v>45633.1</v>
      </c>
      <c r="AV28" s="34">
        <f t="shared" si="15"/>
        <v>0</v>
      </c>
      <c r="AW28" s="18">
        <f t="shared" si="16"/>
        <v>15607.2000000014</v>
      </c>
      <c r="AX28" s="16">
        <f t="shared" si="30"/>
        <v>416.16999999806302</v>
      </c>
      <c r="AY28" s="3"/>
    </row>
    <row r="29" spans="1:55" s="3" customFormat="1" ht="30" customHeight="1">
      <c r="A29" s="504"/>
      <c r="B29" s="15">
        <v>46287</v>
      </c>
      <c r="C29" s="16">
        <f t="shared" si="34"/>
        <v>5304291.37</v>
      </c>
      <c r="D29" s="16">
        <v>5310213.63</v>
      </c>
      <c r="E29" s="17">
        <f t="shared" si="0"/>
        <v>5922.2599999997801</v>
      </c>
      <c r="F29" s="16">
        <f t="shared" si="35"/>
        <v>1667597.48</v>
      </c>
      <c r="G29" s="16">
        <v>1672240.58</v>
      </c>
      <c r="H29" s="17">
        <f t="shared" si="1"/>
        <v>4643.1000000000904</v>
      </c>
      <c r="I29" s="16">
        <f t="shared" si="36"/>
        <v>188909.55</v>
      </c>
      <c r="J29" s="16">
        <v>189145.29</v>
      </c>
      <c r="K29" s="17">
        <f t="shared" si="2"/>
        <v>235.74000000001999</v>
      </c>
      <c r="L29" s="16">
        <f t="shared" si="37"/>
        <v>109889.35799999999</v>
      </c>
      <c r="M29" s="16">
        <v>110010.1</v>
      </c>
      <c r="N29" s="17">
        <f t="shared" si="3"/>
        <v>120.74200000001299</v>
      </c>
      <c r="O29" s="16">
        <f t="shared" si="38"/>
        <v>947913.6</v>
      </c>
      <c r="P29" s="16">
        <v>949279</v>
      </c>
      <c r="Q29" s="17">
        <f t="shared" si="4"/>
        <v>1365.4000000000201</v>
      </c>
      <c r="R29" s="16">
        <f t="shared" si="39"/>
        <v>385510.2</v>
      </c>
      <c r="S29" s="16">
        <v>386098.92</v>
      </c>
      <c r="T29" s="17">
        <f t="shared" si="5"/>
        <v>588.71999999997195</v>
      </c>
      <c r="U29" s="16">
        <f t="shared" si="40"/>
        <v>1013496.1</v>
      </c>
      <c r="V29" s="16">
        <v>1014872.4</v>
      </c>
      <c r="W29" s="17">
        <f t="shared" si="6"/>
        <v>1376.30000000005</v>
      </c>
      <c r="X29" s="16">
        <f t="shared" si="41"/>
        <v>713448.4</v>
      </c>
      <c r="Y29" s="16">
        <v>714181.6</v>
      </c>
      <c r="Z29" s="17">
        <f t="shared" si="7"/>
        <v>733.19999999995298</v>
      </c>
      <c r="AA29" s="16">
        <f t="shared" si="42"/>
        <v>198440.08</v>
      </c>
      <c r="AB29" s="16">
        <v>198742.44</v>
      </c>
      <c r="AC29" s="17">
        <f t="shared" si="8"/>
        <v>302.36000000001502</v>
      </c>
      <c r="AD29" s="16">
        <f t="shared" si="43"/>
        <v>271373</v>
      </c>
      <c r="AE29" s="16">
        <v>271631</v>
      </c>
      <c r="AF29" s="17">
        <f t="shared" si="9"/>
        <v>258</v>
      </c>
      <c r="AG29" s="17">
        <f t="shared" si="10"/>
        <v>15545.8219999999</v>
      </c>
      <c r="AH29" s="16">
        <f t="shared" si="44"/>
        <v>10279579.460000001</v>
      </c>
      <c r="AI29" s="16">
        <v>10293596.109999999</v>
      </c>
      <c r="AJ29" s="34">
        <f t="shared" si="11"/>
        <v>14016.649999998501</v>
      </c>
      <c r="AK29" s="16">
        <f t="shared" si="45"/>
        <v>10613521.83</v>
      </c>
      <c r="AL29" s="16">
        <v>10627911.439999999</v>
      </c>
      <c r="AM29" s="34">
        <f t="shared" si="12"/>
        <v>14389.6099999994</v>
      </c>
      <c r="AN29" s="16">
        <f t="shared" si="46"/>
        <v>234987.8</v>
      </c>
      <c r="AO29" s="16">
        <v>235643.26</v>
      </c>
      <c r="AP29" s="18">
        <f t="shared" si="13"/>
        <v>655.46000000002095</v>
      </c>
      <c r="AQ29" s="16">
        <f t="shared" si="47"/>
        <v>237521.11</v>
      </c>
      <c r="AR29" s="16">
        <v>238140.66</v>
      </c>
      <c r="AS29" s="18">
        <f t="shared" si="14"/>
        <v>619.55000000001701</v>
      </c>
      <c r="AT29" s="16">
        <f t="shared" si="48"/>
        <v>45633.1</v>
      </c>
      <c r="AU29" s="16">
        <v>45633.1</v>
      </c>
      <c r="AV29" s="34">
        <f t="shared" si="15"/>
        <v>0</v>
      </c>
      <c r="AW29" s="18">
        <f t="shared" si="16"/>
        <v>14989.2999999985</v>
      </c>
      <c r="AX29" s="16">
        <f t="shared" si="30"/>
        <v>372.96000000089401</v>
      </c>
    </row>
    <row r="30" spans="1:55" s="1" customFormat="1" ht="30" customHeight="1">
      <c r="A30" s="504"/>
      <c r="B30" s="15">
        <v>46288</v>
      </c>
      <c r="C30" s="16">
        <f t="shared" si="34"/>
        <v>5310213.63</v>
      </c>
      <c r="D30" s="16">
        <v>5316083.47</v>
      </c>
      <c r="E30" s="17">
        <f t="shared" si="0"/>
        <v>5869.8399999998501</v>
      </c>
      <c r="F30" s="16">
        <f t="shared" si="35"/>
        <v>1672240.58</v>
      </c>
      <c r="G30" s="16">
        <v>1676784.1</v>
      </c>
      <c r="H30" s="17">
        <f t="shared" si="1"/>
        <v>4543.5200000000204</v>
      </c>
      <c r="I30" s="16">
        <f t="shared" si="36"/>
        <v>189145.29</v>
      </c>
      <c r="J30" s="16">
        <v>189386.28</v>
      </c>
      <c r="K30" s="17">
        <f t="shared" si="2"/>
        <v>240.989999999991</v>
      </c>
      <c r="L30" s="16">
        <f t="shared" si="37"/>
        <v>110010.1</v>
      </c>
      <c r="M30" s="16">
        <v>110143.98</v>
      </c>
      <c r="N30" s="17">
        <f t="shared" si="3"/>
        <v>133.87999999998999</v>
      </c>
      <c r="O30" s="16">
        <f t="shared" si="38"/>
        <v>949279</v>
      </c>
      <c r="P30" s="16">
        <v>950591.7</v>
      </c>
      <c r="Q30" s="17">
        <f t="shared" si="4"/>
        <v>1312.69999999995</v>
      </c>
      <c r="R30" s="16">
        <f t="shared" si="39"/>
        <v>386098.92</v>
      </c>
      <c r="S30" s="16">
        <v>386622.8</v>
      </c>
      <c r="T30" s="17">
        <f t="shared" si="5"/>
        <v>523.880000000005</v>
      </c>
      <c r="U30" s="16">
        <f t="shared" si="40"/>
        <v>1014872.4</v>
      </c>
      <c r="V30" s="16">
        <v>1016350.7</v>
      </c>
      <c r="W30" s="17">
        <f t="shared" si="6"/>
        <v>1478.2999999999299</v>
      </c>
      <c r="X30" s="16">
        <f t="shared" si="41"/>
        <v>714181.6</v>
      </c>
      <c r="Y30" s="16">
        <v>714855.44</v>
      </c>
      <c r="Z30" s="17">
        <f t="shared" si="7"/>
        <v>673.83999999996695</v>
      </c>
      <c r="AA30" s="16">
        <f t="shared" si="42"/>
        <v>198742.44</v>
      </c>
      <c r="AB30" s="16">
        <v>199044.48000000001</v>
      </c>
      <c r="AC30" s="17">
        <f t="shared" si="8"/>
        <v>302.04000000000798</v>
      </c>
      <c r="AD30" s="16">
        <f t="shared" si="43"/>
        <v>271631</v>
      </c>
      <c r="AE30" s="16">
        <v>271904</v>
      </c>
      <c r="AF30" s="17">
        <f t="shared" si="9"/>
        <v>273</v>
      </c>
      <c r="AG30" s="17">
        <f t="shared" si="10"/>
        <v>15351.9899999997</v>
      </c>
      <c r="AH30" s="16">
        <f t="shared" si="44"/>
        <v>10293596.109999999</v>
      </c>
      <c r="AI30" s="16">
        <v>10307398.83</v>
      </c>
      <c r="AJ30" s="34">
        <f t="shared" si="11"/>
        <v>13802.7200000007</v>
      </c>
      <c r="AK30" s="16">
        <f t="shared" si="45"/>
        <v>10627911.439999999</v>
      </c>
      <c r="AL30" s="16">
        <v>10641983.550000001</v>
      </c>
      <c r="AM30" s="34">
        <f t="shared" si="12"/>
        <v>14072.110000001299</v>
      </c>
      <c r="AN30" s="16">
        <f t="shared" si="46"/>
        <v>235643.26</v>
      </c>
      <c r="AO30" s="16">
        <v>236311.59</v>
      </c>
      <c r="AP30" s="18">
        <f t="shared" si="13"/>
        <v>668.32999999998697</v>
      </c>
      <c r="AQ30" s="16">
        <f t="shared" si="47"/>
        <v>238140.66</v>
      </c>
      <c r="AR30" s="16">
        <v>238767.51</v>
      </c>
      <c r="AS30" s="18">
        <f t="shared" si="14"/>
        <v>626.85000000000605</v>
      </c>
      <c r="AT30" s="16">
        <f t="shared" si="48"/>
        <v>45633.1</v>
      </c>
      <c r="AU30" s="16">
        <v>45633.1</v>
      </c>
      <c r="AV30" s="34">
        <f t="shared" si="15"/>
        <v>0</v>
      </c>
      <c r="AW30" s="18">
        <f t="shared" si="16"/>
        <v>14795.860000000701</v>
      </c>
      <c r="AX30" s="16">
        <f t="shared" si="30"/>
        <v>269.39000000059599</v>
      </c>
    </row>
    <row r="31" spans="1:55" s="1" customFormat="1" ht="30" customHeight="1">
      <c r="A31" s="504"/>
      <c r="B31" s="15">
        <v>46289</v>
      </c>
      <c r="C31" s="16">
        <f t="shared" si="34"/>
        <v>5316083.47</v>
      </c>
      <c r="D31" s="16">
        <v>5322062.22</v>
      </c>
      <c r="E31" s="17">
        <f t="shared" si="0"/>
        <v>5978.75</v>
      </c>
      <c r="F31" s="16">
        <f t="shared" si="35"/>
        <v>1676784.1</v>
      </c>
      <c r="G31" s="16">
        <v>1680874.97</v>
      </c>
      <c r="H31" s="17">
        <f t="shared" si="1"/>
        <v>4090.8699999998798</v>
      </c>
      <c r="I31" s="16">
        <f t="shared" si="36"/>
        <v>189386.28</v>
      </c>
      <c r="J31" s="16">
        <v>189644.78</v>
      </c>
      <c r="K31" s="17">
        <f t="shared" si="2"/>
        <v>258.5</v>
      </c>
      <c r="L31" s="16">
        <f t="shared" si="37"/>
        <v>110143.98</v>
      </c>
      <c r="M31" s="16">
        <v>110297.74</v>
      </c>
      <c r="N31" s="17">
        <f t="shared" si="3"/>
        <v>153.760000000009</v>
      </c>
      <c r="O31" s="16">
        <f t="shared" si="38"/>
        <v>950591.7</v>
      </c>
      <c r="P31" s="16">
        <v>951828.4</v>
      </c>
      <c r="Q31" s="17">
        <f t="shared" si="4"/>
        <v>1236.7000000000701</v>
      </c>
      <c r="R31" s="16">
        <f t="shared" si="39"/>
        <v>386622.8</v>
      </c>
      <c r="S31" s="16">
        <v>387155.52</v>
      </c>
      <c r="T31" s="17">
        <f t="shared" si="5"/>
        <v>532.72000000003004</v>
      </c>
      <c r="U31" s="16">
        <f t="shared" si="40"/>
        <v>1016350.7</v>
      </c>
      <c r="V31" s="16">
        <v>1017616.4</v>
      </c>
      <c r="W31" s="17">
        <f t="shared" si="6"/>
        <v>1265.7000000000701</v>
      </c>
      <c r="X31" s="16">
        <f t="shared" si="41"/>
        <v>714855.44</v>
      </c>
      <c r="Y31" s="16">
        <v>715521.52</v>
      </c>
      <c r="Z31" s="17">
        <f t="shared" si="7"/>
        <v>666.08000000007496</v>
      </c>
      <c r="AA31" s="16">
        <f t="shared" si="42"/>
        <v>199044.48000000001</v>
      </c>
      <c r="AB31" s="16">
        <v>199347.16</v>
      </c>
      <c r="AC31" s="17">
        <f t="shared" si="8"/>
        <v>302.67999999999302</v>
      </c>
      <c r="AD31" s="16">
        <f t="shared" si="43"/>
        <v>271904</v>
      </c>
      <c r="AE31" s="16">
        <v>272197</v>
      </c>
      <c r="AF31" s="17">
        <f t="shared" si="9"/>
        <v>293</v>
      </c>
      <c r="AG31" s="17">
        <f t="shared" si="10"/>
        <v>14778.7600000001</v>
      </c>
      <c r="AH31" s="16">
        <f t="shared" si="44"/>
        <v>10307398.83</v>
      </c>
      <c r="AI31" s="16">
        <v>10320550.6</v>
      </c>
      <c r="AJ31" s="34">
        <f t="shared" si="11"/>
        <v>13151.7699999996</v>
      </c>
      <c r="AK31" s="16">
        <f t="shared" si="45"/>
        <v>10641983.550000001</v>
      </c>
      <c r="AL31" s="16">
        <v>10655626.810000001</v>
      </c>
      <c r="AM31" s="34">
        <f t="shared" si="12"/>
        <v>13643.2599999998</v>
      </c>
      <c r="AN31" s="16">
        <f t="shared" si="46"/>
        <v>236311.59</v>
      </c>
      <c r="AO31" s="16">
        <v>236990.45</v>
      </c>
      <c r="AP31" s="18">
        <f t="shared" si="13"/>
        <v>678.86000000001502</v>
      </c>
      <c r="AQ31" s="16">
        <f t="shared" si="47"/>
        <v>238767.51</v>
      </c>
      <c r="AR31" s="16">
        <v>239445.91</v>
      </c>
      <c r="AS31" s="18">
        <f t="shared" si="14"/>
        <v>678.39999999999395</v>
      </c>
      <c r="AT31" s="16">
        <f t="shared" si="48"/>
        <v>45633.1</v>
      </c>
      <c r="AU31" s="16">
        <v>45633.1</v>
      </c>
      <c r="AV31" s="34">
        <f t="shared" si="15"/>
        <v>0</v>
      </c>
      <c r="AW31" s="18">
        <f t="shared" si="16"/>
        <v>14206.3499999996</v>
      </c>
      <c r="AX31" s="16">
        <f t="shared" si="30"/>
        <v>491.49000000022397</v>
      </c>
      <c r="BC31" s="3"/>
    </row>
    <row r="32" spans="1:55" s="1" customFormat="1" ht="30" customHeight="1">
      <c r="A32" s="504"/>
      <c r="B32" s="15">
        <v>46290</v>
      </c>
      <c r="C32" s="16">
        <f t="shared" si="34"/>
        <v>5322062.22</v>
      </c>
      <c r="D32" s="16">
        <v>5327619.58</v>
      </c>
      <c r="E32" s="17">
        <f t="shared" si="0"/>
        <v>5557.3600000003398</v>
      </c>
      <c r="F32" s="16">
        <f t="shared" si="35"/>
        <v>1680874.97</v>
      </c>
      <c r="G32" s="16">
        <v>1685075.79</v>
      </c>
      <c r="H32" s="17">
        <f t="shared" si="1"/>
        <v>4200.8200000000697</v>
      </c>
      <c r="I32" s="16">
        <f t="shared" si="36"/>
        <v>189644.78</v>
      </c>
      <c r="J32" s="16">
        <v>189881.86</v>
      </c>
      <c r="K32" s="17">
        <f t="shared" si="2"/>
        <v>237.079999999987</v>
      </c>
      <c r="L32" s="16">
        <f t="shared" si="37"/>
        <v>110297.74</v>
      </c>
      <c r="M32" s="16">
        <v>110423.67999999999</v>
      </c>
      <c r="N32" s="17">
        <f t="shared" si="3"/>
        <v>125.939999999988</v>
      </c>
      <c r="O32" s="16">
        <f t="shared" si="38"/>
        <v>951828.4</v>
      </c>
      <c r="P32" s="16">
        <v>953165.2</v>
      </c>
      <c r="Q32" s="17">
        <f t="shared" si="4"/>
        <v>1336.7999999999299</v>
      </c>
      <c r="R32" s="16">
        <f t="shared" si="39"/>
        <v>387155.52</v>
      </c>
      <c r="S32" s="16">
        <v>387678.64</v>
      </c>
      <c r="T32" s="17">
        <f t="shared" si="5"/>
        <v>523.119999999995</v>
      </c>
      <c r="U32" s="16">
        <f t="shared" si="40"/>
        <v>1017616.4</v>
      </c>
      <c r="V32" s="16">
        <v>1018941.4</v>
      </c>
      <c r="W32" s="17">
        <f t="shared" si="6"/>
        <v>1325</v>
      </c>
      <c r="X32" s="16">
        <f t="shared" si="41"/>
        <v>715521.52</v>
      </c>
      <c r="Y32" s="16">
        <v>716238.4</v>
      </c>
      <c r="Z32" s="17">
        <f t="shared" si="7"/>
        <v>716.880000000005</v>
      </c>
      <c r="AA32" s="16">
        <f t="shared" si="42"/>
        <v>199347.16</v>
      </c>
      <c r="AB32" s="16">
        <v>199650.56</v>
      </c>
      <c r="AC32" s="17">
        <f t="shared" si="8"/>
        <v>303.39999999999401</v>
      </c>
      <c r="AD32" s="16">
        <f t="shared" si="43"/>
        <v>272197</v>
      </c>
      <c r="AE32" s="16">
        <v>272508</v>
      </c>
      <c r="AF32" s="17">
        <f t="shared" si="9"/>
        <v>311</v>
      </c>
      <c r="AG32" s="17">
        <f t="shared" si="10"/>
        <v>14637.4000000003</v>
      </c>
      <c r="AH32" s="16">
        <f t="shared" si="44"/>
        <v>10320550.6</v>
      </c>
      <c r="AI32" s="16">
        <v>10333576.439999999</v>
      </c>
      <c r="AJ32" s="34">
        <f t="shared" si="11"/>
        <v>13025.8399999999</v>
      </c>
      <c r="AK32" s="16">
        <f t="shared" si="45"/>
        <v>10655626.810000001</v>
      </c>
      <c r="AL32" s="16">
        <v>10669030.027000001</v>
      </c>
      <c r="AM32" s="34">
        <f t="shared" si="12"/>
        <v>13403.217000000201</v>
      </c>
      <c r="AN32" s="16">
        <f t="shared" si="46"/>
        <v>236990.45</v>
      </c>
      <c r="AO32" s="16">
        <v>237653.57</v>
      </c>
      <c r="AP32" s="18">
        <f t="shared" si="13"/>
        <v>663.119999999995</v>
      </c>
      <c r="AQ32" s="16">
        <f t="shared" si="47"/>
        <v>239445.91</v>
      </c>
      <c r="AR32" s="16">
        <v>240179.98</v>
      </c>
      <c r="AS32" s="18">
        <f t="shared" si="14"/>
        <v>734.07000000000698</v>
      </c>
      <c r="AT32" s="16">
        <f t="shared" si="48"/>
        <v>45633.1</v>
      </c>
      <c r="AU32" s="16">
        <v>45633.1</v>
      </c>
      <c r="AV32" s="34">
        <f t="shared" si="15"/>
        <v>0</v>
      </c>
      <c r="AW32" s="18">
        <f t="shared" si="16"/>
        <v>14119.629999999899</v>
      </c>
      <c r="AX32" s="16">
        <f t="shared" si="30"/>
        <v>377.377000000328</v>
      </c>
      <c r="BC32" s="3"/>
    </row>
    <row r="33" spans="1:55" s="1" customFormat="1" ht="30" customHeight="1">
      <c r="A33" s="504"/>
      <c r="B33" s="15">
        <v>46291</v>
      </c>
      <c r="C33" s="16">
        <f t="shared" si="34"/>
        <v>5327619.58</v>
      </c>
      <c r="D33" s="16">
        <v>5333608.34</v>
      </c>
      <c r="E33" s="17">
        <f t="shared" si="0"/>
        <v>5988.7599999997801</v>
      </c>
      <c r="F33" s="16">
        <f t="shared" si="35"/>
        <v>1685075.79</v>
      </c>
      <c r="G33" s="16">
        <v>1689575.19</v>
      </c>
      <c r="H33" s="17">
        <f t="shared" si="1"/>
        <v>4499.3999999999096</v>
      </c>
      <c r="I33" s="16">
        <f t="shared" si="36"/>
        <v>189881.86</v>
      </c>
      <c r="J33" s="16">
        <v>190111.08</v>
      </c>
      <c r="K33" s="17">
        <f t="shared" si="2"/>
        <v>229.22000000000099</v>
      </c>
      <c r="L33" s="16">
        <f t="shared" si="37"/>
        <v>110423.67999999999</v>
      </c>
      <c r="M33" s="16">
        <v>110560.08</v>
      </c>
      <c r="N33" s="17">
        <f t="shared" si="3"/>
        <v>136.40000000000899</v>
      </c>
      <c r="O33" s="16">
        <f t="shared" si="38"/>
        <v>953165.2</v>
      </c>
      <c r="P33" s="16">
        <v>954524.9</v>
      </c>
      <c r="Q33" s="17">
        <f t="shared" si="4"/>
        <v>1359.7000000000701</v>
      </c>
      <c r="R33" s="16">
        <f t="shared" si="39"/>
        <v>387678.64</v>
      </c>
      <c r="S33" s="16">
        <v>388201.48</v>
      </c>
      <c r="T33" s="17">
        <f t="shared" si="5"/>
        <v>522.83999999996695</v>
      </c>
      <c r="U33" s="16">
        <f t="shared" si="40"/>
        <v>1018941.4</v>
      </c>
      <c r="V33" s="16">
        <v>1020271.2</v>
      </c>
      <c r="W33" s="17">
        <f t="shared" si="6"/>
        <v>1329.7999999999299</v>
      </c>
      <c r="X33" s="16">
        <f t="shared" si="41"/>
        <v>716238.4</v>
      </c>
      <c r="Y33" s="16">
        <v>716937.12</v>
      </c>
      <c r="Z33" s="17">
        <f t="shared" si="7"/>
        <v>698.71999999997195</v>
      </c>
      <c r="AA33" s="16">
        <f t="shared" si="42"/>
        <v>199650.56</v>
      </c>
      <c r="AB33" s="16">
        <v>199950.24</v>
      </c>
      <c r="AC33" s="17">
        <f t="shared" si="8"/>
        <v>299.67999999999302</v>
      </c>
      <c r="AD33" s="16">
        <f t="shared" si="43"/>
        <v>272508</v>
      </c>
      <c r="AE33" s="16">
        <v>272794</v>
      </c>
      <c r="AF33" s="17">
        <f t="shared" si="9"/>
        <v>286</v>
      </c>
      <c r="AG33" s="17">
        <f t="shared" si="10"/>
        <v>15350.5199999996</v>
      </c>
      <c r="AH33" s="16">
        <f t="shared" si="44"/>
        <v>10333576.439999999</v>
      </c>
      <c r="AI33" s="16">
        <v>10347578.619999999</v>
      </c>
      <c r="AJ33" s="34">
        <f t="shared" si="11"/>
        <v>14002.1799999997</v>
      </c>
      <c r="AK33" s="16">
        <f t="shared" si="45"/>
        <v>10669030.027000001</v>
      </c>
      <c r="AL33" s="16">
        <v>10683399.1</v>
      </c>
      <c r="AM33" s="34">
        <f t="shared" si="12"/>
        <v>14369.0729999989</v>
      </c>
      <c r="AN33" s="16">
        <f t="shared" si="46"/>
        <v>237653.57</v>
      </c>
      <c r="AO33" s="16">
        <v>238214.06</v>
      </c>
      <c r="AP33" s="18">
        <f t="shared" si="13"/>
        <v>560.48999999999103</v>
      </c>
      <c r="AQ33" s="16">
        <f t="shared" si="47"/>
        <v>240179.98</v>
      </c>
      <c r="AR33" s="16">
        <v>240651.15</v>
      </c>
      <c r="AS33" s="18">
        <f t="shared" si="14"/>
        <v>471.16999999998399</v>
      </c>
      <c r="AT33" s="16">
        <f t="shared" si="48"/>
        <v>45633.1</v>
      </c>
      <c r="AU33" s="16">
        <v>45633.1</v>
      </c>
      <c r="AV33" s="34">
        <f t="shared" si="15"/>
        <v>0</v>
      </c>
      <c r="AW33" s="18">
        <f t="shared" si="16"/>
        <v>14734.1599999997</v>
      </c>
      <c r="AX33" s="16">
        <f t="shared" si="30"/>
        <v>366.89299999922503</v>
      </c>
      <c r="BC33" s="3"/>
    </row>
    <row r="34" spans="1:55" s="3" customFormat="1" ht="30" customHeight="1">
      <c r="A34" s="504"/>
      <c r="B34" s="15">
        <v>46292</v>
      </c>
      <c r="C34" s="16">
        <f t="shared" si="34"/>
        <v>5333608.34</v>
      </c>
      <c r="D34" s="16">
        <v>5340071.72</v>
      </c>
      <c r="E34" s="17">
        <f t="shared" si="0"/>
        <v>6463.3799999998901</v>
      </c>
      <c r="F34" s="16">
        <f t="shared" si="35"/>
        <v>1689575.19</v>
      </c>
      <c r="G34" s="16">
        <v>1694544.23</v>
      </c>
      <c r="H34" s="17">
        <f t="shared" si="1"/>
        <v>4969.04000000004</v>
      </c>
      <c r="I34" s="16">
        <f t="shared" si="36"/>
        <v>190111.08</v>
      </c>
      <c r="J34" s="16">
        <v>190345.63</v>
      </c>
      <c r="K34" s="17">
        <f t="shared" si="2"/>
        <v>234.55000000001701</v>
      </c>
      <c r="L34" s="16">
        <f t="shared" si="37"/>
        <v>110560.08</v>
      </c>
      <c r="M34" s="16">
        <v>110683.5</v>
      </c>
      <c r="N34" s="17">
        <f t="shared" si="3"/>
        <v>123.419999999998</v>
      </c>
      <c r="O34" s="16">
        <f t="shared" si="38"/>
        <v>954524.9</v>
      </c>
      <c r="P34" s="16">
        <v>955916.1</v>
      </c>
      <c r="Q34" s="17">
        <f t="shared" si="4"/>
        <v>1391.19999999995</v>
      </c>
      <c r="R34" s="16">
        <f t="shared" si="39"/>
        <v>388201.48</v>
      </c>
      <c r="S34" s="16">
        <v>388730.16</v>
      </c>
      <c r="T34" s="17">
        <f t="shared" si="5"/>
        <v>528.67999999999302</v>
      </c>
      <c r="U34" s="16">
        <f t="shared" si="40"/>
        <v>1020271.2</v>
      </c>
      <c r="V34" s="16">
        <v>1021635.5</v>
      </c>
      <c r="W34" s="17">
        <f t="shared" si="6"/>
        <v>1364.30000000005</v>
      </c>
      <c r="X34" s="16">
        <f t="shared" si="41"/>
        <v>716937.12</v>
      </c>
      <c r="Y34" s="16">
        <v>717631.6</v>
      </c>
      <c r="Z34" s="17">
        <f t="shared" si="7"/>
        <v>694.47999999998103</v>
      </c>
      <c r="AA34" s="16">
        <f t="shared" si="42"/>
        <v>199950.24</v>
      </c>
      <c r="AB34" s="16">
        <v>200265.64</v>
      </c>
      <c r="AC34" s="17">
        <f t="shared" si="8"/>
        <v>315.400000000023</v>
      </c>
      <c r="AD34" s="16">
        <f t="shared" si="43"/>
        <v>272794</v>
      </c>
      <c r="AE34" s="16">
        <v>272985</v>
      </c>
      <c r="AF34" s="17">
        <f t="shared" si="9"/>
        <v>191</v>
      </c>
      <c r="AG34" s="17">
        <f t="shared" si="10"/>
        <v>16275.449999999901</v>
      </c>
      <c r="AH34" s="16">
        <f t="shared" si="44"/>
        <v>10347578.619999999</v>
      </c>
      <c r="AI34" s="16">
        <v>10362505.880000001</v>
      </c>
      <c r="AJ34" s="34">
        <f t="shared" si="11"/>
        <v>14927.260000001599</v>
      </c>
      <c r="AK34" s="16">
        <f t="shared" si="45"/>
        <v>10683399.1</v>
      </c>
      <c r="AL34" s="16">
        <v>10698739.27</v>
      </c>
      <c r="AM34" s="34">
        <f t="shared" si="12"/>
        <v>15340.1699999999</v>
      </c>
      <c r="AN34" s="16">
        <f t="shared" si="46"/>
        <v>238214.06</v>
      </c>
      <c r="AO34" s="16">
        <v>238805.6</v>
      </c>
      <c r="AP34" s="18">
        <f t="shared" si="13"/>
        <v>591.54000000000804</v>
      </c>
      <c r="AQ34" s="16">
        <f t="shared" si="47"/>
        <v>240651.15</v>
      </c>
      <c r="AR34" s="16">
        <v>241199.07</v>
      </c>
      <c r="AS34" s="18">
        <f t="shared" si="14"/>
        <v>547.92000000001303</v>
      </c>
      <c r="AT34" s="16">
        <f t="shared" si="48"/>
        <v>45633.1</v>
      </c>
      <c r="AU34" s="16">
        <v>45633.1</v>
      </c>
      <c r="AV34" s="34">
        <f t="shared" si="15"/>
        <v>0</v>
      </c>
      <c r="AW34" s="18">
        <f t="shared" si="16"/>
        <v>15751.3200000016</v>
      </c>
      <c r="AX34" s="16">
        <f t="shared" si="30"/>
        <v>412.90999999828603</v>
      </c>
      <c r="BC34" s="1"/>
    </row>
    <row r="35" spans="1:55" s="3" customFormat="1" ht="30" customHeight="1">
      <c r="A35" s="504"/>
      <c r="B35" s="15">
        <v>46293</v>
      </c>
      <c r="C35" s="16">
        <f>+D34</f>
        <v>5340071.72</v>
      </c>
      <c r="D35" s="16">
        <v>5346326.1399999997</v>
      </c>
      <c r="E35" s="17">
        <f t="shared" si="0"/>
        <v>6254.41999999993</v>
      </c>
      <c r="F35" s="16">
        <f t="shared" si="35"/>
        <v>1694544.23</v>
      </c>
      <c r="G35" s="16">
        <v>1699495.48</v>
      </c>
      <c r="H35" s="17">
        <f t="shared" si="1"/>
        <v>4951.25</v>
      </c>
      <c r="I35" s="16">
        <f t="shared" si="36"/>
        <v>190345.63</v>
      </c>
      <c r="J35" s="16">
        <v>190572.19</v>
      </c>
      <c r="K35" s="17">
        <f t="shared" si="2"/>
        <v>226.55999999999801</v>
      </c>
      <c r="L35" s="16">
        <f t="shared" si="37"/>
        <v>110683.5</v>
      </c>
      <c r="M35" s="16">
        <v>110825.78</v>
      </c>
      <c r="N35" s="17">
        <f t="shared" si="3"/>
        <v>142.27999999999901</v>
      </c>
      <c r="O35" s="16">
        <f t="shared" si="38"/>
        <v>955916.1</v>
      </c>
      <c r="P35" s="16">
        <v>957285.7</v>
      </c>
      <c r="Q35" s="17">
        <f t="shared" si="4"/>
        <v>1369.5999999999799</v>
      </c>
      <c r="R35" s="16">
        <f t="shared" si="39"/>
        <v>388730.16</v>
      </c>
      <c r="S35" s="16">
        <v>389282.24</v>
      </c>
      <c r="T35" s="17">
        <f t="shared" si="5"/>
        <v>552.08000000001596</v>
      </c>
      <c r="U35" s="16">
        <f t="shared" si="40"/>
        <v>1021635.5</v>
      </c>
      <c r="V35" s="16">
        <v>1023031.7</v>
      </c>
      <c r="W35" s="17">
        <f t="shared" si="6"/>
        <v>1396.19999999995</v>
      </c>
      <c r="X35" s="16">
        <f t="shared" si="41"/>
        <v>717631.6</v>
      </c>
      <c r="Y35" s="16">
        <v>718409.04</v>
      </c>
      <c r="Z35" s="17">
        <f t="shared" si="7"/>
        <v>777.44000000006099</v>
      </c>
      <c r="AA35" s="16">
        <f t="shared" si="42"/>
        <v>200265.64</v>
      </c>
      <c r="AB35" s="16">
        <v>200572.52</v>
      </c>
      <c r="AC35" s="17">
        <f t="shared" si="8"/>
        <v>306.87999999997601</v>
      </c>
      <c r="AD35" s="16">
        <f t="shared" si="43"/>
        <v>272985</v>
      </c>
      <c r="AE35" s="16">
        <v>273249</v>
      </c>
      <c r="AF35" s="17">
        <f t="shared" si="9"/>
        <v>264</v>
      </c>
      <c r="AG35" s="17">
        <f t="shared" si="10"/>
        <v>16240.709999999901</v>
      </c>
      <c r="AH35" s="16">
        <f t="shared" si="44"/>
        <v>10362505.880000001</v>
      </c>
      <c r="AI35" s="16">
        <v>10377203.99</v>
      </c>
      <c r="AJ35" s="34">
        <f t="shared" si="11"/>
        <v>14698.1099999994</v>
      </c>
      <c r="AK35" s="16">
        <f t="shared" si="45"/>
        <v>10698739.27</v>
      </c>
      <c r="AL35" s="16">
        <v>10713865.16</v>
      </c>
      <c r="AM35" s="34">
        <f t="shared" si="12"/>
        <v>15125.8900000006</v>
      </c>
      <c r="AN35" s="16">
        <f t="shared" si="46"/>
        <v>238805.6</v>
      </c>
      <c r="AO35" s="16">
        <v>239427.43</v>
      </c>
      <c r="AP35" s="18">
        <f t="shared" si="13"/>
        <v>621.82999999998697</v>
      </c>
      <c r="AQ35" s="16">
        <f t="shared" si="47"/>
        <v>241199.07</v>
      </c>
      <c r="AR35" s="16">
        <v>241777.06</v>
      </c>
      <c r="AS35" s="18">
        <f t="shared" si="14"/>
        <v>577.98999999999103</v>
      </c>
      <c r="AT35" s="16">
        <f t="shared" si="48"/>
        <v>45633.1</v>
      </c>
      <c r="AU35" s="16">
        <v>45633.1</v>
      </c>
      <c r="AV35" s="34">
        <f t="shared" si="15"/>
        <v>0</v>
      </c>
      <c r="AW35" s="18">
        <f t="shared" si="16"/>
        <v>15591.049999999401</v>
      </c>
      <c r="AX35" s="16">
        <f t="shared" si="30"/>
        <v>427.78000000119198</v>
      </c>
      <c r="BC35" s="1"/>
    </row>
    <row r="36" spans="1:55" s="3" customFormat="1" ht="30" customHeight="1">
      <c r="A36" s="504"/>
      <c r="B36" s="15">
        <v>46294</v>
      </c>
      <c r="C36" s="16">
        <f>D35</f>
        <v>5346326.1399999997</v>
      </c>
      <c r="D36" s="16">
        <v>5352847.28</v>
      </c>
      <c r="E36" s="17">
        <f t="shared" si="0"/>
        <v>6521.1400000005997</v>
      </c>
      <c r="F36" s="16">
        <f t="shared" si="35"/>
        <v>1699495.48</v>
      </c>
      <c r="G36" s="16">
        <v>1704470.18</v>
      </c>
      <c r="H36" s="17">
        <f t="shared" si="1"/>
        <v>4974.6999999999498</v>
      </c>
      <c r="I36" s="16">
        <f t="shared" si="36"/>
        <v>190572.19</v>
      </c>
      <c r="J36" s="16">
        <v>190796.41</v>
      </c>
      <c r="K36" s="17">
        <f t="shared" si="2"/>
        <v>224.22000000000099</v>
      </c>
      <c r="L36" s="16">
        <f t="shared" si="37"/>
        <v>110825.78</v>
      </c>
      <c r="M36" s="16">
        <v>110946.28</v>
      </c>
      <c r="N36" s="17">
        <f t="shared" si="3"/>
        <v>120.5</v>
      </c>
      <c r="O36" s="16">
        <f t="shared" si="38"/>
        <v>957285.7</v>
      </c>
      <c r="P36" s="16">
        <v>958671.7</v>
      </c>
      <c r="Q36" s="17">
        <f t="shared" si="4"/>
        <v>1386</v>
      </c>
      <c r="R36" s="16">
        <f t="shared" si="39"/>
        <v>389282.24</v>
      </c>
      <c r="S36" s="16">
        <v>389822.84</v>
      </c>
      <c r="T36" s="17">
        <f t="shared" si="5"/>
        <v>540.60000000003504</v>
      </c>
      <c r="U36" s="16">
        <f t="shared" si="40"/>
        <v>1023031.7</v>
      </c>
      <c r="V36" s="16">
        <v>1024442.1</v>
      </c>
      <c r="W36" s="17">
        <f t="shared" si="6"/>
        <v>1410.4000000000201</v>
      </c>
      <c r="X36" s="16">
        <f t="shared" si="41"/>
        <v>718409.04</v>
      </c>
      <c r="Y36" s="16">
        <v>719168.56</v>
      </c>
      <c r="Z36" s="17">
        <f t="shared" si="7"/>
        <v>759.52000000001897</v>
      </c>
      <c r="AA36" s="16">
        <f t="shared" si="42"/>
        <v>200572.52</v>
      </c>
      <c r="AB36" s="16">
        <v>200880.6</v>
      </c>
      <c r="AC36" s="17">
        <f t="shared" si="8"/>
        <v>308.08000000001601</v>
      </c>
      <c r="AD36" s="16">
        <f t="shared" si="43"/>
        <v>273249</v>
      </c>
      <c r="AE36" s="16">
        <v>273461</v>
      </c>
      <c r="AF36" s="17">
        <f t="shared" si="9"/>
        <v>212</v>
      </c>
      <c r="AG36" s="17">
        <f t="shared" si="10"/>
        <v>16457.1600000006</v>
      </c>
      <c r="AH36" s="16">
        <v>10377534.439999999</v>
      </c>
      <c r="AI36" s="16">
        <v>10392120.52</v>
      </c>
      <c r="AJ36" s="34">
        <f t="shared" si="11"/>
        <v>14586.0800000001</v>
      </c>
      <c r="AK36" s="16">
        <f t="shared" si="45"/>
        <v>10713865.16</v>
      </c>
      <c r="AL36" s="16">
        <v>10729171.23</v>
      </c>
      <c r="AM36" s="34">
        <f t="shared" si="12"/>
        <v>15306.0700000003</v>
      </c>
      <c r="AN36" s="16">
        <f t="shared" si="46"/>
        <v>239427.43</v>
      </c>
      <c r="AO36" s="16">
        <v>240088.33</v>
      </c>
      <c r="AP36" s="18">
        <f t="shared" si="13"/>
        <v>660.89999999999395</v>
      </c>
      <c r="AQ36" s="16">
        <f t="shared" si="47"/>
        <v>241777.06</v>
      </c>
      <c r="AR36" s="16">
        <v>242392.69</v>
      </c>
      <c r="AS36" s="18">
        <f t="shared" si="14"/>
        <v>615.630000000005</v>
      </c>
      <c r="AT36" s="16">
        <f t="shared" si="48"/>
        <v>45633.1</v>
      </c>
      <c r="AU36" s="16">
        <v>45633.1</v>
      </c>
      <c r="AV36" s="34">
        <f t="shared" si="15"/>
        <v>0</v>
      </c>
      <c r="AW36" s="18">
        <f t="shared" si="16"/>
        <v>15554.530000000101</v>
      </c>
      <c r="AX36" s="16">
        <f t="shared" si="30"/>
        <v>719.99000000022397</v>
      </c>
      <c r="BC36" s="1"/>
    </row>
    <row r="37" spans="1:55" s="3" customFormat="1" ht="30" customHeight="1">
      <c r="A37" s="504"/>
      <c r="B37" s="15">
        <v>46295</v>
      </c>
      <c r="C37" s="16">
        <f>D36</f>
        <v>5352847.28</v>
      </c>
      <c r="D37" s="16">
        <v>5358923.42</v>
      </c>
      <c r="E37" s="17">
        <f t="shared" si="0"/>
        <v>6076.1399999996602</v>
      </c>
      <c r="F37" s="16">
        <f t="shared" si="35"/>
        <v>1704470.18</v>
      </c>
      <c r="G37" s="16">
        <v>1709170.87</v>
      </c>
      <c r="H37" s="17">
        <f t="shared" si="1"/>
        <v>4700.6900000001797</v>
      </c>
      <c r="I37" s="16">
        <f t="shared" si="36"/>
        <v>190796.41</v>
      </c>
      <c r="J37" s="16">
        <v>191024.61</v>
      </c>
      <c r="K37" s="17">
        <f t="shared" si="2"/>
        <v>228.19999999998299</v>
      </c>
      <c r="L37" s="16">
        <f t="shared" si="37"/>
        <v>110946.28</v>
      </c>
      <c r="M37" s="16">
        <v>111066.63</v>
      </c>
      <c r="N37" s="17">
        <f t="shared" si="3"/>
        <v>120.35000000000601</v>
      </c>
      <c r="O37" s="16">
        <f t="shared" si="38"/>
        <v>958671.7</v>
      </c>
      <c r="P37" s="16">
        <v>960070.7</v>
      </c>
      <c r="Q37" s="17">
        <f t="shared" si="4"/>
        <v>1399</v>
      </c>
      <c r="R37" s="16">
        <f t="shared" si="39"/>
        <v>389822.84</v>
      </c>
      <c r="S37" s="16">
        <v>390329.28</v>
      </c>
      <c r="T37" s="17">
        <f t="shared" si="5"/>
        <v>506.44000000000199</v>
      </c>
      <c r="U37" s="16">
        <f t="shared" si="40"/>
        <v>1024442.1</v>
      </c>
      <c r="V37" s="16">
        <v>1025847.7</v>
      </c>
      <c r="W37" s="17">
        <f t="shared" si="6"/>
        <v>1405.5999999999799</v>
      </c>
      <c r="X37" s="16">
        <f t="shared" si="41"/>
        <v>719168.56</v>
      </c>
      <c r="Y37" s="16">
        <v>719903.76</v>
      </c>
      <c r="Z37" s="17">
        <f t="shared" si="7"/>
        <v>735.19999999995298</v>
      </c>
      <c r="AA37" s="16">
        <f t="shared" si="42"/>
        <v>200880.6</v>
      </c>
      <c r="AB37" s="16">
        <v>201191.64</v>
      </c>
      <c r="AC37" s="17">
        <f t="shared" si="8"/>
        <v>311.04000000000798</v>
      </c>
      <c r="AD37" s="16">
        <f t="shared" si="43"/>
        <v>273461</v>
      </c>
      <c r="AE37" s="16">
        <v>273700</v>
      </c>
      <c r="AF37" s="17">
        <f t="shared" si="9"/>
        <v>239</v>
      </c>
      <c r="AG37" s="17">
        <f t="shared" si="10"/>
        <v>15721.6599999998</v>
      </c>
      <c r="AH37" s="16">
        <f t="shared" si="44"/>
        <v>10392120.52</v>
      </c>
      <c r="AI37" s="16">
        <v>10406365.49</v>
      </c>
      <c r="AJ37" s="34">
        <f t="shared" si="11"/>
        <v>14244.9700000007</v>
      </c>
      <c r="AK37" s="16">
        <f t="shared" si="45"/>
        <v>10729171.23</v>
      </c>
      <c r="AL37" s="16">
        <v>10743809.449999999</v>
      </c>
      <c r="AM37" s="34">
        <f t="shared" si="12"/>
        <v>14638.219999998801</v>
      </c>
      <c r="AN37" s="16">
        <f t="shared" si="46"/>
        <v>240088.33</v>
      </c>
      <c r="AO37" s="16">
        <v>240723.74</v>
      </c>
      <c r="AP37" s="18">
        <f t="shared" si="13"/>
        <v>635.41000000000304</v>
      </c>
      <c r="AQ37" s="16">
        <f t="shared" si="47"/>
        <v>242392.69</v>
      </c>
      <c r="AR37" s="16">
        <v>242979.98</v>
      </c>
      <c r="AS37" s="18">
        <f t="shared" si="14"/>
        <v>587.29000000000804</v>
      </c>
      <c r="AT37" s="16">
        <f t="shared" si="48"/>
        <v>45633.1</v>
      </c>
      <c r="AU37" s="16">
        <v>45633.1</v>
      </c>
      <c r="AV37" s="34">
        <f t="shared" si="15"/>
        <v>0</v>
      </c>
      <c r="AW37" s="18">
        <f t="shared" si="16"/>
        <v>15156.6300000007</v>
      </c>
      <c r="AX37" s="16">
        <f t="shared" si="30"/>
        <v>393.24999999813701</v>
      </c>
      <c r="BC37" s="1"/>
    </row>
    <row r="38" spans="1:55" s="3" customFormat="1" ht="30" customHeight="1">
      <c r="A38" s="504"/>
      <c r="B38" s="541" t="s">
        <v>39</v>
      </c>
      <c r="C38" s="541"/>
      <c r="D38" s="541"/>
      <c r="E38" s="20">
        <f>SUM(E8:E37)</f>
        <v>182530.18999999901</v>
      </c>
      <c r="F38" s="20"/>
      <c r="G38" s="20"/>
      <c r="H38" s="20">
        <f>SUM(H8:H37)</f>
        <v>133866.57</v>
      </c>
      <c r="I38" s="20"/>
      <c r="J38" s="20"/>
      <c r="K38" s="20">
        <f>SUM(K8:K37)</f>
        <v>6586.95999999999</v>
      </c>
      <c r="L38" s="20"/>
      <c r="M38" s="20"/>
      <c r="N38" s="20">
        <f>SUM(N8:N37)</f>
        <v>4220.7400000000098</v>
      </c>
      <c r="O38" s="20"/>
      <c r="P38" s="20"/>
      <c r="Q38" s="20">
        <f>SUM(Q8:Q34)</f>
        <v>31127.21</v>
      </c>
      <c r="R38" s="20"/>
      <c r="S38" s="20"/>
      <c r="T38" s="20">
        <f>SUM(T8:T34)</f>
        <v>14103.12</v>
      </c>
      <c r="U38" s="20"/>
      <c r="V38" s="20"/>
      <c r="W38" s="20">
        <f>SUM(W8:W34)</f>
        <v>36137.300000000003</v>
      </c>
      <c r="X38" s="20"/>
      <c r="Y38" s="20"/>
      <c r="Z38" s="20">
        <f>SUM(Z8:Z34)</f>
        <v>19061.9199999999</v>
      </c>
      <c r="AA38" s="27"/>
      <c r="AB38" s="20"/>
      <c r="AC38" s="20">
        <f>SUM(AC8:AC34)</f>
        <v>8200.9200000000092</v>
      </c>
      <c r="AD38" s="20"/>
      <c r="AE38" s="28"/>
      <c r="AF38" s="20">
        <f>SUM(AF8:AF37)</f>
        <v>8217</v>
      </c>
      <c r="AG38" s="20">
        <f>SUM(AG8:AG37)</f>
        <v>457216.01</v>
      </c>
      <c r="AH38" s="27"/>
      <c r="AI38" s="20"/>
      <c r="AJ38" s="20">
        <f>SUM(AJ8:AJ37)</f>
        <v>414496.50000000198</v>
      </c>
      <c r="AK38" s="27"/>
      <c r="AL38" s="20"/>
      <c r="AM38" s="20">
        <f>SUM(AM8:AM37)</f>
        <v>426347.02999999898</v>
      </c>
      <c r="AN38" s="27"/>
      <c r="AO38" s="27"/>
      <c r="AP38" s="20">
        <f>SUM(AP8:AP37)</f>
        <v>17689.64</v>
      </c>
      <c r="AQ38" s="27"/>
      <c r="AR38" s="20"/>
      <c r="AS38" s="35">
        <f>SUM(AS8:AS37)</f>
        <v>16756.02</v>
      </c>
      <c r="AT38" s="36"/>
      <c r="AU38" s="37"/>
      <c r="AV38" s="20">
        <f>SUM(AV8:AV37)</f>
        <v>0</v>
      </c>
      <c r="AW38" s="42">
        <f>+SUM(AW8:AW37)</f>
        <v>439815.24000000203</v>
      </c>
      <c r="AX38" s="42">
        <f>+SUM(AX8:AX37)</f>
        <v>11404.9899999965</v>
      </c>
    </row>
    <row r="39" spans="1:55" s="1" customFormat="1" ht="48" customHeight="1">
      <c r="A39" s="504"/>
      <c r="B39" s="4"/>
      <c r="C39" s="4"/>
      <c r="D39" s="4"/>
      <c r="E39" s="4"/>
      <c r="F39" s="5"/>
      <c r="G39" s="4"/>
      <c r="H39" s="7"/>
      <c r="I39" s="4"/>
      <c r="J39" s="4"/>
      <c r="K39" s="4"/>
      <c r="L39" s="7"/>
      <c r="M39" s="6"/>
      <c r="N39" s="4"/>
      <c r="O39" s="5"/>
      <c r="P39" s="4"/>
      <c r="Q39" s="23"/>
      <c r="R39" s="24"/>
      <c r="S39" s="24"/>
      <c r="T39" s="24"/>
      <c r="AA39" s="23"/>
      <c r="AB39" s="24"/>
      <c r="AD39" s="23"/>
      <c r="AE39" s="29"/>
      <c r="AW39" s="5"/>
      <c r="BC39" s="3"/>
    </row>
    <row r="40" spans="1:55" s="1" customFormat="1">
      <c r="C40" s="4"/>
      <c r="D40" s="4"/>
      <c r="E40" s="4"/>
      <c r="F40" s="5"/>
      <c r="G40" s="4"/>
      <c r="H40" s="4"/>
      <c r="I40" s="4"/>
      <c r="J40" s="4"/>
      <c r="K40" s="4"/>
      <c r="L40" s="4"/>
      <c r="M40" s="6"/>
      <c r="N40" s="4"/>
      <c r="O40" s="5"/>
      <c r="P40" s="7"/>
      <c r="Q40" s="4"/>
      <c r="R40" s="4"/>
      <c r="S40" s="7"/>
      <c r="T40" s="4"/>
      <c r="U40" s="4"/>
      <c r="V40" s="7"/>
      <c r="W40" s="4"/>
      <c r="X40" s="4"/>
      <c r="Y40" s="7"/>
      <c r="Z40" s="4"/>
      <c r="AA40" s="4"/>
      <c r="AB40" s="7"/>
      <c r="AC40" s="7"/>
      <c r="AD40" s="4"/>
      <c r="AE40" s="8"/>
      <c r="AF40" s="7"/>
    </row>
    <row r="41" spans="1:55" s="1" customFormat="1" ht="15.75">
      <c r="C41" s="4"/>
      <c r="D41" s="4"/>
      <c r="E41" s="4"/>
      <c r="F41" s="5"/>
      <c r="G41" s="4"/>
      <c r="H41" s="4"/>
      <c r="I41" s="4"/>
      <c r="J41" s="4"/>
      <c r="K41" s="4"/>
      <c r="L41" s="4"/>
      <c r="M41" s="6"/>
      <c r="N41" s="4"/>
      <c r="O41" s="5"/>
      <c r="P41" s="7"/>
      <c r="Q41" s="4"/>
      <c r="R41" s="4"/>
      <c r="S41" s="7"/>
      <c r="T41" s="4"/>
      <c r="U41" s="4"/>
      <c r="V41" s="7"/>
      <c r="W41" s="4"/>
      <c r="X41" s="4"/>
      <c r="Y41" s="7"/>
      <c r="Z41" s="4"/>
      <c r="AA41" s="4"/>
      <c r="AB41" s="7"/>
      <c r="AC41" s="7"/>
      <c r="AD41" s="4"/>
      <c r="AE41" s="8"/>
      <c r="AF41" s="7"/>
      <c r="AR41" s="38"/>
      <c r="AU41" s="5"/>
      <c r="AX41" s="4"/>
    </row>
    <row r="42" spans="1:55" s="1" customFormat="1">
      <c r="C42" s="4"/>
      <c r="D42" s="4"/>
      <c r="E42" s="4"/>
      <c r="F42" s="5"/>
      <c r="G42" s="4"/>
      <c r="H42" s="4"/>
      <c r="I42" s="4"/>
      <c r="J42" s="4"/>
      <c r="K42" s="4"/>
      <c r="L42" s="4"/>
      <c r="M42" s="6"/>
      <c r="N42" s="4"/>
      <c r="O42" s="5"/>
      <c r="P42" s="7"/>
      <c r="Q42" s="4"/>
      <c r="R42" s="4"/>
      <c r="S42" s="7"/>
      <c r="T42" s="4"/>
      <c r="U42" s="4"/>
      <c r="V42" s="7"/>
      <c r="W42" s="4"/>
      <c r="X42" s="4"/>
      <c r="Y42" s="7"/>
      <c r="Z42" s="4"/>
      <c r="AA42" s="4"/>
      <c r="AB42" s="7"/>
      <c r="AC42" s="7"/>
      <c r="AD42" s="4"/>
      <c r="AE42" s="8"/>
      <c r="AF42" s="7"/>
    </row>
    <row r="43" spans="1:55" s="1" customFormat="1">
      <c r="C43" s="4"/>
      <c r="D43" s="4"/>
      <c r="E43" s="4"/>
      <c r="F43" s="5"/>
      <c r="G43" s="4"/>
      <c r="H43" s="4"/>
      <c r="I43" s="4"/>
      <c r="J43" s="4"/>
      <c r="K43" s="4"/>
      <c r="L43" s="4"/>
      <c r="M43" s="6"/>
      <c r="N43" s="4"/>
      <c r="O43" s="5"/>
      <c r="P43" s="7"/>
      <c r="Q43" s="4"/>
      <c r="R43" s="4"/>
      <c r="S43" s="7"/>
      <c r="T43" s="4"/>
      <c r="U43" s="4"/>
      <c r="V43" s="7"/>
      <c r="W43" s="4"/>
      <c r="X43" s="4"/>
      <c r="Y43" s="7"/>
      <c r="Z43" s="4"/>
      <c r="AA43" s="4"/>
      <c r="AB43" s="7"/>
      <c r="AC43" s="7"/>
      <c r="AD43" s="4"/>
      <c r="AE43" s="8"/>
      <c r="AF43" s="7"/>
    </row>
    <row r="44" spans="1:55" s="1" customFormat="1">
      <c r="C44" s="4"/>
      <c r="D44" s="4"/>
      <c r="E44" s="4"/>
      <c r="F44" s="5"/>
      <c r="G44" s="4"/>
      <c r="H44" s="4"/>
      <c r="I44" s="4"/>
      <c r="J44" s="4"/>
      <c r="K44" s="4"/>
      <c r="L44" s="4"/>
      <c r="M44" s="6"/>
      <c r="N44" s="4"/>
      <c r="O44" s="5"/>
      <c r="P44" s="7"/>
      <c r="Q44" s="4"/>
      <c r="R44" s="4"/>
      <c r="S44" s="7"/>
      <c r="T44" s="4"/>
      <c r="U44" s="4"/>
      <c r="V44" s="7"/>
      <c r="W44" s="4"/>
      <c r="X44" s="4"/>
      <c r="Y44" s="7"/>
      <c r="Z44" s="4"/>
      <c r="AA44" s="4"/>
      <c r="AB44" s="7"/>
      <c r="AC44" s="7"/>
      <c r="AD44" s="4"/>
      <c r="AE44" s="8"/>
      <c r="AF44" s="7"/>
    </row>
    <row r="45" spans="1:55" s="1" customFormat="1">
      <c r="C45" s="4"/>
      <c r="D45" s="4"/>
      <c r="E45" s="4"/>
      <c r="F45" s="5"/>
      <c r="G45" s="4"/>
      <c r="H45" s="4"/>
      <c r="I45" s="4"/>
      <c r="J45" s="4"/>
      <c r="K45" s="4"/>
      <c r="L45" s="4"/>
      <c r="M45" s="6"/>
      <c r="N45" s="4"/>
      <c r="O45" s="5"/>
      <c r="P45" s="7"/>
      <c r="Q45" s="4"/>
      <c r="R45" s="4"/>
      <c r="S45" s="7"/>
      <c r="T45" s="4"/>
      <c r="U45" s="4"/>
      <c r="V45" s="7"/>
      <c r="W45" s="4"/>
      <c r="X45" s="4"/>
      <c r="Y45" s="7"/>
      <c r="Z45" s="4"/>
      <c r="AA45" s="4"/>
      <c r="AB45" s="7"/>
      <c r="AC45" s="7"/>
      <c r="AD45" s="4"/>
      <c r="AE45" s="8"/>
      <c r="AF45" s="7"/>
    </row>
    <row r="46" spans="1:55" s="1" customFormat="1">
      <c r="C46" s="4"/>
      <c r="D46" s="4"/>
      <c r="E46" s="4"/>
      <c r="F46" s="5"/>
      <c r="G46" s="4"/>
      <c r="H46" s="4"/>
      <c r="I46" s="4"/>
      <c r="J46" s="4"/>
      <c r="K46" s="4"/>
      <c r="L46" s="4"/>
      <c r="M46" s="6"/>
      <c r="N46" s="4"/>
      <c r="O46" s="5"/>
      <c r="P46" s="7"/>
      <c r="Q46" s="4"/>
      <c r="R46" s="4"/>
      <c r="S46" s="7"/>
      <c r="T46" s="4"/>
      <c r="U46" s="4"/>
      <c r="V46" s="7"/>
      <c r="W46" s="4"/>
      <c r="X46" s="4"/>
      <c r="Y46" s="7"/>
      <c r="Z46" s="4"/>
      <c r="AA46" s="4"/>
      <c r="AB46" s="7"/>
      <c r="AC46" s="7"/>
      <c r="AD46" s="4"/>
      <c r="AE46" s="8"/>
      <c r="AF46" s="7"/>
    </row>
    <row r="47" spans="1:55" s="1" customFormat="1" ht="18.75">
      <c r="C47" s="4"/>
      <c r="D47" s="4"/>
      <c r="E47" s="4"/>
      <c r="F47" s="5"/>
      <c r="G47" s="4"/>
      <c r="H47" s="4"/>
      <c r="I47" s="4"/>
      <c r="J47" s="4"/>
      <c r="K47" s="4"/>
      <c r="L47" s="4"/>
      <c r="M47" s="6"/>
      <c r="N47" s="4"/>
      <c r="O47" s="5"/>
      <c r="P47" s="7"/>
      <c r="Q47" s="4"/>
      <c r="R47" s="4"/>
      <c r="S47" s="7"/>
      <c r="T47" s="4"/>
      <c r="U47" s="4"/>
      <c r="V47" s="7"/>
      <c r="W47" s="4"/>
      <c r="X47" s="4"/>
      <c r="Y47" s="7"/>
      <c r="Z47" s="4"/>
      <c r="AA47" s="4"/>
      <c r="AB47" s="7"/>
      <c r="AC47" s="7"/>
      <c r="AD47" s="4"/>
      <c r="AE47" s="8"/>
      <c r="AF47" s="7"/>
      <c r="AH47" s="2"/>
    </row>
    <row r="48" spans="1:55" s="1" customFormat="1">
      <c r="C48" s="4"/>
      <c r="D48" s="4"/>
      <c r="E48" s="4"/>
      <c r="F48" s="5"/>
      <c r="G48" s="4"/>
      <c r="H48" s="4"/>
      <c r="I48" s="4"/>
      <c r="J48" s="4"/>
      <c r="K48" s="4"/>
      <c r="L48" s="4"/>
      <c r="M48" s="6"/>
      <c r="N48" s="4"/>
      <c r="O48" s="5"/>
      <c r="P48" s="7"/>
      <c r="Q48" s="4"/>
      <c r="R48" s="4"/>
      <c r="S48" s="7"/>
      <c r="T48" s="4"/>
      <c r="U48" s="4"/>
      <c r="V48" s="7"/>
      <c r="W48" s="4"/>
      <c r="X48" s="4"/>
      <c r="Y48" s="7"/>
      <c r="Z48" s="4"/>
      <c r="AA48" s="4"/>
      <c r="AB48" s="7"/>
      <c r="AC48" s="7"/>
      <c r="AD48" s="4"/>
      <c r="AE48" s="8"/>
      <c r="AF48" s="7"/>
    </row>
    <row r="49" spans="3:51" s="1" customFormat="1">
      <c r="C49" s="4"/>
      <c r="D49" s="4"/>
      <c r="E49" s="4"/>
      <c r="F49" s="5"/>
      <c r="G49" s="4"/>
      <c r="H49" s="4"/>
      <c r="I49" s="4"/>
      <c r="J49" s="4"/>
      <c r="K49" s="4"/>
      <c r="L49" s="4"/>
      <c r="M49" s="6"/>
      <c r="N49" s="4"/>
      <c r="O49" s="5"/>
      <c r="P49" s="7"/>
      <c r="Q49" s="4"/>
      <c r="R49" s="4"/>
      <c r="S49" s="7"/>
      <c r="T49" s="4"/>
      <c r="U49" s="4"/>
      <c r="V49" s="7"/>
      <c r="W49" s="4"/>
      <c r="X49" s="4"/>
      <c r="Y49" s="7"/>
      <c r="Z49" s="4"/>
      <c r="AA49" s="4"/>
      <c r="AB49" s="7"/>
      <c r="AC49" s="7"/>
      <c r="AD49" s="4"/>
      <c r="AE49" s="8"/>
      <c r="AF49" s="7"/>
    </row>
    <row r="50" spans="3:51" s="1" customFormat="1">
      <c r="C50" s="4"/>
      <c r="D50" s="4"/>
      <c r="E50" s="4"/>
      <c r="F50" s="5"/>
      <c r="G50" s="4"/>
      <c r="H50" s="4"/>
      <c r="I50" s="4"/>
      <c r="J50" s="4"/>
      <c r="K50" s="4"/>
      <c r="L50" s="4"/>
      <c r="M50" s="6"/>
      <c r="N50" s="4"/>
      <c r="O50" s="5"/>
      <c r="P50" s="7"/>
      <c r="Q50" s="4"/>
      <c r="R50" s="4"/>
      <c r="S50" s="7"/>
      <c r="T50" s="4"/>
      <c r="U50" s="4"/>
      <c r="V50" s="7"/>
      <c r="W50" s="4"/>
      <c r="X50" s="4"/>
      <c r="Y50" s="7"/>
      <c r="Z50" s="4"/>
      <c r="AA50" s="4"/>
      <c r="AB50" s="7"/>
      <c r="AC50" s="7"/>
      <c r="AD50" s="4"/>
      <c r="AE50" s="8"/>
      <c r="AF50" s="7"/>
    </row>
    <row r="51" spans="3:51" s="1" customFormat="1">
      <c r="C51" s="4"/>
      <c r="D51" s="4"/>
      <c r="E51" s="4"/>
      <c r="F51" s="5"/>
      <c r="G51" s="4"/>
      <c r="H51" s="4"/>
      <c r="I51" s="4"/>
      <c r="J51" s="4"/>
      <c r="K51" s="4"/>
      <c r="L51" s="4"/>
      <c r="M51" s="6"/>
      <c r="N51" s="4"/>
      <c r="O51" s="5"/>
      <c r="P51" s="7"/>
      <c r="Q51" s="4"/>
      <c r="R51" s="4"/>
      <c r="S51" s="7"/>
      <c r="T51" s="4"/>
      <c r="U51" s="4"/>
      <c r="V51" s="7"/>
      <c r="W51" s="4"/>
      <c r="X51" s="4"/>
      <c r="Y51" s="7"/>
      <c r="Z51" s="4"/>
      <c r="AA51" s="4"/>
      <c r="AB51" s="7"/>
      <c r="AC51" s="7"/>
      <c r="AD51" s="4"/>
      <c r="AE51" s="8"/>
      <c r="AF51" s="7"/>
    </row>
    <row r="52" spans="3:51" s="1" customFormat="1">
      <c r="C52" s="4"/>
      <c r="D52" s="4"/>
      <c r="E52" s="4"/>
      <c r="F52" s="5"/>
      <c r="G52" s="4"/>
      <c r="H52" s="4"/>
      <c r="I52" s="4"/>
      <c r="J52" s="4"/>
      <c r="K52" s="4"/>
      <c r="L52" s="4"/>
      <c r="M52" s="6"/>
      <c r="N52" s="4"/>
      <c r="O52" s="5"/>
      <c r="P52" s="7"/>
      <c r="Q52" s="4"/>
      <c r="R52" s="4"/>
      <c r="S52" s="7"/>
      <c r="T52" s="4"/>
      <c r="U52" s="4"/>
      <c r="V52" s="7"/>
      <c r="W52" s="4"/>
      <c r="X52" s="4"/>
      <c r="Y52" s="7"/>
      <c r="Z52" s="4"/>
      <c r="AA52" s="4"/>
      <c r="AB52" s="7"/>
      <c r="AC52" s="7"/>
      <c r="AD52" s="4"/>
      <c r="AE52" s="8"/>
      <c r="AF52" s="7"/>
    </row>
    <row r="53" spans="3:51" s="1" customFormat="1">
      <c r="C53" s="4"/>
      <c r="D53" s="4"/>
      <c r="E53" s="4"/>
      <c r="F53" s="5"/>
      <c r="G53" s="4"/>
      <c r="H53" s="4"/>
      <c r="I53" s="4"/>
      <c r="J53" s="4"/>
      <c r="K53" s="4"/>
      <c r="L53" s="4"/>
      <c r="M53" s="6"/>
      <c r="N53" s="4"/>
      <c r="O53" s="5"/>
      <c r="P53" s="7"/>
      <c r="Q53" s="4"/>
      <c r="R53" s="4"/>
      <c r="S53" s="7"/>
      <c r="T53" s="4"/>
      <c r="U53" s="4"/>
      <c r="V53" s="7"/>
      <c r="W53" s="4"/>
      <c r="X53" s="4"/>
      <c r="Y53" s="7"/>
      <c r="Z53" s="4"/>
      <c r="AA53" s="4"/>
      <c r="AB53" s="7"/>
      <c r="AC53" s="7"/>
      <c r="AD53" s="4"/>
      <c r="AE53" s="8"/>
      <c r="AF53" s="7"/>
    </row>
    <row r="54" spans="3:51" s="1" customFormat="1">
      <c r="C54" s="4"/>
      <c r="D54" s="4"/>
      <c r="E54" s="4"/>
      <c r="F54" s="5"/>
      <c r="G54" s="4"/>
      <c r="H54" s="4"/>
      <c r="I54" s="4"/>
      <c r="J54" s="4"/>
      <c r="K54" s="4"/>
      <c r="L54" s="4"/>
      <c r="M54" s="6"/>
      <c r="N54" s="4"/>
      <c r="O54" s="5"/>
      <c r="P54" s="7"/>
      <c r="Q54" s="4"/>
      <c r="R54" s="4"/>
      <c r="S54" s="7"/>
      <c r="T54" s="4"/>
      <c r="U54" s="4"/>
      <c r="V54" s="7"/>
      <c r="W54" s="4"/>
      <c r="X54" s="4"/>
      <c r="Y54" s="7"/>
      <c r="Z54" s="4"/>
      <c r="AA54" s="4"/>
      <c r="AB54" s="7"/>
      <c r="AC54" s="7"/>
      <c r="AD54" s="4"/>
      <c r="AE54" s="8"/>
      <c r="AF54" s="7"/>
    </row>
    <row r="55" spans="3:51" s="1" customFormat="1">
      <c r="C55" s="4"/>
      <c r="D55" s="4"/>
      <c r="E55" s="4"/>
      <c r="F55" s="5"/>
      <c r="G55" s="4"/>
      <c r="H55" s="4"/>
      <c r="I55" s="4"/>
      <c r="J55" s="4"/>
      <c r="K55" s="4"/>
      <c r="L55" s="4"/>
      <c r="M55" s="6"/>
      <c r="N55" s="4"/>
      <c r="O55" s="5"/>
      <c r="P55" s="7"/>
      <c r="Q55" s="4"/>
      <c r="R55" s="4"/>
      <c r="S55" s="7"/>
      <c r="T55" s="4"/>
      <c r="U55" s="4"/>
      <c r="V55" s="7"/>
      <c r="W55" s="4"/>
      <c r="X55" s="4"/>
      <c r="Y55" s="7"/>
      <c r="Z55" s="4"/>
      <c r="AA55" s="4"/>
      <c r="AB55" s="7"/>
      <c r="AC55" s="7"/>
      <c r="AD55" s="4"/>
      <c r="AE55" s="8"/>
      <c r="AF55" s="7"/>
    </row>
    <row r="56" spans="3:51" s="1" customFormat="1">
      <c r="C56" s="4"/>
      <c r="D56" s="4"/>
      <c r="E56" s="4"/>
      <c r="F56" s="5"/>
      <c r="G56" s="4"/>
      <c r="H56" s="4"/>
      <c r="I56" s="4"/>
      <c r="J56" s="4"/>
      <c r="K56" s="4"/>
      <c r="L56" s="4"/>
      <c r="M56" s="6"/>
      <c r="N56" s="4"/>
      <c r="O56" s="5"/>
      <c r="P56" s="7"/>
      <c r="Q56" s="4"/>
      <c r="R56" s="4"/>
      <c r="S56" s="7"/>
      <c r="T56" s="4"/>
      <c r="U56" s="4"/>
      <c r="V56" s="7"/>
      <c r="W56" s="4"/>
      <c r="X56" s="4"/>
      <c r="Y56" s="7"/>
      <c r="Z56" s="4"/>
      <c r="AA56" s="4"/>
      <c r="AB56" s="7"/>
      <c r="AC56" s="7"/>
      <c r="AD56" s="4"/>
      <c r="AE56" s="8"/>
      <c r="AF56" s="7"/>
    </row>
    <row r="57" spans="3:51" s="1" customFormat="1">
      <c r="C57" s="4"/>
      <c r="D57" s="4"/>
      <c r="E57" s="4"/>
      <c r="F57" s="5"/>
      <c r="G57" s="4"/>
      <c r="H57" s="4"/>
      <c r="I57" s="4"/>
      <c r="J57" s="4"/>
      <c r="K57" s="4"/>
      <c r="L57" s="4"/>
      <c r="M57" s="6"/>
      <c r="N57" s="4"/>
      <c r="O57" s="5"/>
      <c r="P57" s="7"/>
      <c r="Q57" s="4"/>
      <c r="R57" s="4"/>
      <c r="S57" s="7"/>
      <c r="T57" s="4"/>
      <c r="U57" s="4"/>
      <c r="V57" s="7"/>
      <c r="W57" s="4"/>
      <c r="X57" s="4"/>
      <c r="Y57" s="7"/>
      <c r="Z57" s="4"/>
      <c r="AA57" s="4"/>
      <c r="AB57" s="7"/>
      <c r="AC57" s="7"/>
      <c r="AD57" s="4"/>
      <c r="AE57" s="8"/>
      <c r="AF57" s="7"/>
    </row>
    <row r="58" spans="3:51" s="1" customFormat="1">
      <c r="C58" s="4"/>
      <c r="D58" s="4"/>
      <c r="E58" s="4"/>
      <c r="F58" s="5"/>
      <c r="G58" s="4"/>
      <c r="H58" s="4"/>
      <c r="I58" s="4"/>
      <c r="J58" s="4"/>
      <c r="K58" s="4"/>
      <c r="L58" s="4"/>
      <c r="M58" s="6"/>
      <c r="N58" s="4"/>
      <c r="O58" s="5"/>
      <c r="P58" s="7"/>
      <c r="Q58" s="4"/>
      <c r="R58" s="4"/>
      <c r="S58" s="7"/>
      <c r="T58" s="4"/>
      <c r="U58" s="4"/>
      <c r="V58" s="7"/>
      <c r="W58" s="4"/>
      <c r="X58" s="4"/>
      <c r="Y58" s="7"/>
      <c r="Z58" s="4"/>
      <c r="AA58" s="4"/>
      <c r="AB58" s="7"/>
      <c r="AC58" s="7"/>
      <c r="AD58" s="4"/>
      <c r="AE58" s="8"/>
      <c r="AF58" s="7"/>
    </row>
    <row r="59" spans="3:51" s="1" customFormat="1">
      <c r="C59" s="4"/>
      <c r="D59" s="4"/>
      <c r="E59" s="4"/>
      <c r="F59" s="5"/>
      <c r="G59" s="4"/>
      <c r="H59" s="4"/>
      <c r="I59" s="4"/>
      <c r="J59" s="4"/>
      <c r="K59" s="4"/>
      <c r="L59" s="4"/>
      <c r="M59" s="6"/>
      <c r="N59" s="4"/>
      <c r="O59" s="5"/>
      <c r="P59" s="7"/>
      <c r="Q59" s="4"/>
      <c r="R59" s="4"/>
      <c r="S59" s="7"/>
      <c r="T59" s="4"/>
      <c r="U59" s="4"/>
      <c r="V59" s="7"/>
      <c r="W59" s="4"/>
      <c r="X59" s="4"/>
      <c r="Y59" s="7"/>
      <c r="Z59" s="4"/>
      <c r="AA59" s="4"/>
      <c r="AB59" s="7"/>
      <c r="AC59" s="7"/>
      <c r="AD59" s="4"/>
      <c r="AE59" s="8"/>
      <c r="AF59" s="7"/>
    </row>
    <row r="60" spans="3:51" s="1" customFormat="1">
      <c r="C60" s="4"/>
      <c r="D60" s="4"/>
      <c r="E60" s="4"/>
      <c r="F60" s="5"/>
      <c r="G60" s="4"/>
      <c r="H60" s="4"/>
      <c r="I60" s="4"/>
      <c r="J60" s="4"/>
      <c r="K60" s="4"/>
      <c r="L60" s="4"/>
      <c r="M60" s="6"/>
      <c r="N60" s="4"/>
      <c r="O60" s="5"/>
      <c r="P60" s="7"/>
      <c r="Q60" s="4"/>
      <c r="R60" s="4"/>
      <c r="S60" s="7"/>
      <c r="T60" s="4"/>
      <c r="U60" s="4"/>
      <c r="V60" s="7"/>
      <c r="W60" s="4"/>
      <c r="X60" s="4"/>
      <c r="Y60" s="7"/>
      <c r="Z60" s="4"/>
      <c r="AA60" s="4"/>
      <c r="AB60" s="7"/>
      <c r="AC60" s="7"/>
      <c r="AD60" s="4"/>
      <c r="AE60" s="8"/>
      <c r="AF60" s="7"/>
    </row>
    <row r="61" spans="3:51" s="1" customFormat="1">
      <c r="C61" s="4"/>
      <c r="D61" s="4"/>
      <c r="E61" s="4"/>
      <c r="F61" s="5"/>
      <c r="G61" s="4"/>
      <c r="H61" s="4"/>
      <c r="I61" s="4"/>
      <c r="J61" s="4"/>
      <c r="K61" s="4"/>
      <c r="L61" s="4"/>
      <c r="M61" s="6"/>
      <c r="N61" s="4"/>
      <c r="O61" s="5"/>
      <c r="P61" s="7"/>
      <c r="Q61" s="4"/>
      <c r="R61" s="4"/>
      <c r="S61" s="7"/>
      <c r="T61" s="4"/>
      <c r="U61" s="4"/>
      <c r="V61" s="7"/>
      <c r="W61" s="4"/>
      <c r="X61" s="4"/>
      <c r="Y61" s="7"/>
      <c r="Z61" s="4"/>
      <c r="AA61" s="4"/>
      <c r="AB61" s="7"/>
      <c r="AC61" s="7"/>
      <c r="AD61" s="4"/>
      <c r="AE61" s="8"/>
      <c r="AF61" s="7"/>
    </row>
    <row r="62" spans="3:51" s="1" customFormat="1">
      <c r="C62" s="4"/>
      <c r="D62" s="4"/>
      <c r="E62" s="4"/>
      <c r="F62" s="5"/>
      <c r="G62" s="4"/>
      <c r="H62" s="4"/>
      <c r="I62" s="4"/>
      <c r="J62" s="4"/>
      <c r="K62" s="4"/>
      <c r="L62" s="4"/>
      <c r="M62" s="6"/>
      <c r="N62" s="4"/>
      <c r="O62" s="5"/>
      <c r="P62" s="7"/>
      <c r="Q62" s="4"/>
      <c r="R62" s="4"/>
      <c r="S62" s="7"/>
      <c r="T62" s="4"/>
      <c r="U62" s="4"/>
      <c r="V62" s="7"/>
      <c r="W62" s="4"/>
      <c r="X62" s="4"/>
      <c r="Y62" s="7"/>
      <c r="Z62" s="4"/>
      <c r="AA62" s="4"/>
      <c r="AB62" s="7"/>
      <c r="AC62" s="7"/>
      <c r="AD62" s="4"/>
      <c r="AE62" s="8"/>
      <c r="AF62" s="7"/>
    </row>
    <row r="63" spans="3:51" s="1" customFormat="1" ht="27.75">
      <c r="C63" s="4"/>
      <c r="D63" s="4"/>
      <c r="E63" s="4"/>
      <c r="F63" s="5"/>
      <c r="G63" s="4"/>
      <c r="H63" s="4"/>
      <c r="I63" s="4"/>
      <c r="J63" s="4"/>
      <c r="K63" s="4"/>
      <c r="L63" s="4"/>
      <c r="M63" s="6"/>
      <c r="N63" s="4"/>
      <c r="O63" s="5"/>
      <c r="P63" s="7"/>
      <c r="Q63" s="4"/>
      <c r="R63" s="4"/>
      <c r="S63" s="7"/>
      <c r="T63" s="4"/>
      <c r="U63" s="4"/>
      <c r="V63" s="7"/>
      <c r="W63" s="4"/>
      <c r="X63" s="4"/>
      <c r="Y63" s="7"/>
      <c r="Z63" s="4"/>
      <c r="AA63" s="4"/>
      <c r="AB63" s="7"/>
      <c r="AC63" s="7"/>
      <c r="AD63" s="4"/>
      <c r="AE63" s="8"/>
      <c r="AF63" s="7"/>
      <c r="AY63" s="43">
        <f>7165.93+6626.61</f>
        <v>13792.54</v>
      </c>
    </row>
    <row r="64" spans="3:51" s="1" customFormat="1">
      <c r="C64" s="4"/>
      <c r="D64" s="4"/>
      <c r="E64" s="4"/>
      <c r="F64" s="5"/>
      <c r="G64" s="4"/>
      <c r="H64" s="4"/>
      <c r="I64" s="4"/>
      <c r="J64" s="4"/>
      <c r="K64" s="4"/>
      <c r="L64" s="4"/>
      <c r="M64" s="6"/>
      <c r="N64" s="4"/>
      <c r="O64" s="5"/>
      <c r="P64" s="7"/>
      <c r="Q64" s="4"/>
      <c r="R64" s="4"/>
      <c r="S64" s="7"/>
      <c r="T64" s="4"/>
      <c r="U64" s="4"/>
      <c r="V64" s="7"/>
      <c r="W64" s="4"/>
      <c r="X64" s="4"/>
      <c r="Y64" s="7"/>
      <c r="Z64" s="4"/>
      <c r="AA64" s="4"/>
      <c r="AB64" s="7"/>
      <c r="AC64" s="7"/>
      <c r="AD64" s="4"/>
      <c r="AE64" s="8"/>
      <c r="AF64" s="7"/>
    </row>
    <row r="65" spans="29:58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29:58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29:58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29:58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29:58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29:58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29:58">
      <c r="AC71" s="7"/>
      <c r="AF71" s="7"/>
      <c r="AG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29:58"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29:58">
      <c r="AY73" s="1"/>
      <c r="AZ73" s="1"/>
      <c r="BA73" s="1"/>
      <c r="BB73" s="1"/>
      <c r="BC73" s="1"/>
      <c r="BD73" s="1"/>
      <c r="BE73" s="1"/>
      <c r="BF73" s="1"/>
    </row>
    <row r="74" spans="29:58">
      <c r="BC74" s="1"/>
    </row>
    <row r="75" spans="29:58">
      <c r="BC75" s="1"/>
    </row>
  </sheetData>
  <mergeCells count="33">
    <mergeCell ref="AN2:AS4"/>
    <mergeCell ref="C7:AF7"/>
    <mergeCell ref="B38:D38"/>
    <mergeCell ref="A1:A39"/>
    <mergeCell ref="B5:B6"/>
    <mergeCell ref="AG6:AG7"/>
    <mergeCell ref="C2:E4"/>
    <mergeCell ref="AG5:AX5"/>
    <mergeCell ref="AH6:AJ6"/>
    <mergeCell ref="AK6:AM6"/>
    <mergeCell ref="AN6:AS6"/>
    <mergeCell ref="AT6:AV6"/>
    <mergeCell ref="AW6:AX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5" right="0.75" top="1" bottom="1" header="0.5" footer="0.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6"/>
  <sheetViews>
    <sheetView tabSelected="1" topLeftCell="AS13" zoomScale="80" zoomScaleNormal="80" workbookViewId="0">
      <selection activeCell="AY24" sqref="AY24"/>
    </sheetView>
  </sheetViews>
  <sheetFormatPr defaultColWidth="9.140625" defaultRowHeight="12.75"/>
  <cols>
    <col min="1" max="1" width="3.42578125" style="1" customWidth="1"/>
    <col min="2" max="2" width="18.85546875" style="1" customWidth="1"/>
    <col min="3" max="4" width="16.7109375" style="4" customWidth="1"/>
    <col min="5" max="5" width="18.28515625" style="4" customWidth="1"/>
    <col min="6" max="6" width="16.7109375" style="5" customWidth="1"/>
    <col min="7" max="7" width="16.7109375" style="4" customWidth="1"/>
    <col min="8" max="8" width="20.140625" style="4" customWidth="1"/>
    <col min="9" max="12" width="16.7109375" style="4" customWidth="1"/>
    <col min="13" max="13" width="16.7109375" style="6" customWidth="1"/>
    <col min="14" max="14" width="16.7109375" style="4" customWidth="1"/>
    <col min="15" max="15" width="16.7109375" style="5" customWidth="1"/>
    <col min="16" max="16" width="16.7109375" style="7" customWidth="1"/>
    <col min="17" max="18" width="16.7109375" style="4" customWidth="1"/>
    <col min="19" max="19" width="16.7109375" style="7" customWidth="1"/>
    <col min="20" max="21" width="16.7109375" style="4" customWidth="1"/>
    <col min="22" max="22" width="16.7109375" style="7" customWidth="1"/>
    <col min="23" max="24" width="16.7109375" style="4" customWidth="1"/>
    <col min="25" max="25" width="16.7109375" style="7" customWidth="1"/>
    <col min="26" max="27" width="16.7109375" style="4" customWidth="1"/>
    <col min="28" max="28" width="16.7109375" style="7" customWidth="1"/>
    <col min="29" max="30" width="16.7109375" style="4" customWidth="1"/>
    <col min="31" max="31" width="16.7109375" style="8" customWidth="1"/>
    <col min="32" max="32" width="16.7109375" style="4" customWidth="1"/>
    <col min="33" max="33" width="20.140625" style="4" customWidth="1"/>
    <col min="34" max="34" width="17.5703125" style="4" customWidth="1"/>
    <col min="35" max="35" width="17.28515625" style="4" customWidth="1"/>
    <col min="36" max="36" width="26.42578125" style="4" customWidth="1"/>
    <col min="37" max="37" width="18.5703125" style="4" customWidth="1"/>
    <col min="38" max="38" width="21.7109375" style="4" customWidth="1"/>
    <col min="39" max="44" width="20.85546875" style="4" customWidth="1"/>
    <col min="45" max="48" width="20.28515625" style="4" customWidth="1"/>
    <col min="49" max="49" width="26.7109375" style="4" customWidth="1"/>
    <col min="50" max="50" width="20.140625" style="4" customWidth="1"/>
    <col min="51" max="51" width="17.42578125" style="4" customWidth="1"/>
    <col min="52" max="52" width="12.85546875" style="4" customWidth="1"/>
    <col min="53" max="53" width="9.5703125" style="4" customWidth="1"/>
    <col min="54" max="54" width="12" style="4" customWidth="1"/>
    <col min="55" max="55" width="9.7109375" style="4" customWidth="1"/>
    <col min="56" max="56" width="11.140625" style="4" customWidth="1"/>
    <col min="57" max="57" width="10" style="4" customWidth="1"/>
    <col min="58" max="58" width="10.42578125" style="7" customWidth="1"/>
    <col min="59" max="59" width="11.140625" style="1" customWidth="1"/>
    <col min="60" max="16384" width="9.140625" style="1"/>
  </cols>
  <sheetData>
    <row r="1" spans="1:58" ht="24.75" customHeight="1">
      <c r="A1" s="504" t="s">
        <v>165</v>
      </c>
      <c r="B1" s="504"/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</row>
    <row r="2" spans="1:58" ht="27.95" customHeight="1">
      <c r="A2" s="504"/>
      <c r="C2" s="504"/>
      <c r="D2" s="504"/>
      <c r="E2" s="504"/>
      <c r="F2" s="1"/>
      <c r="G2" s="9"/>
      <c r="H2" s="588" t="s">
        <v>60</v>
      </c>
      <c r="I2" s="588"/>
      <c r="J2" s="588"/>
      <c r="K2" s="588"/>
      <c r="L2" s="588"/>
      <c r="M2" s="588"/>
      <c r="N2" s="588"/>
      <c r="O2" s="588"/>
      <c r="P2" s="21"/>
      <c r="Q2" s="589"/>
      <c r="R2" s="589"/>
      <c r="S2" s="589"/>
      <c r="T2" s="589"/>
      <c r="U2" s="589"/>
      <c r="V2" s="589"/>
      <c r="W2" s="589"/>
      <c r="X2" s="589"/>
      <c r="Y2" s="21"/>
      <c r="Z2" s="588" t="s">
        <v>60</v>
      </c>
      <c r="AA2" s="588"/>
      <c r="AB2" s="588"/>
      <c r="AC2" s="588"/>
      <c r="AD2" s="588"/>
      <c r="AE2" s="588"/>
      <c r="AF2" s="588"/>
      <c r="AG2" s="9"/>
      <c r="AH2" s="9"/>
      <c r="AI2" s="9"/>
      <c r="AJ2" s="9"/>
      <c r="AL2" s="30"/>
      <c r="AM2" s="30"/>
      <c r="AN2" s="492"/>
      <c r="AO2" s="492"/>
      <c r="AP2" s="492"/>
      <c r="AQ2" s="492"/>
      <c r="AR2" s="492"/>
      <c r="AS2" s="492"/>
      <c r="AW2" s="30"/>
    </row>
    <row r="3" spans="1:58" ht="27.95" customHeight="1">
      <c r="A3" s="504"/>
      <c r="C3" s="504"/>
      <c r="D3" s="504"/>
      <c r="E3" s="504"/>
      <c r="F3" s="1"/>
      <c r="G3" s="9"/>
      <c r="H3" s="10"/>
      <c r="I3" s="588" t="s">
        <v>161</v>
      </c>
      <c r="J3" s="588"/>
      <c r="K3" s="588"/>
      <c r="L3" s="588"/>
      <c r="M3" s="588"/>
      <c r="N3" s="588"/>
      <c r="O3" s="22"/>
      <c r="P3" s="590"/>
      <c r="Q3" s="590"/>
      <c r="R3" s="590"/>
      <c r="S3" s="590"/>
      <c r="T3" s="590"/>
      <c r="U3" s="590"/>
      <c r="V3" s="590"/>
      <c r="W3" s="590"/>
      <c r="X3" s="590"/>
      <c r="Y3" s="590"/>
      <c r="Z3" s="588" t="s">
        <v>162</v>
      </c>
      <c r="AA3" s="588"/>
      <c r="AB3" s="588"/>
      <c r="AC3" s="588"/>
      <c r="AD3" s="588"/>
      <c r="AE3" s="588"/>
      <c r="AF3" s="588"/>
      <c r="AG3" s="9"/>
      <c r="AH3" s="9"/>
      <c r="AI3" s="9"/>
      <c r="AJ3" s="9"/>
      <c r="AL3" s="30"/>
      <c r="AM3" s="30"/>
      <c r="AN3" s="492"/>
      <c r="AO3" s="492"/>
      <c r="AP3" s="492"/>
      <c r="AQ3" s="492"/>
      <c r="AR3" s="492"/>
      <c r="AS3" s="492"/>
      <c r="AW3" s="30"/>
    </row>
    <row r="4" spans="1:58" ht="27.95" customHeight="1">
      <c r="A4" s="504"/>
      <c r="C4" s="511"/>
      <c r="D4" s="511"/>
      <c r="E4" s="511"/>
      <c r="F4" s="1"/>
      <c r="G4" s="9"/>
      <c r="H4" s="10"/>
      <c r="I4" s="588" t="s">
        <v>62</v>
      </c>
      <c r="J4" s="588"/>
      <c r="K4" s="588"/>
      <c r="L4" s="588"/>
      <c r="M4" s="588"/>
      <c r="N4" s="588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21"/>
      <c r="Z4" s="588" t="s">
        <v>62</v>
      </c>
      <c r="AA4" s="588"/>
      <c r="AB4" s="588"/>
      <c r="AC4" s="588"/>
      <c r="AD4" s="588"/>
      <c r="AE4" s="588"/>
      <c r="AF4" s="588"/>
      <c r="AG4" s="31"/>
      <c r="AH4" s="31"/>
      <c r="AI4" s="31"/>
      <c r="AJ4" s="31"/>
      <c r="AL4" s="32"/>
      <c r="AM4" s="32"/>
      <c r="AN4" s="585"/>
      <c r="AO4" s="585"/>
      <c r="AP4" s="585"/>
      <c r="AQ4" s="585"/>
      <c r="AR4" s="585"/>
      <c r="AS4" s="585"/>
      <c r="AT4" s="33"/>
      <c r="AU4" s="33"/>
      <c r="AV4" s="33"/>
      <c r="AW4" s="32"/>
    </row>
    <row r="5" spans="1:58" s="2" customFormat="1" ht="103.5" customHeight="1">
      <c r="A5" s="504"/>
      <c r="B5" s="488" t="s">
        <v>22</v>
      </c>
      <c r="C5" s="580" t="s">
        <v>129</v>
      </c>
      <c r="D5" s="580"/>
      <c r="E5" s="580"/>
      <c r="F5" s="580" t="s">
        <v>130</v>
      </c>
      <c r="G5" s="580"/>
      <c r="H5" s="580"/>
      <c r="I5" s="581" t="s">
        <v>131</v>
      </c>
      <c r="J5" s="582"/>
      <c r="K5" s="583"/>
      <c r="L5" s="581" t="s">
        <v>79</v>
      </c>
      <c r="M5" s="582"/>
      <c r="N5" s="583"/>
      <c r="O5" s="584" t="s">
        <v>132</v>
      </c>
      <c r="P5" s="580"/>
      <c r="Q5" s="580"/>
      <c r="R5" s="584" t="s">
        <v>133</v>
      </c>
      <c r="S5" s="580"/>
      <c r="T5" s="580"/>
      <c r="U5" s="584" t="s">
        <v>134</v>
      </c>
      <c r="V5" s="580"/>
      <c r="W5" s="580"/>
      <c r="X5" s="580" t="s">
        <v>68</v>
      </c>
      <c r="Y5" s="580"/>
      <c r="Z5" s="580"/>
      <c r="AA5" s="491" t="s">
        <v>135</v>
      </c>
      <c r="AB5" s="491"/>
      <c r="AC5" s="491"/>
      <c r="AD5" s="490" t="s">
        <v>156</v>
      </c>
      <c r="AE5" s="490"/>
      <c r="AF5" s="490"/>
      <c r="AG5" s="491" t="s">
        <v>16</v>
      </c>
      <c r="AH5" s="491"/>
      <c r="AI5" s="491"/>
      <c r="AJ5" s="491"/>
      <c r="AK5" s="491"/>
      <c r="AL5" s="491"/>
      <c r="AM5" s="491"/>
      <c r="AN5" s="491"/>
      <c r="AO5" s="491"/>
      <c r="AP5" s="491"/>
      <c r="AQ5" s="491"/>
      <c r="AR5" s="491"/>
      <c r="AS5" s="491"/>
      <c r="AT5" s="491"/>
      <c r="AU5" s="491"/>
      <c r="AV5" s="491"/>
      <c r="AW5" s="491"/>
      <c r="AX5" s="491"/>
    </row>
    <row r="6" spans="1:58" ht="33" customHeight="1">
      <c r="A6" s="504"/>
      <c r="B6" s="488"/>
      <c r="C6" s="11" t="s">
        <v>12</v>
      </c>
      <c r="D6" s="11" t="s">
        <v>13</v>
      </c>
      <c r="E6" s="12" t="s">
        <v>73</v>
      </c>
      <c r="F6" s="13" t="s">
        <v>12</v>
      </c>
      <c r="G6" s="11" t="s">
        <v>13</v>
      </c>
      <c r="H6" s="12" t="s">
        <v>73</v>
      </c>
      <c r="I6" s="13" t="s">
        <v>12</v>
      </c>
      <c r="J6" s="11" t="s">
        <v>13</v>
      </c>
      <c r="K6" s="12" t="s">
        <v>73</v>
      </c>
      <c r="L6" s="11" t="s">
        <v>12</v>
      </c>
      <c r="M6" s="11" t="s">
        <v>13</v>
      </c>
      <c r="N6" s="12" t="s">
        <v>73</v>
      </c>
      <c r="O6" s="11" t="s">
        <v>12</v>
      </c>
      <c r="P6" s="11" t="s">
        <v>13</v>
      </c>
      <c r="Q6" s="12" t="s">
        <v>73</v>
      </c>
      <c r="R6" s="11" t="s">
        <v>12</v>
      </c>
      <c r="S6" s="11" t="s">
        <v>13</v>
      </c>
      <c r="T6" s="12" t="s">
        <v>73</v>
      </c>
      <c r="U6" s="11" t="s">
        <v>12</v>
      </c>
      <c r="V6" s="11" t="s">
        <v>13</v>
      </c>
      <c r="W6" s="12" t="s">
        <v>73</v>
      </c>
      <c r="X6" s="11" t="s">
        <v>12</v>
      </c>
      <c r="Y6" s="11" t="s">
        <v>13</v>
      </c>
      <c r="Z6" s="12" t="s">
        <v>73</v>
      </c>
      <c r="AA6" s="11" t="s">
        <v>12</v>
      </c>
      <c r="AB6" s="11" t="s">
        <v>13</v>
      </c>
      <c r="AC6" s="12" t="s">
        <v>73</v>
      </c>
      <c r="AD6" s="11" t="s">
        <v>12</v>
      </c>
      <c r="AE6" s="26" t="s">
        <v>13</v>
      </c>
      <c r="AF6" s="12" t="s">
        <v>73</v>
      </c>
      <c r="AG6" s="517" t="s">
        <v>89</v>
      </c>
      <c r="AH6" s="544" t="s">
        <v>111</v>
      </c>
      <c r="AI6" s="545"/>
      <c r="AJ6" s="545"/>
      <c r="AK6" s="544" t="s">
        <v>112</v>
      </c>
      <c r="AL6" s="545"/>
      <c r="AM6" s="546"/>
      <c r="AN6" s="544" t="s">
        <v>136</v>
      </c>
      <c r="AO6" s="545"/>
      <c r="AP6" s="545"/>
      <c r="AQ6" s="545"/>
      <c r="AR6" s="545"/>
      <c r="AS6" s="546"/>
      <c r="AT6" s="544" t="s">
        <v>144</v>
      </c>
      <c r="AU6" s="545"/>
      <c r="AV6" s="546"/>
      <c r="AW6" s="544" t="s">
        <v>157</v>
      </c>
      <c r="AX6" s="546"/>
      <c r="AY6" s="1"/>
      <c r="AZ6" s="1"/>
      <c r="BA6" s="1"/>
      <c r="BB6" s="1"/>
      <c r="BC6" s="1"/>
      <c r="BD6" s="1"/>
      <c r="BE6" s="1"/>
      <c r="BF6" s="1"/>
    </row>
    <row r="7" spans="1:58" ht="34.5" customHeight="1">
      <c r="A7" s="504"/>
      <c r="B7" s="14"/>
      <c r="C7" s="529"/>
      <c r="D7" s="530"/>
      <c r="E7" s="530"/>
      <c r="F7" s="530"/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  <c r="AA7" s="530"/>
      <c r="AB7" s="530"/>
      <c r="AC7" s="530"/>
      <c r="AD7" s="530"/>
      <c r="AE7" s="530"/>
      <c r="AF7" s="531"/>
      <c r="AG7" s="517"/>
      <c r="AH7" s="11" t="s">
        <v>12</v>
      </c>
      <c r="AI7" s="11" t="s">
        <v>13</v>
      </c>
      <c r="AJ7" s="12" t="s">
        <v>137</v>
      </c>
      <c r="AK7" s="11" t="s">
        <v>12</v>
      </c>
      <c r="AL7" s="11" t="s">
        <v>13</v>
      </c>
      <c r="AM7" s="12" t="s">
        <v>145</v>
      </c>
      <c r="AN7" s="11" t="s">
        <v>12</v>
      </c>
      <c r="AO7" s="11" t="s">
        <v>13</v>
      </c>
      <c r="AP7" s="11" t="s">
        <v>166</v>
      </c>
      <c r="AQ7" s="11" t="s">
        <v>12</v>
      </c>
      <c r="AR7" s="11" t="s">
        <v>13</v>
      </c>
      <c r="AS7" s="11" t="s">
        <v>167</v>
      </c>
      <c r="AT7" s="11" t="s">
        <v>12</v>
      </c>
      <c r="AU7" s="11" t="s">
        <v>13</v>
      </c>
      <c r="AV7" s="11" t="s">
        <v>147</v>
      </c>
      <c r="AW7" s="12" t="s">
        <v>148</v>
      </c>
      <c r="AX7" s="12" t="s">
        <v>115</v>
      </c>
      <c r="AY7" s="1"/>
      <c r="AZ7" s="1"/>
      <c r="BA7" s="1"/>
      <c r="BB7" s="1"/>
      <c r="BC7" s="1"/>
      <c r="BD7" s="1"/>
      <c r="BE7" s="1"/>
      <c r="BF7" s="1"/>
    </row>
    <row r="8" spans="1:58" s="3" customFormat="1" ht="30" customHeight="1">
      <c r="A8" s="504"/>
      <c r="B8" s="15">
        <v>46296</v>
      </c>
      <c r="C8" s="16">
        <v>5358923.42</v>
      </c>
      <c r="D8" s="16">
        <v>5365049.58</v>
      </c>
      <c r="E8" s="17">
        <f t="shared" ref="E8:E38" si="0">+D8-C8</f>
        <v>6126.1600000001499</v>
      </c>
      <c r="F8" s="16">
        <v>1709170.87</v>
      </c>
      <c r="G8" s="16">
        <v>1713766.22</v>
      </c>
      <c r="H8" s="17">
        <f t="shared" ref="H8:H38" si="1">+G8-F8</f>
        <v>4595.3499999998603</v>
      </c>
      <c r="I8" s="16">
        <v>191024.61</v>
      </c>
      <c r="J8" s="16">
        <v>191252.55</v>
      </c>
      <c r="K8" s="17">
        <f t="shared" ref="K8:K38" si="2">+J8-I8</f>
        <v>227.94000000000199</v>
      </c>
      <c r="L8" s="16">
        <v>111066.63</v>
      </c>
      <c r="M8" s="16">
        <v>111185.61</v>
      </c>
      <c r="N8" s="17">
        <f t="shared" ref="N8:N38" si="3">+M8-L8</f>
        <v>118.979999999996</v>
      </c>
      <c r="O8" s="16">
        <v>960070.7</v>
      </c>
      <c r="P8" s="16">
        <v>961355.5</v>
      </c>
      <c r="Q8" s="17">
        <f t="shared" ref="Q8:Q38" si="4">P8-O8</f>
        <v>1284.80000000005</v>
      </c>
      <c r="R8" s="16">
        <v>390379.78</v>
      </c>
      <c r="S8" s="16">
        <v>390843.32</v>
      </c>
      <c r="T8" s="17">
        <f t="shared" ref="T8:T38" si="5">+S8-R8</f>
        <v>463.53999999997899</v>
      </c>
      <c r="U8" s="16">
        <v>1025847.7</v>
      </c>
      <c r="V8" s="16">
        <v>1027209.9</v>
      </c>
      <c r="W8" s="17">
        <f t="shared" ref="W8:W38" si="6">+V8-U8</f>
        <v>1362.2000000000701</v>
      </c>
      <c r="X8" s="16">
        <v>719903.76</v>
      </c>
      <c r="Y8" s="16">
        <v>720603.92</v>
      </c>
      <c r="Z8" s="17">
        <f t="shared" ref="Z8:Z38" si="7">+Y8-X8</f>
        <v>700.16000000003305</v>
      </c>
      <c r="AA8" s="16">
        <v>201191.64</v>
      </c>
      <c r="AB8" s="16">
        <v>201501.17</v>
      </c>
      <c r="AC8" s="17">
        <f t="shared" ref="AC8:AC38" si="8">+AB8-AA8</f>
        <v>309.52999999999901</v>
      </c>
      <c r="AD8" s="16">
        <v>273700</v>
      </c>
      <c r="AE8" s="16">
        <v>273927</v>
      </c>
      <c r="AF8" s="17">
        <f t="shared" ref="AF8:AF38" si="9">+AE8-AD8</f>
        <v>227</v>
      </c>
      <c r="AG8" s="17">
        <f t="shared" ref="AG8:AG38" si="10">+AF8+AC8+Z8+W8+T8+Q8+N8+K8+E8+H8</f>
        <v>15415.6600000001</v>
      </c>
      <c r="AH8" s="16">
        <v>10406365.49</v>
      </c>
      <c r="AI8" s="16">
        <v>10420233.92</v>
      </c>
      <c r="AJ8" s="34">
        <f t="shared" ref="AJ8:AJ38" si="11">+AI8-AH8</f>
        <v>13868.4299999997</v>
      </c>
      <c r="AK8" s="16">
        <v>10743809.449999999</v>
      </c>
      <c r="AL8" s="16">
        <v>10758067.57</v>
      </c>
      <c r="AM8" s="34">
        <f t="shared" ref="AM8:AM38" si="12">+AL8-AK8</f>
        <v>14258.120000000999</v>
      </c>
      <c r="AN8" s="16">
        <v>240723.74</v>
      </c>
      <c r="AO8" s="16">
        <v>241396.98</v>
      </c>
      <c r="AP8" s="18">
        <f t="shared" ref="AP8:AP38" si="13">+AO8-AN8</f>
        <v>673.24000000002002</v>
      </c>
      <c r="AQ8" s="16">
        <v>242979.98</v>
      </c>
      <c r="AR8" s="16">
        <v>243607.28</v>
      </c>
      <c r="AS8" s="18">
        <f t="shared" ref="AS8:AS38" si="14">+AR8-AQ8</f>
        <v>627.29999999998802</v>
      </c>
      <c r="AT8" s="16">
        <v>45633.1</v>
      </c>
      <c r="AU8" s="16">
        <v>45633.1</v>
      </c>
      <c r="AV8" s="18">
        <f t="shared" ref="AV8:AV38" si="15">+AU8-AT8</f>
        <v>0</v>
      </c>
      <c r="AW8" s="18">
        <f t="shared" ref="AW8:AW38" si="16">+AS8+AJ8+AP8-AC8-AV8</f>
        <v>14859.4399999997</v>
      </c>
      <c r="AX8" s="16">
        <f t="shared" ref="AX8:AX12" si="17">+AM8-AJ8</f>
        <v>389.69000000134099</v>
      </c>
    </row>
    <row r="9" spans="1:58" ht="30" customHeight="1">
      <c r="A9" s="504"/>
      <c r="B9" s="15">
        <v>46297</v>
      </c>
      <c r="C9" s="16">
        <f t="shared" ref="C9:C34" si="18">D8</f>
        <v>5365049.58</v>
      </c>
      <c r="D9" s="16">
        <v>5371215.2999999998</v>
      </c>
      <c r="E9" s="18">
        <f t="shared" si="0"/>
        <v>6165.7199999997401</v>
      </c>
      <c r="F9" s="16">
        <f t="shared" ref="F9:F38" si="19">+G8</f>
        <v>1713766.22</v>
      </c>
      <c r="G9" s="16">
        <v>1718701.02</v>
      </c>
      <c r="H9" s="18">
        <f t="shared" si="1"/>
        <v>4934.8000000000502</v>
      </c>
      <c r="I9" s="16">
        <f t="shared" ref="I9:I38" si="20">+J8</f>
        <v>191252.55</v>
      </c>
      <c r="J9" s="16">
        <v>191501.25</v>
      </c>
      <c r="K9" s="18">
        <f t="shared" si="2"/>
        <v>248.70000000001201</v>
      </c>
      <c r="L9" s="16">
        <f t="shared" ref="L9:L38" si="21">+M8</f>
        <v>111185.61</v>
      </c>
      <c r="M9" s="16">
        <v>111323.79</v>
      </c>
      <c r="N9" s="18">
        <f t="shared" si="3"/>
        <v>138.17999999999299</v>
      </c>
      <c r="O9" s="16">
        <f t="shared" ref="O9:O38" si="22">+P8</f>
        <v>961355.5</v>
      </c>
      <c r="P9" s="16">
        <v>962768.3</v>
      </c>
      <c r="Q9" s="18">
        <f t="shared" si="4"/>
        <v>1412.80000000005</v>
      </c>
      <c r="R9" s="16">
        <f t="shared" ref="R9:R38" si="23">+S8</f>
        <v>390843.32</v>
      </c>
      <c r="S9" s="16">
        <v>391382.88</v>
      </c>
      <c r="T9" s="18">
        <f t="shared" si="5"/>
        <v>539.55999999999801</v>
      </c>
      <c r="U9" s="16">
        <f t="shared" ref="U9:U38" si="24">+V8</f>
        <v>1027209.9</v>
      </c>
      <c r="V9" s="16">
        <v>1028635.5</v>
      </c>
      <c r="W9" s="18">
        <f t="shared" si="6"/>
        <v>1425.5999999999799</v>
      </c>
      <c r="X9" s="16">
        <f t="shared" ref="X9:X38" si="25">+Y8</f>
        <v>720603.92</v>
      </c>
      <c r="Y9" s="16">
        <v>721354.96</v>
      </c>
      <c r="Z9" s="18">
        <f t="shared" si="7"/>
        <v>751.03999999992095</v>
      </c>
      <c r="AA9" s="16">
        <f t="shared" ref="AA9:AA38" si="26">+AB8</f>
        <v>201501.17</v>
      </c>
      <c r="AB9" s="16">
        <v>201816.48</v>
      </c>
      <c r="AC9" s="18">
        <f t="shared" si="8"/>
        <v>315.30999999999801</v>
      </c>
      <c r="AD9" s="16">
        <f t="shared" ref="AD9:AD38" si="27">+AE8</f>
        <v>273927</v>
      </c>
      <c r="AE9" s="16">
        <v>274262</v>
      </c>
      <c r="AF9" s="18">
        <f t="shared" si="9"/>
        <v>335</v>
      </c>
      <c r="AG9" s="18">
        <f t="shared" si="10"/>
        <v>16266.709999999701</v>
      </c>
      <c r="AH9" s="16">
        <f t="shared" ref="AH9:AH38" si="28">+AI8</f>
        <v>10420233.92</v>
      </c>
      <c r="AI9" s="16">
        <v>10434960.029999999</v>
      </c>
      <c r="AJ9" s="18">
        <f t="shared" si="11"/>
        <v>14726.1099999994</v>
      </c>
      <c r="AK9" s="16">
        <f t="shared" ref="AK9:AK38" si="29">+AL8</f>
        <v>10758067.57</v>
      </c>
      <c r="AL9" s="16">
        <v>10773199.32</v>
      </c>
      <c r="AM9" s="18">
        <f t="shared" si="12"/>
        <v>15131.75</v>
      </c>
      <c r="AN9" s="16">
        <f t="shared" ref="AN9:AN38" si="30">+AO8</f>
        <v>241396.98</v>
      </c>
      <c r="AO9" s="16">
        <v>242054.43</v>
      </c>
      <c r="AP9" s="18">
        <f t="shared" si="13"/>
        <v>657.44999999998299</v>
      </c>
      <c r="AQ9" s="16">
        <f t="shared" ref="AQ9:AQ38" si="31">+AR8</f>
        <v>243607.28</v>
      </c>
      <c r="AR9" s="16">
        <v>244217.18</v>
      </c>
      <c r="AS9" s="18">
        <f t="shared" si="14"/>
        <v>609.89999999999395</v>
      </c>
      <c r="AT9" s="16">
        <f t="shared" ref="AT9:AT38" si="32">+AU8</f>
        <v>45633.1</v>
      </c>
      <c r="AU9" s="16">
        <v>45633.1</v>
      </c>
      <c r="AV9" s="18">
        <f t="shared" si="15"/>
        <v>0</v>
      </c>
      <c r="AW9" s="18">
        <f t="shared" si="16"/>
        <v>15678.149999999399</v>
      </c>
      <c r="AX9" s="16">
        <f t="shared" si="17"/>
        <v>405.64000000059599</v>
      </c>
      <c r="AY9" s="1"/>
      <c r="AZ9" s="1"/>
      <c r="BA9" s="1"/>
      <c r="BB9" s="1"/>
      <c r="BC9" s="1"/>
      <c r="BD9" s="1"/>
      <c r="BE9" s="1"/>
      <c r="BF9" s="1"/>
    </row>
    <row r="10" spans="1:58" ht="30" customHeight="1">
      <c r="A10" s="504"/>
      <c r="B10" s="15">
        <v>46298</v>
      </c>
      <c r="C10" s="16">
        <f t="shared" si="18"/>
        <v>5371215.2999999998</v>
      </c>
      <c r="D10" s="16">
        <v>5377192.8600000003</v>
      </c>
      <c r="E10" s="18">
        <f t="shared" si="0"/>
        <v>5977.5600000005197</v>
      </c>
      <c r="F10" s="16">
        <f t="shared" si="19"/>
        <v>1718701.02</v>
      </c>
      <c r="G10" s="16">
        <v>1723423.48</v>
      </c>
      <c r="H10" s="18">
        <f t="shared" si="1"/>
        <v>4722.45999999996</v>
      </c>
      <c r="I10" s="16">
        <f t="shared" si="20"/>
        <v>191501.25</v>
      </c>
      <c r="J10" s="16">
        <v>191758.63</v>
      </c>
      <c r="K10" s="18">
        <f t="shared" si="2"/>
        <v>257.380000000005</v>
      </c>
      <c r="L10" s="16">
        <f t="shared" si="21"/>
        <v>111323.79</v>
      </c>
      <c r="M10" s="16">
        <v>111449.04</v>
      </c>
      <c r="N10" s="18">
        <f t="shared" si="3"/>
        <v>125.25</v>
      </c>
      <c r="O10" s="16">
        <f t="shared" si="22"/>
        <v>962768.3</v>
      </c>
      <c r="P10" s="16">
        <v>964173.8</v>
      </c>
      <c r="Q10" s="18">
        <f t="shared" si="4"/>
        <v>1405.5</v>
      </c>
      <c r="R10" s="16">
        <f t="shared" si="23"/>
        <v>391382.88</v>
      </c>
      <c r="S10" s="16">
        <v>391923.52</v>
      </c>
      <c r="T10" s="18">
        <f t="shared" si="5"/>
        <v>540.64000000001397</v>
      </c>
      <c r="U10" s="16">
        <f t="shared" si="24"/>
        <v>1028635.5</v>
      </c>
      <c r="V10" s="16">
        <v>1030079</v>
      </c>
      <c r="W10" s="18">
        <f t="shared" si="6"/>
        <v>1443.5</v>
      </c>
      <c r="X10" s="16">
        <f t="shared" si="25"/>
        <v>721354.96</v>
      </c>
      <c r="Y10" s="16">
        <v>722079.76</v>
      </c>
      <c r="Z10" s="18">
        <f t="shared" si="7"/>
        <v>724.80000000004702</v>
      </c>
      <c r="AA10" s="16">
        <f t="shared" si="26"/>
        <v>201816.48</v>
      </c>
      <c r="AB10" s="16">
        <v>202126.24</v>
      </c>
      <c r="AC10" s="18">
        <f t="shared" si="8"/>
        <v>309.75999999997998</v>
      </c>
      <c r="AD10" s="16">
        <f t="shared" si="27"/>
        <v>274262</v>
      </c>
      <c r="AE10" s="16">
        <v>274592</v>
      </c>
      <c r="AF10" s="18">
        <f t="shared" si="9"/>
        <v>330</v>
      </c>
      <c r="AG10" s="18">
        <f t="shared" si="10"/>
        <v>15836.850000000501</v>
      </c>
      <c r="AH10" s="16">
        <f t="shared" si="28"/>
        <v>10434960.029999999</v>
      </c>
      <c r="AI10" s="16">
        <v>10449331.300000001</v>
      </c>
      <c r="AJ10" s="18">
        <f t="shared" si="11"/>
        <v>14371.270000001399</v>
      </c>
      <c r="AK10" s="16">
        <f t="shared" si="29"/>
        <v>10773199.32</v>
      </c>
      <c r="AL10" s="16">
        <v>10787966.060000001</v>
      </c>
      <c r="AM10" s="18">
        <f t="shared" si="12"/>
        <v>14766.7400000002</v>
      </c>
      <c r="AN10" s="16">
        <f t="shared" si="30"/>
        <v>242054.43</v>
      </c>
      <c r="AO10" s="16">
        <v>242671.28</v>
      </c>
      <c r="AP10" s="18">
        <f t="shared" si="13"/>
        <v>616.85000000000605</v>
      </c>
      <c r="AQ10" s="16">
        <f t="shared" si="31"/>
        <v>244217.18</v>
      </c>
      <c r="AR10" s="16">
        <v>244794.17</v>
      </c>
      <c r="AS10" s="18">
        <f t="shared" si="14"/>
        <v>576.99000000002002</v>
      </c>
      <c r="AT10" s="16">
        <f t="shared" si="32"/>
        <v>45633.1</v>
      </c>
      <c r="AU10" s="16">
        <v>45633.1</v>
      </c>
      <c r="AV10" s="18">
        <f t="shared" si="15"/>
        <v>0</v>
      </c>
      <c r="AW10" s="18">
        <f t="shared" si="16"/>
        <v>15255.350000001499</v>
      </c>
      <c r="AX10" s="16">
        <f t="shared" si="17"/>
        <v>395.46999999880802</v>
      </c>
      <c r="AY10" s="38"/>
      <c r="AZ10" s="1"/>
      <c r="BA10" s="1"/>
      <c r="BB10" s="1"/>
      <c r="BC10" s="1"/>
      <c r="BD10" s="1"/>
      <c r="BE10" s="1"/>
      <c r="BF10" s="1"/>
    </row>
    <row r="11" spans="1:58" ht="30" customHeight="1">
      <c r="A11" s="504"/>
      <c r="B11" s="15">
        <v>46299</v>
      </c>
      <c r="C11" s="16">
        <f t="shared" si="18"/>
        <v>5377192.8600000003</v>
      </c>
      <c r="D11" s="16">
        <v>5383461.6399999997</v>
      </c>
      <c r="E11" s="18">
        <f t="shared" si="0"/>
        <v>6268.7799999993304</v>
      </c>
      <c r="F11" s="16">
        <f t="shared" si="19"/>
        <v>1723423.48</v>
      </c>
      <c r="G11" s="16">
        <v>1728243.97</v>
      </c>
      <c r="H11" s="18">
        <f t="shared" si="1"/>
        <v>4820.4899999999898</v>
      </c>
      <c r="I11" s="16">
        <f t="shared" si="20"/>
        <v>191758.63</v>
      </c>
      <c r="J11" s="16">
        <v>192021.04</v>
      </c>
      <c r="K11" s="18">
        <f t="shared" si="2"/>
        <v>262.41000000000298</v>
      </c>
      <c r="L11" s="16">
        <f t="shared" si="21"/>
        <v>111449.04</v>
      </c>
      <c r="M11" s="16">
        <v>111571.99</v>
      </c>
      <c r="N11" s="18">
        <f t="shared" si="3"/>
        <v>122.950000000012</v>
      </c>
      <c r="O11" s="16">
        <f t="shared" si="22"/>
        <v>964173.8</v>
      </c>
      <c r="P11" s="16">
        <v>965604.2</v>
      </c>
      <c r="Q11" s="18">
        <f t="shared" si="4"/>
        <v>1430.3999999999101</v>
      </c>
      <c r="R11" s="16">
        <f t="shared" si="23"/>
        <v>391923.52</v>
      </c>
      <c r="S11" s="16">
        <v>392469.12</v>
      </c>
      <c r="T11" s="18">
        <f t="shared" si="5"/>
        <v>545.59999999997694</v>
      </c>
      <c r="U11" s="16">
        <f t="shared" si="24"/>
        <v>1030079</v>
      </c>
      <c r="V11" s="16">
        <v>1031541.1</v>
      </c>
      <c r="W11" s="18">
        <f t="shared" si="6"/>
        <v>1462.0999999999799</v>
      </c>
      <c r="X11" s="16">
        <f t="shared" si="25"/>
        <v>722079.76</v>
      </c>
      <c r="Y11" s="16">
        <v>722789.6</v>
      </c>
      <c r="Z11" s="18">
        <f t="shared" si="7"/>
        <v>709.83999999996695</v>
      </c>
      <c r="AA11" s="16">
        <f t="shared" si="26"/>
        <v>202126.24</v>
      </c>
      <c r="AB11" s="16">
        <v>202441.32</v>
      </c>
      <c r="AC11" s="18">
        <f t="shared" si="8"/>
        <v>315.08000000001601</v>
      </c>
      <c r="AD11" s="16">
        <f t="shared" si="27"/>
        <v>274592</v>
      </c>
      <c r="AE11" s="16">
        <v>274810</v>
      </c>
      <c r="AF11" s="18">
        <f t="shared" si="9"/>
        <v>218</v>
      </c>
      <c r="AG11" s="18">
        <f t="shared" si="10"/>
        <v>16155.649999999199</v>
      </c>
      <c r="AH11" s="16">
        <f t="shared" si="28"/>
        <v>10449331.300000001</v>
      </c>
      <c r="AI11" s="16">
        <v>10464006.210000001</v>
      </c>
      <c r="AJ11" s="18">
        <f t="shared" si="11"/>
        <v>14674.9100000001</v>
      </c>
      <c r="AK11" s="16">
        <f t="shared" si="29"/>
        <v>10787966.060000001</v>
      </c>
      <c r="AL11" s="16">
        <v>10803051.75</v>
      </c>
      <c r="AM11" s="18">
        <f t="shared" si="12"/>
        <v>15085.6899999995</v>
      </c>
      <c r="AN11" s="16">
        <f t="shared" si="30"/>
        <v>242671.28</v>
      </c>
      <c r="AO11" s="16">
        <v>243291.95</v>
      </c>
      <c r="AP11" s="18">
        <f t="shared" si="13"/>
        <v>620.67000000001303</v>
      </c>
      <c r="AQ11" s="16">
        <f t="shared" si="31"/>
        <v>244794.17</v>
      </c>
      <c r="AR11" s="16">
        <v>245371.7</v>
      </c>
      <c r="AS11" s="18">
        <f t="shared" si="14"/>
        <v>577.52999999999895</v>
      </c>
      <c r="AT11" s="16">
        <f t="shared" si="32"/>
        <v>45633.1</v>
      </c>
      <c r="AU11" s="16">
        <v>45633.1</v>
      </c>
      <c r="AV11" s="18">
        <f t="shared" si="15"/>
        <v>0</v>
      </c>
      <c r="AW11" s="18">
        <f t="shared" si="16"/>
        <v>15558.030000000101</v>
      </c>
      <c r="AX11" s="16">
        <f t="shared" si="17"/>
        <v>410.77999999932899</v>
      </c>
      <c r="AY11" s="38"/>
      <c r="AZ11" s="1"/>
      <c r="BA11" s="1"/>
      <c r="BB11" s="1"/>
      <c r="BC11" s="1"/>
      <c r="BD11" s="1"/>
      <c r="BE11" s="1"/>
      <c r="BF11" s="1"/>
    </row>
    <row r="12" spans="1:58" ht="30" customHeight="1">
      <c r="A12" s="504"/>
      <c r="B12" s="15">
        <v>46300</v>
      </c>
      <c r="C12" s="16">
        <f t="shared" si="18"/>
        <v>5383461.6399999997</v>
      </c>
      <c r="D12" s="16">
        <v>5389715.8399999999</v>
      </c>
      <c r="E12" s="17">
        <f t="shared" si="0"/>
        <v>6254.2000000001899</v>
      </c>
      <c r="F12" s="16">
        <f t="shared" si="19"/>
        <v>1728243.97</v>
      </c>
      <c r="G12" s="16">
        <v>1732926.12</v>
      </c>
      <c r="H12" s="17">
        <f t="shared" si="1"/>
        <v>4682.1500000001397</v>
      </c>
      <c r="I12" s="16">
        <f t="shared" si="20"/>
        <v>192021.04</v>
      </c>
      <c r="J12" s="16">
        <v>192291.49</v>
      </c>
      <c r="K12" s="17">
        <f t="shared" si="2"/>
        <v>270.44999999998299</v>
      </c>
      <c r="L12" s="16">
        <f t="shared" si="21"/>
        <v>111571.99</v>
      </c>
      <c r="M12" s="16">
        <v>111703.34</v>
      </c>
      <c r="N12" s="17">
        <f t="shared" si="3"/>
        <v>131.34999999999101</v>
      </c>
      <c r="O12" s="16">
        <f t="shared" si="22"/>
        <v>965604.2</v>
      </c>
      <c r="P12" s="16">
        <v>967044.4</v>
      </c>
      <c r="Q12" s="17">
        <f t="shared" si="4"/>
        <v>1440.2000000000701</v>
      </c>
      <c r="R12" s="16">
        <f t="shared" si="23"/>
        <v>392469.12</v>
      </c>
      <c r="S12" s="16">
        <v>392950.32</v>
      </c>
      <c r="T12" s="17">
        <f t="shared" si="5"/>
        <v>481.20000000001198</v>
      </c>
      <c r="U12" s="16">
        <f t="shared" si="24"/>
        <v>1031541.1</v>
      </c>
      <c r="V12" s="16">
        <v>1032923.5</v>
      </c>
      <c r="W12" s="17">
        <f t="shared" si="6"/>
        <v>1382.4000000000201</v>
      </c>
      <c r="X12" s="16">
        <f t="shared" si="25"/>
        <v>722789.6</v>
      </c>
      <c r="Y12" s="16">
        <v>723452.72</v>
      </c>
      <c r="Z12" s="17">
        <f t="shared" si="7"/>
        <v>663.119999999995</v>
      </c>
      <c r="AA12" s="16">
        <f t="shared" si="26"/>
        <v>202441.32</v>
      </c>
      <c r="AB12" s="16">
        <v>202750.68</v>
      </c>
      <c r="AC12" s="17">
        <f t="shared" si="8"/>
        <v>309.35999999998597</v>
      </c>
      <c r="AD12" s="16">
        <f t="shared" si="27"/>
        <v>274810</v>
      </c>
      <c r="AE12" s="16">
        <v>275135</v>
      </c>
      <c r="AF12" s="17">
        <f t="shared" si="9"/>
        <v>325</v>
      </c>
      <c r="AG12" s="17">
        <f t="shared" si="10"/>
        <v>15939.4300000004</v>
      </c>
      <c r="AH12" s="16">
        <f t="shared" si="28"/>
        <v>10464006.210000001</v>
      </c>
      <c r="AI12" s="16">
        <v>10478961.609999999</v>
      </c>
      <c r="AJ12" s="34">
        <f t="shared" si="11"/>
        <v>14955.399999998501</v>
      </c>
      <c r="AK12" s="16">
        <f t="shared" si="29"/>
        <v>10803051.75</v>
      </c>
      <c r="AL12" s="16">
        <v>10818425.380000001</v>
      </c>
      <c r="AM12" s="34">
        <f t="shared" si="12"/>
        <v>15373.6300000008</v>
      </c>
      <c r="AN12" s="16">
        <f t="shared" si="30"/>
        <v>243291.95</v>
      </c>
      <c r="AO12" s="16">
        <v>243662.2</v>
      </c>
      <c r="AP12" s="18">
        <f t="shared" si="13"/>
        <v>370.25</v>
      </c>
      <c r="AQ12" s="16">
        <f t="shared" si="31"/>
        <v>245371.7</v>
      </c>
      <c r="AR12" s="16">
        <v>245715.98</v>
      </c>
      <c r="AS12" s="18">
        <f t="shared" si="14"/>
        <v>344.27999999999901</v>
      </c>
      <c r="AT12" s="16">
        <f t="shared" si="32"/>
        <v>45633.1</v>
      </c>
      <c r="AU12" s="16">
        <v>45633.1</v>
      </c>
      <c r="AV12" s="34">
        <f t="shared" si="15"/>
        <v>0</v>
      </c>
      <c r="AW12" s="18">
        <f t="shared" si="16"/>
        <v>15360.569999998501</v>
      </c>
      <c r="AX12" s="16">
        <f t="shared" si="17"/>
        <v>418.23000000231002</v>
      </c>
      <c r="AY12" s="38"/>
      <c r="AZ12" s="1"/>
      <c r="BA12" s="1"/>
      <c r="BB12" s="1"/>
      <c r="BC12" s="1"/>
      <c r="BD12" s="1"/>
      <c r="BE12" s="1"/>
      <c r="BF12" s="1"/>
    </row>
    <row r="13" spans="1:58" ht="30" customHeight="1">
      <c r="A13" s="504"/>
      <c r="B13" s="15">
        <v>46301</v>
      </c>
      <c r="C13" s="16">
        <f t="shared" si="18"/>
        <v>5389715.8399999999</v>
      </c>
      <c r="D13" s="16">
        <v>5395015.9299999997</v>
      </c>
      <c r="E13" s="17">
        <f t="shared" si="0"/>
        <v>5300.0899999998501</v>
      </c>
      <c r="F13" s="16">
        <f t="shared" si="19"/>
        <v>1732926.12</v>
      </c>
      <c r="G13" s="16">
        <v>1737099.77</v>
      </c>
      <c r="H13" s="17">
        <f t="shared" si="1"/>
        <v>4173.6499999999096</v>
      </c>
      <c r="I13" s="16">
        <f t="shared" si="20"/>
        <v>192291.49</v>
      </c>
      <c r="J13" s="16">
        <v>192556.58</v>
      </c>
      <c r="K13" s="17">
        <f t="shared" si="2"/>
        <v>265.08999999999702</v>
      </c>
      <c r="L13" s="16">
        <f t="shared" si="21"/>
        <v>111703.34</v>
      </c>
      <c r="M13" s="16">
        <v>111837.03</v>
      </c>
      <c r="N13" s="17">
        <f t="shared" si="3"/>
        <v>133.69000000000199</v>
      </c>
      <c r="O13" s="16">
        <f t="shared" si="22"/>
        <v>967044.4</v>
      </c>
      <c r="P13" s="16">
        <v>968407.9</v>
      </c>
      <c r="Q13" s="17">
        <f t="shared" si="4"/>
        <v>1363.5</v>
      </c>
      <c r="R13" s="16">
        <f t="shared" si="23"/>
        <v>392950.32</v>
      </c>
      <c r="S13" s="16">
        <v>393419.16</v>
      </c>
      <c r="T13" s="17">
        <f t="shared" si="5"/>
        <v>468.83999999996701</v>
      </c>
      <c r="U13" s="16">
        <f t="shared" si="24"/>
        <v>1032923.5</v>
      </c>
      <c r="V13" s="16">
        <v>1034210.6</v>
      </c>
      <c r="W13" s="17">
        <f t="shared" si="6"/>
        <v>1287.0999999999799</v>
      </c>
      <c r="X13" s="16">
        <f t="shared" si="25"/>
        <v>723452.72</v>
      </c>
      <c r="Y13" s="16">
        <v>724083.84</v>
      </c>
      <c r="Z13" s="17">
        <f t="shared" si="7"/>
        <v>631.119999999995</v>
      </c>
      <c r="AA13" s="16">
        <f t="shared" si="26"/>
        <v>202750.68</v>
      </c>
      <c r="AB13" s="16">
        <v>203039.44</v>
      </c>
      <c r="AC13" s="17">
        <f t="shared" si="8"/>
        <v>288.76000000000897</v>
      </c>
      <c r="AD13" s="16">
        <f t="shared" si="27"/>
        <v>275135</v>
      </c>
      <c r="AE13" s="16">
        <v>275446</v>
      </c>
      <c r="AF13" s="17">
        <f t="shared" si="9"/>
        <v>311</v>
      </c>
      <c r="AG13" s="17">
        <f t="shared" si="10"/>
        <v>14222.8399999997</v>
      </c>
      <c r="AH13" s="16">
        <f t="shared" si="28"/>
        <v>10478961.609999999</v>
      </c>
      <c r="AI13" s="16">
        <v>10492046.65</v>
      </c>
      <c r="AJ13" s="34">
        <f t="shared" si="11"/>
        <v>13085.040000000999</v>
      </c>
      <c r="AK13" s="16">
        <f t="shared" si="29"/>
        <v>10818425.380000001</v>
      </c>
      <c r="AL13" s="16">
        <v>10831873.58</v>
      </c>
      <c r="AM13" s="34">
        <f t="shared" si="12"/>
        <v>13448.1999999993</v>
      </c>
      <c r="AN13" s="16">
        <f t="shared" si="30"/>
        <v>243662.2</v>
      </c>
      <c r="AO13" s="16">
        <v>244119.21</v>
      </c>
      <c r="AP13" s="18">
        <f t="shared" si="13"/>
        <v>457.00999999997998</v>
      </c>
      <c r="AQ13" s="16">
        <f t="shared" si="31"/>
        <v>245715.98</v>
      </c>
      <c r="AR13" s="16">
        <v>246142.04</v>
      </c>
      <c r="AS13" s="18">
        <f t="shared" si="14"/>
        <v>426.05999999999801</v>
      </c>
      <c r="AT13" s="16">
        <f t="shared" si="32"/>
        <v>45633.1</v>
      </c>
      <c r="AU13" s="16">
        <v>45633.1</v>
      </c>
      <c r="AV13" s="34">
        <f t="shared" si="15"/>
        <v>0</v>
      </c>
      <c r="AW13" s="18">
        <f t="shared" si="16"/>
        <v>13679.350000000901</v>
      </c>
      <c r="AX13" s="16">
        <v>0</v>
      </c>
      <c r="AY13" s="38"/>
      <c r="AZ13" s="1"/>
      <c r="BA13" s="1"/>
      <c r="BB13" s="1"/>
      <c r="BC13" s="1"/>
      <c r="BD13" s="1"/>
      <c r="BE13" s="1"/>
      <c r="BF13" s="1"/>
    </row>
    <row r="14" spans="1:58" ht="30" customHeight="1">
      <c r="A14" s="504"/>
      <c r="B14" s="15">
        <v>46302</v>
      </c>
      <c r="C14" s="16">
        <f t="shared" si="18"/>
        <v>5395015.9299999997</v>
      </c>
      <c r="D14" s="16">
        <v>5400770.7000000002</v>
      </c>
      <c r="E14" s="17">
        <f t="shared" si="0"/>
        <v>5754.7700000004797</v>
      </c>
      <c r="F14" s="16">
        <f t="shared" si="19"/>
        <v>1737099.77</v>
      </c>
      <c r="G14" s="16">
        <v>1741704.9</v>
      </c>
      <c r="H14" s="17">
        <f t="shared" si="1"/>
        <v>4605.1299999998901</v>
      </c>
      <c r="I14" s="16">
        <f t="shared" si="20"/>
        <v>192556.58</v>
      </c>
      <c r="J14" s="16">
        <v>192809.44</v>
      </c>
      <c r="K14" s="17">
        <f t="shared" si="2"/>
        <v>252.86000000001499</v>
      </c>
      <c r="L14" s="16">
        <f t="shared" si="21"/>
        <v>111837.03</v>
      </c>
      <c r="M14" s="16">
        <v>111963.15</v>
      </c>
      <c r="N14" s="17">
        <f t="shared" si="3"/>
        <v>126.119999999995</v>
      </c>
      <c r="O14" s="16">
        <f t="shared" si="22"/>
        <v>968407.9</v>
      </c>
      <c r="P14" s="16">
        <v>969780</v>
      </c>
      <c r="Q14" s="17">
        <f t="shared" si="4"/>
        <v>1372.0999999999799</v>
      </c>
      <c r="R14" s="16">
        <f t="shared" si="23"/>
        <v>393419.16</v>
      </c>
      <c r="S14" s="16">
        <v>393885.68</v>
      </c>
      <c r="T14" s="17">
        <f t="shared" si="5"/>
        <v>466.52000000001902</v>
      </c>
      <c r="U14" s="16">
        <f t="shared" si="24"/>
        <v>1034210.6</v>
      </c>
      <c r="V14" s="16">
        <v>1035535.7</v>
      </c>
      <c r="W14" s="17">
        <f t="shared" si="6"/>
        <v>1325.0999999999799</v>
      </c>
      <c r="X14" s="16">
        <f t="shared" si="25"/>
        <v>724083.84</v>
      </c>
      <c r="Y14" s="16">
        <v>724720.32</v>
      </c>
      <c r="Z14" s="17">
        <f t="shared" si="7"/>
        <v>636.47999999998103</v>
      </c>
      <c r="AA14" s="16">
        <f t="shared" si="26"/>
        <v>203039.44</v>
      </c>
      <c r="AB14" s="16">
        <v>203335.96</v>
      </c>
      <c r="AC14" s="17">
        <f t="shared" si="8"/>
        <v>296.51999999998998</v>
      </c>
      <c r="AD14" s="16">
        <f t="shared" si="27"/>
        <v>275446</v>
      </c>
      <c r="AE14" s="16">
        <v>275765</v>
      </c>
      <c r="AF14" s="17">
        <f t="shared" si="9"/>
        <v>319</v>
      </c>
      <c r="AG14" s="17">
        <f t="shared" si="10"/>
        <v>15154.6000000003</v>
      </c>
      <c r="AH14" s="16">
        <f t="shared" si="28"/>
        <v>10492046.65</v>
      </c>
      <c r="AI14" s="16">
        <v>10505792.300000001</v>
      </c>
      <c r="AJ14" s="34">
        <f t="shared" si="11"/>
        <v>13745.6500000004</v>
      </c>
      <c r="AK14" s="16">
        <f t="shared" si="29"/>
        <v>10831873.58</v>
      </c>
      <c r="AL14" s="16">
        <v>10846021.93</v>
      </c>
      <c r="AM14" s="34">
        <f t="shared" si="12"/>
        <v>14148.3499999996</v>
      </c>
      <c r="AN14" s="16">
        <f t="shared" si="30"/>
        <v>244119.21</v>
      </c>
      <c r="AO14" s="16">
        <v>244715.6</v>
      </c>
      <c r="AP14" s="18">
        <f t="shared" si="13"/>
        <v>596.39000000001397</v>
      </c>
      <c r="AQ14" s="16">
        <f t="shared" si="31"/>
        <v>246142.04</v>
      </c>
      <c r="AR14" s="16">
        <v>246700.9</v>
      </c>
      <c r="AS14" s="18">
        <f t="shared" si="14"/>
        <v>558.85999999998603</v>
      </c>
      <c r="AT14" s="16">
        <f t="shared" si="32"/>
        <v>45633.1</v>
      </c>
      <c r="AU14" s="16">
        <v>45633.1</v>
      </c>
      <c r="AV14" s="34">
        <f t="shared" si="15"/>
        <v>0</v>
      </c>
      <c r="AW14" s="18">
        <f t="shared" si="16"/>
        <v>14604.380000000399</v>
      </c>
      <c r="AX14" s="16">
        <f t="shared" ref="AX14:AX38" si="33">+AM14-AJ14</f>
        <v>402.699999999255</v>
      </c>
      <c r="AY14" s="38"/>
      <c r="AZ14" s="1"/>
      <c r="BA14" s="1"/>
      <c r="BB14" s="1"/>
      <c r="BC14" s="1"/>
      <c r="BD14" s="1"/>
      <c r="BE14" s="1"/>
      <c r="BF14" s="1"/>
    </row>
    <row r="15" spans="1:58" ht="30" customHeight="1">
      <c r="A15" s="504"/>
      <c r="B15" s="15">
        <v>46303</v>
      </c>
      <c r="C15" s="16">
        <f t="shared" si="18"/>
        <v>5400770.7000000002</v>
      </c>
      <c r="D15" s="16">
        <v>5406759.5</v>
      </c>
      <c r="E15" s="17">
        <f t="shared" si="0"/>
        <v>5988.7999999998101</v>
      </c>
      <c r="F15" s="16">
        <f t="shared" si="19"/>
        <v>1741704.9</v>
      </c>
      <c r="G15" s="16">
        <v>1746392.02</v>
      </c>
      <c r="H15" s="17">
        <f t="shared" si="1"/>
        <v>4687.1200000001099</v>
      </c>
      <c r="I15" s="16">
        <f t="shared" si="20"/>
        <v>192809.44</v>
      </c>
      <c r="J15" s="16">
        <v>193061.38</v>
      </c>
      <c r="K15" s="17">
        <f t="shared" si="2"/>
        <v>251.94000000000199</v>
      </c>
      <c r="L15" s="16">
        <f t="shared" si="21"/>
        <v>111963.15</v>
      </c>
      <c r="M15" s="16">
        <v>112089.73</v>
      </c>
      <c r="N15" s="17">
        <f t="shared" si="3"/>
        <v>126.580000000002</v>
      </c>
      <c r="O15" s="16">
        <f t="shared" si="22"/>
        <v>969780</v>
      </c>
      <c r="P15" s="16">
        <v>971208.7</v>
      </c>
      <c r="Q15" s="17">
        <f t="shared" si="4"/>
        <v>1428.69999999995</v>
      </c>
      <c r="R15" s="16">
        <f t="shared" si="23"/>
        <v>393885.68</v>
      </c>
      <c r="S15" s="16">
        <v>394414.36</v>
      </c>
      <c r="T15" s="17">
        <f t="shared" si="5"/>
        <v>528.67999999999302</v>
      </c>
      <c r="U15" s="16">
        <f t="shared" si="24"/>
        <v>1035535.7</v>
      </c>
      <c r="V15" s="16">
        <v>1036924.5</v>
      </c>
      <c r="W15" s="17">
        <f t="shared" si="6"/>
        <v>1388.80000000005</v>
      </c>
      <c r="X15" s="16">
        <f t="shared" si="25"/>
        <v>724720.32</v>
      </c>
      <c r="Y15" s="16">
        <v>725402.3</v>
      </c>
      <c r="Z15" s="17">
        <f t="shared" si="7"/>
        <v>681.98000000009802</v>
      </c>
      <c r="AA15" s="16">
        <f t="shared" si="26"/>
        <v>203335.96</v>
      </c>
      <c r="AB15" s="16">
        <v>203648.32</v>
      </c>
      <c r="AC15" s="17">
        <f t="shared" si="8"/>
        <v>312.36000000001502</v>
      </c>
      <c r="AD15" s="16">
        <f t="shared" si="27"/>
        <v>275765</v>
      </c>
      <c r="AE15" s="16">
        <v>276067</v>
      </c>
      <c r="AF15" s="17">
        <f t="shared" si="9"/>
        <v>302</v>
      </c>
      <c r="AG15" s="17">
        <f t="shared" si="10"/>
        <v>15696.96</v>
      </c>
      <c r="AH15" s="16">
        <f t="shared" si="28"/>
        <v>10505792.300000001</v>
      </c>
      <c r="AI15" s="16">
        <v>10519874.5</v>
      </c>
      <c r="AJ15" s="34">
        <f t="shared" si="11"/>
        <v>14082.1999999993</v>
      </c>
      <c r="AK15" s="16">
        <f t="shared" si="29"/>
        <v>10846021.93</v>
      </c>
      <c r="AL15" s="16">
        <v>10860468.27</v>
      </c>
      <c r="AM15" s="34">
        <f t="shared" si="12"/>
        <v>14446.3399999999</v>
      </c>
      <c r="AN15" s="16">
        <f t="shared" si="30"/>
        <v>244715.6</v>
      </c>
      <c r="AO15" s="16">
        <v>245413.9</v>
      </c>
      <c r="AP15" s="18">
        <f t="shared" si="13"/>
        <v>698.29999999998802</v>
      </c>
      <c r="AQ15" s="16">
        <f t="shared" si="31"/>
        <v>246700.9</v>
      </c>
      <c r="AR15" s="16">
        <v>247358.3</v>
      </c>
      <c r="AS15" s="18">
        <f t="shared" si="14"/>
        <v>657.39999999999395</v>
      </c>
      <c r="AT15" s="16">
        <f t="shared" si="32"/>
        <v>45633.1</v>
      </c>
      <c r="AU15" s="16">
        <v>45633.1</v>
      </c>
      <c r="AV15" s="34">
        <f t="shared" si="15"/>
        <v>0</v>
      </c>
      <c r="AW15" s="18">
        <f t="shared" si="16"/>
        <v>15125.539999999201</v>
      </c>
      <c r="AX15" s="16">
        <f t="shared" si="33"/>
        <v>364.14000000059599</v>
      </c>
      <c r="AY15" s="2"/>
      <c r="AZ15" s="1"/>
      <c r="BA15" s="1"/>
      <c r="BB15" s="1"/>
      <c r="BC15" s="1"/>
      <c r="BD15" s="1"/>
      <c r="BE15" s="1"/>
      <c r="BF15" s="1"/>
    </row>
    <row r="16" spans="1:58" ht="30" customHeight="1">
      <c r="A16" s="504"/>
      <c r="B16" s="15">
        <v>46304</v>
      </c>
      <c r="C16" s="16">
        <f t="shared" si="18"/>
        <v>5406759.5</v>
      </c>
      <c r="D16" s="16">
        <v>5412746.7199999997</v>
      </c>
      <c r="E16" s="17">
        <f t="shared" si="0"/>
        <v>5987.2199999997401</v>
      </c>
      <c r="F16" s="16">
        <f t="shared" si="19"/>
        <v>1746392.02</v>
      </c>
      <c r="G16" s="16">
        <v>1751237.33</v>
      </c>
      <c r="H16" s="17">
        <f t="shared" si="1"/>
        <v>4845.3100000000604</v>
      </c>
      <c r="I16" s="16">
        <f t="shared" si="20"/>
        <v>193061.38</v>
      </c>
      <c r="J16" s="16">
        <v>193316.47</v>
      </c>
      <c r="K16" s="17">
        <f t="shared" si="2"/>
        <v>255.08999999999699</v>
      </c>
      <c r="L16" s="16">
        <f t="shared" si="21"/>
        <v>112089.73</v>
      </c>
      <c r="M16" s="16">
        <v>112211.68</v>
      </c>
      <c r="N16" s="17">
        <f t="shared" si="3"/>
        <v>121.949999999997</v>
      </c>
      <c r="O16" s="16">
        <f t="shared" si="22"/>
        <v>971208.7</v>
      </c>
      <c r="P16" s="16">
        <v>972578.2</v>
      </c>
      <c r="Q16" s="17">
        <f t="shared" si="4"/>
        <v>1369.5</v>
      </c>
      <c r="R16" s="16">
        <f t="shared" si="23"/>
        <v>394414.36</v>
      </c>
      <c r="S16" s="16">
        <v>394895.2</v>
      </c>
      <c r="T16" s="17">
        <f t="shared" si="5"/>
        <v>480.84000000002601</v>
      </c>
      <c r="U16" s="16">
        <f t="shared" si="24"/>
        <v>1036924.5</v>
      </c>
      <c r="V16" s="16">
        <v>1038264.3</v>
      </c>
      <c r="W16" s="17">
        <f t="shared" si="6"/>
        <v>1339.80000000005</v>
      </c>
      <c r="X16" s="16">
        <f t="shared" si="25"/>
        <v>725402.3</v>
      </c>
      <c r="Y16" s="16">
        <v>726071.44</v>
      </c>
      <c r="Z16" s="17">
        <f t="shared" si="7"/>
        <v>669.13999999989801</v>
      </c>
      <c r="AA16" s="16">
        <f t="shared" si="26"/>
        <v>203648.32</v>
      </c>
      <c r="AB16" s="16">
        <v>203948.79999999999</v>
      </c>
      <c r="AC16" s="17">
        <f t="shared" si="8"/>
        <v>300.47999999998098</v>
      </c>
      <c r="AD16" s="16">
        <f t="shared" si="27"/>
        <v>276067</v>
      </c>
      <c r="AE16" s="16">
        <v>276359</v>
      </c>
      <c r="AF16" s="17">
        <f t="shared" si="9"/>
        <v>292</v>
      </c>
      <c r="AG16" s="17">
        <f t="shared" si="10"/>
        <v>15661.3299999997</v>
      </c>
      <c r="AH16" s="16">
        <f t="shared" si="28"/>
        <v>10519874.5</v>
      </c>
      <c r="AI16" s="16">
        <v>10534322.699999999</v>
      </c>
      <c r="AJ16" s="34">
        <f t="shared" si="11"/>
        <v>14448.1999999993</v>
      </c>
      <c r="AK16" s="16">
        <f t="shared" si="29"/>
        <v>10860468.27</v>
      </c>
      <c r="AL16" s="16">
        <v>10875321.42</v>
      </c>
      <c r="AM16" s="34">
        <f t="shared" si="12"/>
        <v>14853.1500000004</v>
      </c>
      <c r="AN16" s="16">
        <f t="shared" si="30"/>
        <v>245413.9</v>
      </c>
      <c r="AO16" s="16">
        <v>245893.44</v>
      </c>
      <c r="AP16" s="18">
        <f t="shared" si="13"/>
        <v>479.54000000000798</v>
      </c>
      <c r="AQ16" s="16">
        <f t="shared" si="31"/>
        <v>247358.3</v>
      </c>
      <c r="AR16" s="16">
        <v>247805.99</v>
      </c>
      <c r="AS16" s="18">
        <f t="shared" si="14"/>
        <v>447.69000000000199</v>
      </c>
      <c r="AT16" s="16">
        <f t="shared" si="32"/>
        <v>45633.1</v>
      </c>
      <c r="AU16" s="16">
        <v>45633.1</v>
      </c>
      <c r="AV16" s="34">
        <f t="shared" si="15"/>
        <v>0</v>
      </c>
      <c r="AW16" s="18">
        <f t="shared" si="16"/>
        <v>15074.9499999993</v>
      </c>
      <c r="AX16" s="16">
        <f t="shared" si="33"/>
        <v>404.95000000111798</v>
      </c>
      <c r="AY16" s="38"/>
      <c r="AZ16" s="1"/>
      <c r="BA16" s="1"/>
      <c r="BB16" s="1"/>
      <c r="BC16" s="1"/>
      <c r="BD16" s="1"/>
      <c r="BE16" s="1"/>
      <c r="BF16" s="1"/>
    </row>
    <row r="17" spans="1:55" s="3" customFormat="1" ht="30" customHeight="1">
      <c r="A17" s="504"/>
      <c r="B17" s="15">
        <v>46305</v>
      </c>
      <c r="C17" s="16">
        <f t="shared" si="18"/>
        <v>5412746.7199999997</v>
      </c>
      <c r="D17" s="16">
        <v>5419020.7300000004</v>
      </c>
      <c r="E17" s="17">
        <f t="shared" si="0"/>
        <v>6274.0100000007096</v>
      </c>
      <c r="F17" s="16">
        <f t="shared" si="19"/>
        <v>1751237.33</v>
      </c>
      <c r="G17" s="16">
        <v>1755930.85</v>
      </c>
      <c r="H17" s="17">
        <f t="shared" si="1"/>
        <v>4693.5200000000204</v>
      </c>
      <c r="I17" s="16">
        <f t="shared" si="20"/>
        <v>193316.47</v>
      </c>
      <c r="J17" s="16">
        <v>193591.24</v>
      </c>
      <c r="K17" s="17">
        <f t="shared" si="2"/>
        <v>274.76999999998998</v>
      </c>
      <c r="L17" s="16">
        <f t="shared" si="21"/>
        <v>112211.68</v>
      </c>
      <c r="M17" s="16">
        <v>112348.09</v>
      </c>
      <c r="N17" s="17">
        <f t="shared" si="3"/>
        <v>136.41000000000301</v>
      </c>
      <c r="O17" s="16">
        <f t="shared" si="22"/>
        <v>972578.2</v>
      </c>
      <c r="P17" s="16">
        <v>973975.1</v>
      </c>
      <c r="Q17" s="17">
        <f t="shared" si="4"/>
        <v>1396.9000000000201</v>
      </c>
      <c r="R17" s="16">
        <f t="shared" si="23"/>
        <v>394895.2</v>
      </c>
      <c r="S17" s="16">
        <v>395408.36</v>
      </c>
      <c r="T17" s="17">
        <f t="shared" si="5"/>
        <v>513.15999999997405</v>
      </c>
      <c r="U17" s="16">
        <f t="shared" si="24"/>
        <v>1038264.3</v>
      </c>
      <c r="V17" s="16">
        <v>1039580.8</v>
      </c>
      <c r="W17" s="17">
        <f t="shared" si="6"/>
        <v>1316.5</v>
      </c>
      <c r="X17" s="16">
        <f t="shared" si="25"/>
        <v>726071.44</v>
      </c>
      <c r="Y17" s="16">
        <v>726740.24</v>
      </c>
      <c r="Z17" s="17">
        <f t="shared" si="7"/>
        <v>668.80000000004702</v>
      </c>
      <c r="AA17" s="16">
        <f t="shared" si="26"/>
        <v>203948.79999999999</v>
      </c>
      <c r="AB17" s="16">
        <v>204247.52</v>
      </c>
      <c r="AC17" s="17">
        <f t="shared" si="8"/>
        <v>298.72000000000099</v>
      </c>
      <c r="AD17" s="16">
        <f t="shared" si="27"/>
        <v>276359</v>
      </c>
      <c r="AE17" s="16">
        <v>276642</v>
      </c>
      <c r="AF17" s="17">
        <f t="shared" si="9"/>
        <v>283</v>
      </c>
      <c r="AG17" s="17">
        <f t="shared" si="10"/>
        <v>15855.790000000799</v>
      </c>
      <c r="AH17" s="16">
        <f t="shared" si="28"/>
        <v>10534322.699999999</v>
      </c>
      <c r="AI17" s="16">
        <v>10548891.869999999</v>
      </c>
      <c r="AJ17" s="34">
        <f t="shared" si="11"/>
        <v>14569.1699999999</v>
      </c>
      <c r="AK17" s="16">
        <f t="shared" si="29"/>
        <v>10875321.42</v>
      </c>
      <c r="AL17" s="16">
        <v>10890311.99</v>
      </c>
      <c r="AM17" s="34">
        <f t="shared" si="12"/>
        <v>14990.5700000003</v>
      </c>
      <c r="AN17" s="16">
        <f t="shared" si="30"/>
        <v>245893.44</v>
      </c>
      <c r="AO17" s="16">
        <v>246414.99</v>
      </c>
      <c r="AP17" s="18">
        <f t="shared" si="13"/>
        <v>521.54999999998802</v>
      </c>
      <c r="AQ17" s="16">
        <f t="shared" si="31"/>
        <v>247805.99</v>
      </c>
      <c r="AR17" s="16">
        <v>248305.21</v>
      </c>
      <c r="AS17" s="18">
        <f t="shared" si="14"/>
        <v>499.22000000000099</v>
      </c>
      <c r="AT17" s="16">
        <f t="shared" si="32"/>
        <v>45633.1</v>
      </c>
      <c r="AU17" s="16">
        <v>45633.1</v>
      </c>
      <c r="AV17" s="34">
        <f t="shared" si="15"/>
        <v>0</v>
      </c>
      <c r="AW17" s="18">
        <f t="shared" si="16"/>
        <v>15291.219999999899</v>
      </c>
      <c r="AX17" s="16">
        <f t="shared" si="33"/>
        <v>421.40000000037298</v>
      </c>
      <c r="AY17" s="39"/>
      <c r="BC17" s="1"/>
    </row>
    <row r="18" spans="1:55" s="1" customFormat="1" ht="30" customHeight="1">
      <c r="A18" s="504"/>
      <c r="B18" s="15">
        <v>46306</v>
      </c>
      <c r="C18" s="16">
        <f t="shared" si="18"/>
        <v>5419020.7300000004</v>
      </c>
      <c r="D18" s="16">
        <v>5425444.9000000004</v>
      </c>
      <c r="E18" s="17">
        <f t="shared" si="0"/>
        <v>6424.16999999993</v>
      </c>
      <c r="F18" s="16">
        <f t="shared" si="19"/>
        <v>1755930.85</v>
      </c>
      <c r="G18" s="16">
        <v>1760979.78</v>
      </c>
      <c r="H18" s="17">
        <f t="shared" si="1"/>
        <v>5048.9299999999303</v>
      </c>
      <c r="I18" s="16">
        <f t="shared" si="20"/>
        <v>193591.24</v>
      </c>
      <c r="J18" s="16">
        <v>193869.38</v>
      </c>
      <c r="K18" s="17">
        <f t="shared" si="2"/>
        <v>278.14000000001403</v>
      </c>
      <c r="L18" s="16">
        <f t="shared" si="21"/>
        <v>112348.09</v>
      </c>
      <c r="M18" s="16">
        <v>112459.23</v>
      </c>
      <c r="N18" s="17">
        <f t="shared" si="3"/>
        <v>111.13999999999901</v>
      </c>
      <c r="O18" s="16">
        <f t="shared" si="22"/>
        <v>973975.1</v>
      </c>
      <c r="P18" s="16">
        <v>975389.2</v>
      </c>
      <c r="Q18" s="17">
        <f t="shared" si="4"/>
        <v>1414.0999999999799</v>
      </c>
      <c r="R18" s="16">
        <f t="shared" si="23"/>
        <v>395408.36</v>
      </c>
      <c r="S18" s="16">
        <v>395950.28</v>
      </c>
      <c r="T18" s="17">
        <f t="shared" si="5"/>
        <v>541.92000000004202</v>
      </c>
      <c r="U18" s="16">
        <f t="shared" si="24"/>
        <v>1039580.8</v>
      </c>
      <c r="V18" s="16">
        <v>1040928.8</v>
      </c>
      <c r="W18" s="17">
        <f t="shared" si="6"/>
        <v>1348</v>
      </c>
      <c r="X18" s="16">
        <f t="shared" si="25"/>
        <v>726740.24</v>
      </c>
      <c r="Y18" s="16">
        <v>727444.96</v>
      </c>
      <c r="Z18" s="17">
        <f t="shared" si="7"/>
        <v>704.71999999997195</v>
      </c>
      <c r="AA18" s="16">
        <f t="shared" si="26"/>
        <v>204247.52</v>
      </c>
      <c r="AB18" s="16">
        <v>204568.4</v>
      </c>
      <c r="AC18" s="17">
        <f t="shared" si="8"/>
        <v>320.880000000005</v>
      </c>
      <c r="AD18" s="16">
        <f t="shared" si="27"/>
        <v>276642</v>
      </c>
      <c r="AE18" s="16">
        <v>276866</v>
      </c>
      <c r="AF18" s="17">
        <f t="shared" si="9"/>
        <v>224</v>
      </c>
      <c r="AG18" s="17">
        <f t="shared" si="10"/>
        <v>16415.999999999902</v>
      </c>
      <c r="AH18" s="16">
        <f t="shared" si="28"/>
        <v>10548891.869999999</v>
      </c>
      <c r="AI18" s="16">
        <v>10563993.91</v>
      </c>
      <c r="AJ18" s="34">
        <f t="shared" si="11"/>
        <v>15102.040000000999</v>
      </c>
      <c r="AK18" s="16">
        <f t="shared" si="29"/>
        <v>10890311.99</v>
      </c>
      <c r="AL18" s="16">
        <v>10905834.6</v>
      </c>
      <c r="AM18" s="34">
        <f t="shared" si="12"/>
        <v>15522.6099999994</v>
      </c>
      <c r="AN18" s="16">
        <f t="shared" si="30"/>
        <v>246414.99</v>
      </c>
      <c r="AO18" s="16">
        <v>246949.46</v>
      </c>
      <c r="AP18" s="18">
        <f t="shared" si="13"/>
        <v>534.47000000000105</v>
      </c>
      <c r="AQ18" s="16">
        <f t="shared" si="31"/>
        <v>248305.21</v>
      </c>
      <c r="AR18" s="16">
        <v>248793.73</v>
      </c>
      <c r="AS18" s="18">
        <f t="shared" si="14"/>
        <v>488.52000000001902</v>
      </c>
      <c r="AT18" s="16">
        <f t="shared" si="32"/>
        <v>45633.1</v>
      </c>
      <c r="AU18" s="16">
        <v>45633.1</v>
      </c>
      <c r="AV18" s="34">
        <f t="shared" si="15"/>
        <v>0</v>
      </c>
      <c r="AW18" s="18">
        <f t="shared" si="16"/>
        <v>15804.150000001</v>
      </c>
      <c r="AX18" s="16">
        <f t="shared" si="33"/>
        <v>420.56999999843498</v>
      </c>
    </row>
    <row r="19" spans="1:55" s="3" customFormat="1" ht="30" customHeight="1">
      <c r="A19" s="504"/>
      <c r="B19" s="15">
        <v>46307</v>
      </c>
      <c r="C19" s="16">
        <f t="shared" si="18"/>
        <v>5425444.9000000004</v>
      </c>
      <c r="D19" s="16">
        <v>5431844.2699999996</v>
      </c>
      <c r="E19" s="17">
        <f t="shared" si="0"/>
        <v>6399.3699999991804</v>
      </c>
      <c r="F19" s="16">
        <f t="shared" si="19"/>
        <v>1760979.78</v>
      </c>
      <c r="G19" s="16">
        <v>1766071.6</v>
      </c>
      <c r="H19" s="17">
        <f t="shared" si="1"/>
        <v>5091.8200000000697</v>
      </c>
      <c r="I19" s="16">
        <f t="shared" si="20"/>
        <v>193869.38</v>
      </c>
      <c r="J19" s="16">
        <v>194141.77</v>
      </c>
      <c r="K19" s="17">
        <f t="shared" si="2"/>
        <v>272.38999999998498</v>
      </c>
      <c r="L19" s="16">
        <f t="shared" si="21"/>
        <v>112459.23</v>
      </c>
      <c r="M19" s="16">
        <v>112583.2</v>
      </c>
      <c r="N19" s="17">
        <f t="shared" si="3"/>
        <v>123.97000000000099</v>
      </c>
      <c r="O19" s="16">
        <f t="shared" si="22"/>
        <v>975389.2</v>
      </c>
      <c r="P19" s="16">
        <v>976835.2</v>
      </c>
      <c r="Q19" s="17">
        <f t="shared" si="4"/>
        <v>1446</v>
      </c>
      <c r="R19" s="16">
        <f t="shared" si="23"/>
        <v>395950.28</v>
      </c>
      <c r="S19" s="16">
        <v>396565.8</v>
      </c>
      <c r="T19" s="17">
        <f t="shared" si="5"/>
        <v>615.51999999995996</v>
      </c>
      <c r="U19" s="16">
        <f t="shared" si="24"/>
        <v>1040928.8</v>
      </c>
      <c r="V19" s="16">
        <v>1042421.5</v>
      </c>
      <c r="W19" s="17">
        <f t="shared" si="6"/>
        <v>1492.69999999995</v>
      </c>
      <c r="X19" s="16">
        <f t="shared" si="25"/>
        <v>727444.96</v>
      </c>
      <c r="Y19" s="16">
        <v>728155.6</v>
      </c>
      <c r="Z19" s="17">
        <f t="shared" si="7"/>
        <v>710.64000000001397</v>
      </c>
      <c r="AA19" s="16">
        <f t="shared" si="26"/>
        <v>204568.4</v>
      </c>
      <c r="AB19" s="16">
        <v>204876.6</v>
      </c>
      <c r="AC19" s="17">
        <f t="shared" si="8"/>
        <v>308.20000000001198</v>
      </c>
      <c r="AD19" s="16">
        <f t="shared" si="27"/>
        <v>276866</v>
      </c>
      <c r="AE19" s="16">
        <v>277161</v>
      </c>
      <c r="AF19" s="17">
        <f t="shared" si="9"/>
        <v>295</v>
      </c>
      <c r="AG19" s="17">
        <f t="shared" si="10"/>
        <v>16755.6099999992</v>
      </c>
      <c r="AH19" s="16">
        <f t="shared" si="28"/>
        <v>10563993.91</v>
      </c>
      <c r="AI19" s="16">
        <v>10579242.199999999</v>
      </c>
      <c r="AJ19" s="34">
        <f t="shared" si="11"/>
        <v>15248.2899999991</v>
      </c>
      <c r="AK19" s="16">
        <f t="shared" si="29"/>
        <v>10905834.6</v>
      </c>
      <c r="AL19" s="16">
        <v>10921526.140000001</v>
      </c>
      <c r="AM19" s="34">
        <f t="shared" si="12"/>
        <v>15691.540000000999</v>
      </c>
      <c r="AN19" s="16">
        <f t="shared" si="30"/>
        <v>246949.46</v>
      </c>
      <c r="AO19" s="16">
        <v>247527.4</v>
      </c>
      <c r="AP19" s="18">
        <f t="shared" si="13"/>
        <v>577.94000000000199</v>
      </c>
      <c r="AQ19" s="16">
        <f t="shared" si="31"/>
        <v>248793.73</v>
      </c>
      <c r="AR19" s="16">
        <v>249334.75</v>
      </c>
      <c r="AS19" s="18">
        <f t="shared" si="14"/>
        <v>541.01999999998998</v>
      </c>
      <c r="AT19" s="16">
        <f t="shared" si="32"/>
        <v>45633.1</v>
      </c>
      <c r="AU19" s="16">
        <v>45633.1</v>
      </c>
      <c r="AV19" s="34">
        <f t="shared" si="15"/>
        <v>0</v>
      </c>
      <c r="AW19" s="18">
        <f t="shared" si="16"/>
        <v>16059.049999999101</v>
      </c>
      <c r="AX19" s="16">
        <f t="shared" si="33"/>
        <v>443.25000000186299</v>
      </c>
      <c r="AY19" s="40"/>
    </row>
    <row r="20" spans="1:55" s="3" customFormat="1" ht="30" customHeight="1">
      <c r="A20" s="504"/>
      <c r="B20" s="15">
        <v>46308</v>
      </c>
      <c r="C20" s="16">
        <f t="shared" si="18"/>
        <v>5431844.2699999996</v>
      </c>
      <c r="D20" s="16">
        <v>5437883.8700000001</v>
      </c>
      <c r="E20" s="17">
        <f t="shared" si="0"/>
        <v>6039.6000000005597</v>
      </c>
      <c r="F20" s="16">
        <f t="shared" si="19"/>
        <v>1766071.6</v>
      </c>
      <c r="G20" s="16">
        <v>1771356.92</v>
      </c>
      <c r="H20" s="17">
        <f t="shared" si="1"/>
        <v>5285.3199999998296</v>
      </c>
      <c r="I20" s="16">
        <f t="shared" si="20"/>
        <v>194141.77</v>
      </c>
      <c r="J20" s="16">
        <v>194402.79</v>
      </c>
      <c r="K20" s="17">
        <f t="shared" si="2"/>
        <v>261.02000000001902</v>
      </c>
      <c r="L20" s="16">
        <f t="shared" si="21"/>
        <v>112583.2</v>
      </c>
      <c r="M20" s="16">
        <v>112726.44</v>
      </c>
      <c r="N20" s="17">
        <f t="shared" si="3"/>
        <v>143.24000000000501</v>
      </c>
      <c r="O20" s="16">
        <f t="shared" si="22"/>
        <v>976835.2</v>
      </c>
      <c r="P20" s="16">
        <v>978226.8</v>
      </c>
      <c r="Q20" s="17">
        <f t="shared" si="4"/>
        <v>1391.6000000000899</v>
      </c>
      <c r="R20" s="16">
        <f t="shared" si="23"/>
        <v>396565.8</v>
      </c>
      <c r="S20" s="16">
        <v>397189.24</v>
      </c>
      <c r="T20" s="17">
        <f t="shared" si="5"/>
        <v>623.44000000000199</v>
      </c>
      <c r="U20" s="16">
        <f t="shared" si="24"/>
        <v>1042421.5</v>
      </c>
      <c r="V20" s="16">
        <v>1043684.5</v>
      </c>
      <c r="W20" s="17">
        <f t="shared" si="6"/>
        <v>1263</v>
      </c>
      <c r="X20" s="16">
        <f t="shared" si="25"/>
        <v>728155.6</v>
      </c>
      <c r="Y20" s="16">
        <v>728876.16</v>
      </c>
      <c r="Z20" s="17">
        <f t="shared" si="7"/>
        <v>720.56000000005599</v>
      </c>
      <c r="AA20" s="16">
        <f t="shared" si="26"/>
        <v>204876.6</v>
      </c>
      <c r="AB20" s="16">
        <v>205179.12</v>
      </c>
      <c r="AC20" s="17">
        <f t="shared" si="8"/>
        <v>302.51999999998998</v>
      </c>
      <c r="AD20" s="16">
        <f t="shared" si="27"/>
        <v>277161</v>
      </c>
      <c r="AE20" s="16">
        <v>277485</v>
      </c>
      <c r="AF20" s="17">
        <f t="shared" si="9"/>
        <v>324</v>
      </c>
      <c r="AG20" s="17">
        <f t="shared" si="10"/>
        <v>16354.3000000006</v>
      </c>
      <c r="AH20" s="16">
        <f t="shared" si="28"/>
        <v>10579242.199999999</v>
      </c>
      <c r="AI20" s="16">
        <v>10594380.15</v>
      </c>
      <c r="AJ20" s="34">
        <f t="shared" si="11"/>
        <v>15137.950000001099</v>
      </c>
      <c r="AK20" s="16">
        <f t="shared" si="29"/>
        <v>10921526.140000001</v>
      </c>
      <c r="AL20" s="16">
        <v>10937046.84</v>
      </c>
      <c r="AM20" s="34">
        <f t="shared" si="12"/>
        <v>15520.6999999993</v>
      </c>
      <c r="AN20" s="16">
        <f t="shared" si="30"/>
        <v>247527.4</v>
      </c>
      <c r="AO20" s="16">
        <v>248088.99</v>
      </c>
      <c r="AP20" s="18">
        <f t="shared" si="13"/>
        <v>561.58999999999696</v>
      </c>
      <c r="AQ20" s="16">
        <f t="shared" si="31"/>
        <v>249334.75</v>
      </c>
      <c r="AR20" s="16">
        <v>249864.52</v>
      </c>
      <c r="AS20" s="18">
        <f t="shared" si="14"/>
        <v>529.76999999998998</v>
      </c>
      <c r="AT20" s="16">
        <f t="shared" si="32"/>
        <v>45633.1</v>
      </c>
      <c r="AU20" s="16">
        <v>45633.1</v>
      </c>
      <c r="AV20" s="34">
        <f t="shared" si="15"/>
        <v>0</v>
      </c>
      <c r="AW20" s="18">
        <f t="shared" si="16"/>
        <v>15926.7900000011</v>
      </c>
      <c r="AX20" s="16">
        <f t="shared" si="33"/>
        <v>382.74999999813701</v>
      </c>
      <c r="AY20" s="40"/>
    </row>
    <row r="21" spans="1:55" s="1" customFormat="1" ht="30" customHeight="1">
      <c r="A21" s="504"/>
      <c r="B21" s="15">
        <v>46309</v>
      </c>
      <c r="C21" s="16">
        <f t="shared" si="18"/>
        <v>5437883.8700000001</v>
      </c>
      <c r="D21" s="16">
        <v>5444408.6799999997</v>
      </c>
      <c r="E21" s="17">
        <f t="shared" si="0"/>
        <v>6524.8099999995902</v>
      </c>
      <c r="F21" s="16">
        <f t="shared" si="19"/>
        <v>1771356.92</v>
      </c>
      <c r="G21" s="16">
        <v>1776554.08</v>
      </c>
      <c r="H21" s="17">
        <f t="shared" si="1"/>
        <v>5197.1600000001499</v>
      </c>
      <c r="I21" s="16">
        <f t="shared" si="20"/>
        <v>194402.79</v>
      </c>
      <c r="J21" s="16">
        <v>194686.95</v>
      </c>
      <c r="K21" s="17">
        <f t="shared" si="2"/>
        <v>284.16000000000298</v>
      </c>
      <c r="L21" s="16">
        <f t="shared" si="21"/>
        <v>112726.44</v>
      </c>
      <c r="M21" s="16">
        <v>112861.62</v>
      </c>
      <c r="N21" s="17">
        <f t="shared" si="3"/>
        <v>135.17999999999299</v>
      </c>
      <c r="O21" s="16">
        <f t="shared" si="22"/>
        <v>978226.8</v>
      </c>
      <c r="P21" s="16">
        <v>980118</v>
      </c>
      <c r="Q21" s="17">
        <f t="shared" si="4"/>
        <v>1891.19999999995</v>
      </c>
      <c r="R21" s="16">
        <f t="shared" si="23"/>
        <v>397189.24</v>
      </c>
      <c r="S21" s="16">
        <v>397798.16</v>
      </c>
      <c r="T21" s="17">
        <f t="shared" si="5"/>
        <v>608.91999999998404</v>
      </c>
      <c r="U21" s="16">
        <f t="shared" si="24"/>
        <v>1043684.5</v>
      </c>
      <c r="V21" s="16">
        <v>1044952.7</v>
      </c>
      <c r="W21" s="17">
        <f t="shared" si="6"/>
        <v>1268.19999999995</v>
      </c>
      <c r="X21" s="16">
        <f t="shared" si="25"/>
        <v>728876.16</v>
      </c>
      <c r="Y21" s="16">
        <v>729667.36</v>
      </c>
      <c r="Z21" s="17">
        <f t="shared" si="7"/>
        <v>791.19999999995298</v>
      </c>
      <c r="AA21" s="16">
        <f t="shared" si="26"/>
        <v>205179.12</v>
      </c>
      <c r="AB21" s="16">
        <v>205443.04</v>
      </c>
      <c r="AC21" s="17">
        <f t="shared" si="8"/>
        <v>263.92000000001298</v>
      </c>
      <c r="AD21" s="16">
        <f t="shared" si="27"/>
        <v>277485</v>
      </c>
      <c r="AE21" s="16">
        <v>277876</v>
      </c>
      <c r="AF21" s="17">
        <f t="shared" si="9"/>
        <v>391</v>
      </c>
      <c r="AG21" s="17">
        <f t="shared" si="10"/>
        <v>17355.7499999996</v>
      </c>
      <c r="AH21" s="16">
        <f t="shared" si="28"/>
        <v>10594380.15</v>
      </c>
      <c r="AI21" s="16">
        <v>10610821.66</v>
      </c>
      <c r="AJ21" s="34">
        <f t="shared" si="11"/>
        <v>16441.509999999798</v>
      </c>
      <c r="AK21" s="16">
        <f t="shared" si="29"/>
        <v>10937046.84</v>
      </c>
      <c r="AL21" s="16">
        <v>10953935.1</v>
      </c>
      <c r="AM21" s="34">
        <f t="shared" si="12"/>
        <v>16888.259999999798</v>
      </c>
      <c r="AN21" s="16">
        <f t="shared" si="30"/>
        <v>248088.99</v>
      </c>
      <c r="AO21" s="16">
        <v>248672.47</v>
      </c>
      <c r="AP21" s="18">
        <f t="shared" si="13"/>
        <v>583.48000000001002</v>
      </c>
      <c r="AQ21" s="16">
        <f t="shared" si="31"/>
        <v>249864.52</v>
      </c>
      <c r="AR21" s="16">
        <v>250416.58</v>
      </c>
      <c r="AS21" s="18">
        <f t="shared" si="14"/>
        <v>552.05999999999801</v>
      </c>
      <c r="AT21" s="16">
        <f t="shared" si="32"/>
        <v>45633.1</v>
      </c>
      <c r="AU21" s="16">
        <v>45633.1</v>
      </c>
      <c r="AV21" s="34">
        <f t="shared" si="15"/>
        <v>0</v>
      </c>
      <c r="AW21" s="18">
        <f t="shared" si="16"/>
        <v>17313.129999999801</v>
      </c>
      <c r="AX21" s="16">
        <f t="shared" si="33"/>
        <v>446.75</v>
      </c>
    </row>
    <row r="22" spans="1:55" s="1" customFormat="1" ht="30" customHeight="1">
      <c r="A22" s="504"/>
      <c r="B22" s="15">
        <v>46310</v>
      </c>
      <c r="C22" s="16">
        <f t="shared" si="18"/>
        <v>5444408.6799999997</v>
      </c>
      <c r="D22" s="16">
        <v>5449580.2300000004</v>
      </c>
      <c r="E22" s="17">
        <f t="shared" si="0"/>
        <v>5171.5500000007496</v>
      </c>
      <c r="F22" s="16">
        <f t="shared" si="19"/>
        <v>1776554.08</v>
      </c>
      <c r="G22" s="16">
        <v>1781324.06</v>
      </c>
      <c r="H22" s="17">
        <f t="shared" si="1"/>
        <v>4769.9799999999796</v>
      </c>
      <c r="I22" s="16">
        <f t="shared" si="20"/>
        <v>194686.95</v>
      </c>
      <c r="J22" s="16">
        <v>194907.89</v>
      </c>
      <c r="K22" s="17">
        <f t="shared" si="2"/>
        <v>220.94000000000199</v>
      </c>
      <c r="L22" s="16">
        <f t="shared" si="21"/>
        <v>112861.62</v>
      </c>
      <c r="M22" s="16">
        <v>112988.51</v>
      </c>
      <c r="N22" s="17">
        <f t="shared" si="3"/>
        <v>126.88999999999901</v>
      </c>
      <c r="O22" s="16">
        <f t="shared" si="22"/>
        <v>980118</v>
      </c>
      <c r="P22" s="16">
        <v>980963.1</v>
      </c>
      <c r="Q22" s="17">
        <f t="shared" si="4"/>
        <v>845.09999999997694</v>
      </c>
      <c r="R22" s="16">
        <f t="shared" si="23"/>
        <v>397798.16</v>
      </c>
      <c r="S22" s="16">
        <v>398319</v>
      </c>
      <c r="T22" s="17">
        <f t="shared" si="5"/>
        <v>520.84000000002595</v>
      </c>
      <c r="U22" s="16">
        <f t="shared" si="24"/>
        <v>1044952.7</v>
      </c>
      <c r="V22" s="16">
        <v>1046151.4</v>
      </c>
      <c r="W22" s="17">
        <f t="shared" si="6"/>
        <v>1198.7000000000701</v>
      </c>
      <c r="X22" s="16">
        <f t="shared" si="25"/>
        <v>729667.36</v>
      </c>
      <c r="Y22" s="16">
        <v>730336.96</v>
      </c>
      <c r="Z22" s="17">
        <f t="shared" si="7"/>
        <v>669.59999999997694</v>
      </c>
      <c r="AA22" s="16">
        <f t="shared" si="26"/>
        <v>205443.04</v>
      </c>
      <c r="AB22" s="16">
        <v>205648</v>
      </c>
      <c r="AC22" s="17">
        <f t="shared" si="8"/>
        <v>204.95999999999199</v>
      </c>
      <c r="AD22" s="16">
        <f t="shared" si="27"/>
        <v>277876</v>
      </c>
      <c r="AE22" s="16">
        <v>278183</v>
      </c>
      <c r="AF22" s="17">
        <f t="shared" si="9"/>
        <v>307</v>
      </c>
      <c r="AG22" s="17">
        <f t="shared" si="10"/>
        <v>14035.5600000008</v>
      </c>
      <c r="AH22" s="16">
        <f t="shared" si="28"/>
        <v>10610821.66</v>
      </c>
      <c r="AI22" s="16">
        <v>10623132.1</v>
      </c>
      <c r="AJ22" s="34">
        <f t="shared" si="11"/>
        <v>12310.4399999995</v>
      </c>
      <c r="AK22" s="16">
        <f t="shared" si="29"/>
        <v>10953935.1</v>
      </c>
      <c r="AL22" s="16">
        <v>10966602.43</v>
      </c>
      <c r="AM22" s="34">
        <f t="shared" si="12"/>
        <v>12667.3300000001</v>
      </c>
      <c r="AN22" s="16">
        <f t="shared" si="30"/>
        <v>248672.47</v>
      </c>
      <c r="AO22" s="16">
        <v>249248.78</v>
      </c>
      <c r="AP22" s="18">
        <f t="shared" si="13"/>
        <v>576.30999999999801</v>
      </c>
      <c r="AQ22" s="16">
        <f t="shared" si="31"/>
        <v>250416.58</v>
      </c>
      <c r="AR22" s="16">
        <v>250963.75</v>
      </c>
      <c r="AS22" s="18">
        <f t="shared" si="14"/>
        <v>547.17000000001303</v>
      </c>
      <c r="AT22" s="16">
        <f t="shared" si="32"/>
        <v>45633.1</v>
      </c>
      <c r="AU22" s="16">
        <v>45633.1</v>
      </c>
      <c r="AV22" s="34">
        <f t="shared" si="15"/>
        <v>0</v>
      </c>
      <c r="AW22" s="18">
        <f t="shared" si="16"/>
        <v>13228.959999999501</v>
      </c>
      <c r="AX22" s="16">
        <f t="shared" si="33"/>
        <v>356.89000000059599</v>
      </c>
      <c r="AY22" s="2"/>
      <c r="BC22" s="3"/>
    </row>
    <row r="23" spans="1:55" s="1" customFormat="1" ht="30" customHeight="1">
      <c r="A23" s="504"/>
      <c r="B23" s="15">
        <v>46311</v>
      </c>
      <c r="C23" s="16">
        <f t="shared" si="18"/>
        <v>5449580.2300000004</v>
      </c>
      <c r="D23" s="16">
        <v>5455672.21</v>
      </c>
      <c r="E23" s="17">
        <f t="shared" si="0"/>
        <v>6091.9799999995203</v>
      </c>
      <c r="F23" s="16">
        <f t="shared" si="19"/>
        <v>1781324.06</v>
      </c>
      <c r="G23" s="16">
        <v>1782576.01</v>
      </c>
      <c r="H23" s="17">
        <f t="shared" si="1"/>
        <v>1251.94999999995</v>
      </c>
      <c r="I23" s="16">
        <f t="shared" si="20"/>
        <v>194907.89</v>
      </c>
      <c r="J23" s="16">
        <v>195071.84</v>
      </c>
      <c r="K23" s="17">
        <f t="shared" si="2"/>
        <v>163.94999999998299</v>
      </c>
      <c r="L23" s="16">
        <f t="shared" si="21"/>
        <v>112988.51</v>
      </c>
      <c r="M23" s="16">
        <v>113110.06</v>
      </c>
      <c r="N23" s="17">
        <f t="shared" si="3"/>
        <v>121.550000000003</v>
      </c>
      <c r="O23" s="16">
        <f t="shared" si="22"/>
        <v>980963.1</v>
      </c>
      <c r="P23" s="16">
        <v>981333</v>
      </c>
      <c r="Q23" s="17">
        <f t="shared" si="4"/>
        <v>369.900000000023</v>
      </c>
      <c r="R23" s="16">
        <f t="shared" si="23"/>
        <v>398319</v>
      </c>
      <c r="S23" s="16">
        <v>398701.68</v>
      </c>
      <c r="T23" s="17">
        <f t="shared" si="5"/>
        <v>382.67999999999302</v>
      </c>
      <c r="U23" s="16">
        <f t="shared" si="24"/>
        <v>1046151.4</v>
      </c>
      <c r="V23" s="16">
        <v>1047003.2</v>
      </c>
      <c r="W23" s="17">
        <f t="shared" si="6"/>
        <v>851.79999999993004</v>
      </c>
      <c r="X23" s="16">
        <f t="shared" si="25"/>
        <v>730336.96</v>
      </c>
      <c r="Y23" s="16">
        <v>730852.16</v>
      </c>
      <c r="Z23" s="17">
        <f t="shared" si="7"/>
        <v>515.20000000006996</v>
      </c>
      <c r="AA23" s="16">
        <f t="shared" si="26"/>
        <v>205648</v>
      </c>
      <c r="AB23" s="16">
        <v>205762</v>
      </c>
      <c r="AC23" s="17">
        <f t="shared" si="8"/>
        <v>114</v>
      </c>
      <c r="AD23" s="16">
        <f t="shared" si="27"/>
        <v>278183</v>
      </c>
      <c r="AE23" s="16">
        <v>278492</v>
      </c>
      <c r="AF23" s="17">
        <f t="shared" si="9"/>
        <v>309</v>
      </c>
      <c r="AG23" s="17">
        <f t="shared" si="10"/>
        <v>10172.0099999995</v>
      </c>
      <c r="AH23" s="16">
        <f t="shared" si="28"/>
        <v>10623132.1</v>
      </c>
      <c r="AI23" s="16">
        <v>10632200.02</v>
      </c>
      <c r="AJ23" s="34">
        <f t="shared" si="11"/>
        <v>9067.9199999999291</v>
      </c>
      <c r="AK23" s="16">
        <f t="shared" si="29"/>
        <v>10966602.43</v>
      </c>
      <c r="AL23" s="16">
        <v>10975952.550000001</v>
      </c>
      <c r="AM23" s="34">
        <f t="shared" si="12"/>
        <v>9350.1200000010394</v>
      </c>
      <c r="AN23" s="16">
        <f t="shared" si="30"/>
        <v>249248.78</v>
      </c>
      <c r="AO23" s="16">
        <v>249764.76</v>
      </c>
      <c r="AP23" s="18">
        <f t="shared" si="13"/>
        <v>515.98000000001002</v>
      </c>
      <c r="AQ23" s="16">
        <f t="shared" si="31"/>
        <v>250963.75</v>
      </c>
      <c r="AR23" s="16">
        <v>251454.42</v>
      </c>
      <c r="AS23" s="18">
        <f t="shared" si="14"/>
        <v>490.67000000001298</v>
      </c>
      <c r="AT23" s="16">
        <f t="shared" si="32"/>
        <v>45633.1</v>
      </c>
      <c r="AU23" s="16">
        <v>45633.1</v>
      </c>
      <c r="AV23" s="34">
        <f t="shared" si="15"/>
        <v>0</v>
      </c>
      <c r="AW23" s="18">
        <f t="shared" si="16"/>
        <v>9960.5699999999506</v>
      </c>
      <c r="AX23" s="16">
        <f t="shared" si="33"/>
        <v>282.20000000111798</v>
      </c>
    </row>
    <row r="24" spans="1:55" s="3" customFormat="1" ht="30" customHeight="1">
      <c r="A24" s="504"/>
      <c r="B24" s="15">
        <v>46312</v>
      </c>
      <c r="C24" s="16">
        <f t="shared" si="18"/>
        <v>5455672.21</v>
      </c>
      <c r="D24" s="16">
        <v>5461957.4400000004</v>
      </c>
      <c r="E24" s="17">
        <f t="shared" si="0"/>
        <v>6285.2300000004498</v>
      </c>
      <c r="F24" s="16">
        <f t="shared" si="19"/>
        <v>1782576.01</v>
      </c>
      <c r="G24" s="16">
        <v>1787198.38</v>
      </c>
      <c r="H24" s="17">
        <f t="shared" si="1"/>
        <v>4622.3699999998798</v>
      </c>
      <c r="I24" s="16">
        <f t="shared" si="20"/>
        <v>195071.84</v>
      </c>
      <c r="J24" s="16">
        <v>195290.22</v>
      </c>
      <c r="K24" s="17">
        <f t="shared" si="2"/>
        <v>218.380000000005</v>
      </c>
      <c r="L24" s="16">
        <f t="shared" si="21"/>
        <v>113110.06</v>
      </c>
      <c r="M24" s="16">
        <v>113229.22</v>
      </c>
      <c r="N24" s="17">
        <f t="shared" si="3"/>
        <v>119.160000000003</v>
      </c>
      <c r="O24" s="16">
        <f t="shared" si="22"/>
        <v>981333</v>
      </c>
      <c r="P24" s="16">
        <v>981871.5</v>
      </c>
      <c r="Q24" s="17">
        <f t="shared" si="4"/>
        <v>538.5</v>
      </c>
      <c r="R24" s="16">
        <f t="shared" si="23"/>
        <v>398701.68</v>
      </c>
      <c r="S24" s="16">
        <v>399267.56</v>
      </c>
      <c r="T24" s="17">
        <f t="shared" si="5"/>
        <v>565.880000000005</v>
      </c>
      <c r="U24" s="16">
        <f t="shared" si="24"/>
        <v>1047003.2</v>
      </c>
      <c r="V24" s="16">
        <v>1048095.7</v>
      </c>
      <c r="W24" s="17">
        <f t="shared" si="6"/>
        <v>1092.5</v>
      </c>
      <c r="X24" s="16">
        <f t="shared" si="25"/>
        <v>730852.16</v>
      </c>
      <c r="Y24" s="16">
        <v>731624.08</v>
      </c>
      <c r="Z24" s="17">
        <f t="shared" si="7"/>
        <v>771.91999999992504</v>
      </c>
      <c r="AA24" s="16">
        <f t="shared" si="26"/>
        <v>205762</v>
      </c>
      <c r="AB24" s="16">
        <v>205911.24</v>
      </c>
      <c r="AC24" s="17">
        <f t="shared" si="8"/>
        <v>149.239999999991</v>
      </c>
      <c r="AD24" s="16">
        <f t="shared" si="27"/>
        <v>278492</v>
      </c>
      <c r="AE24" s="16">
        <v>278822</v>
      </c>
      <c r="AF24" s="17">
        <f t="shared" si="9"/>
        <v>330</v>
      </c>
      <c r="AG24" s="17">
        <f t="shared" si="10"/>
        <v>14693.1800000003</v>
      </c>
      <c r="AH24" s="16">
        <f t="shared" si="28"/>
        <v>10632200.02</v>
      </c>
      <c r="AI24" s="16">
        <v>10645664.720000001</v>
      </c>
      <c r="AJ24" s="34">
        <f t="shared" si="11"/>
        <v>13464.700000001099</v>
      </c>
      <c r="AK24" s="16">
        <f t="shared" si="29"/>
        <v>10975952.550000001</v>
      </c>
      <c r="AL24" s="16">
        <v>10989763.609999999</v>
      </c>
      <c r="AM24" s="34">
        <f t="shared" si="12"/>
        <v>13811.059999998701</v>
      </c>
      <c r="AN24" s="16">
        <f t="shared" si="30"/>
        <v>249764.76</v>
      </c>
      <c r="AO24" s="16">
        <v>250337.7</v>
      </c>
      <c r="AP24" s="18">
        <f t="shared" si="13"/>
        <v>572.94000000000199</v>
      </c>
      <c r="AQ24" s="16">
        <f t="shared" si="31"/>
        <v>251454.42</v>
      </c>
      <c r="AR24" s="16">
        <v>252025.8</v>
      </c>
      <c r="AS24" s="18">
        <f t="shared" si="14"/>
        <v>571.37999999997601</v>
      </c>
      <c r="AT24" s="16">
        <f t="shared" si="32"/>
        <v>45633.1</v>
      </c>
      <c r="AU24" s="16">
        <v>45633.1</v>
      </c>
      <c r="AV24" s="34">
        <f t="shared" si="15"/>
        <v>0</v>
      </c>
      <c r="AW24" s="18">
        <f t="shared" si="16"/>
        <v>14459.780000001099</v>
      </c>
      <c r="AX24" s="16">
        <f t="shared" si="33"/>
        <v>346.35999999754102</v>
      </c>
      <c r="AY24" s="41"/>
      <c r="BC24" s="1"/>
    </row>
    <row r="25" spans="1:55" s="1" customFormat="1" ht="30" customHeight="1">
      <c r="A25" s="504"/>
      <c r="B25" s="15">
        <v>46313</v>
      </c>
      <c r="C25" s="16">
        <f t="shared" si="18"/>
        <v>5461957.4400000004</v>
      </c>
      <c r="D25" s="16">
        <v>5467659.8099999996</v>
      </c>
      <c r="E25" s="17">
        <f t="shared" si="0"/>
        <v>5702.3699999991804</v>
      </c>
      <c r="F25" s="16">
        <f t="shared" si="19"/>
        <v>1787198.38</v>
      </c>
      <c r="G25" s="16">
        <v>1792170.83</v>
      </c>
      <c r="H25" s="17">
        <f t="shared" si="1"/>
        <v>4972.4500000001899</v>
      </c>
      <c r="I25" s="16">
        <f t="shared" si="20"/>
        <v>195290.22</v>
      </c>
      <c r="J25" s="16">
        <v>195511.7</v>
      </c>
      <c r="K25" s="17">
        <f t="shared" si="2"/>
        <v>221.48000000000999</v>
      </c>
      <c r="L25" s="16">
        <f t="shared" si="21"/>
        <v>113229.22</v>
      </c>
      <c r="M25" s="16">
        <v>113346.14</v>
      </c>
      <c r="N25" s="17">
        <f t="shared" si="3"/>
        <v>116.919999999998</v>
      </c>
      <c r="O25" s="16">
        <f t="shared" si="22"/>
        <v>981871.5</v>
      </c>
      <c r="P25" s="16">
        <v>982638.8</v>
      </c>
      <c r="Q25" s="17">
        <f t="shared" si="4"/>
        <v>767.30000000004702</v>
      </c>
      <c r="R25" s="16">
        <f t="shared" si="23"/>
        <v>399267.56</v>
      </c>
      <c r="S25" s="16">
        <v>399867.64</v>
      </c>
      <c r="T25" s="17">
        <f t="shared" si="5"/>
        <v>600.08000000001596</v>
      </c>
      <c r="U25" s="16">
        <f t="shared" si="24"/>
        <v>1048095.7</v>
      </c>
      <c r="V25" s="16">
        <v>1049271.6000000001</v>
      </c>
      <c r="W25" s="17">
        <f t="shared" si="6"/>
        <v>1175.9000000001399</v>
      </c>
      <c r="X25" s="16">
        <f t="shared" si="25"/>
        <v>731624.08</v>
      </c>
      <c r="Y25" s="16">
        <v>732350</v>
      </c>
      <c r="Z25" s="17">
        <f t="shared" si="7"/>
        <v>725.92000000004202</v>
      </c>
      <c r="AA25" s="16">
        <f t="shared" si="26"/>
        <v>205911.24</v>
      </c>
      <c r="AB25" s="16">
        <v>206056.2</v>
      </c>
      <c r="AC25" s="17">
        <f t="shared" si="8"/>
        <v>144.96000000002101</v>
      </c>
      <c r="AD25" s="16">
        <f t="shared" si="27"/>
        <v>278822</v>
      </c>
      <c r="AE25" s="16">
        <v>279074</v>
      </c>
      <c r="AF25" s="17">
        <f t="shared" si="9"/>
        <v>252</v>
      </c>
      <c r="AG25" s="17">
        <f t="shared" si="10"/>
        <v>14679.379999999601</v>
      </c>
      <c r="AH25" s="16">
        <f t="shared" si="28"/>
        <v>10645664.720000001</v>
      </c>
      <c r="AI25" s="16">
        <v>10659082.75</v>
      </c>
      <c r="AJ25" s="34">
        <f t="shared" si="11"/>
        <v>13418.0299999993</v>
      </c>
      <c r="AK25" s="16">
        <f t="shared" si="29"/>
        <v>10989763.609999999</v>
      </c>
      <c r="AL25" s="16">
        <v>11003568.16</v>
      </c>
      <c r="AM25" s="34">
        <f t="shared" si="12"/>
        <v>13804.5500000007</v>
      </c>
      <c r="AN25" s="16">
        <f t="shared" si="30"/>
        <v>250337.7</v>
      </c>
      <c r="AO25" s="16">
        <v>250927.22</v>
      </c>
      <c r="AP25" s="18">
        <f t="shared" si="13"/>
        <v>589.51999999998998</v>
      </c>
      <c r="AQ25" s="16">
        <f t="shared" si="31"/>
        <v>252025.8</v>
      </c>
      <c r="AR25" s="16">
        <v>252576.16</v>
      </c>
      <c r="AS25" s="18">
        <f t="shared" si="14"/>
        <v>550.36000000001502</v>
      </c>
      <c r="AT25" s="16">
        <f t="shared" si="32"/>
        <v>45633.1</v>
      </c>
      <c r="AU25" s="16">
        <v>45633.1</v>
      </c>
      <c r="AV25" s="34">
        <f t="shared" si="15"/>
        <v>0</v>
      </c>
      <c r="AW25" s="18">
        <v>15000</v>
      </c>
      <c r="AX25" s="16">
        <f t="shared" si="33"/>
        <v>386.52000000141601</v>
      </c>
    </row>
    <row r="26" spans="1:55" s="3" customFormat="1" ht="30" customHeight="1">
      <c r="A26" s="504"/>
      <c r="B26" s="15">
        <v>46314</v>
      </c>
      <c r="C26" s="16">
        <f t="shared" si="18"/>
        <v>5467659.8099999996</v>
      </c>
      <c r="D26" s="16"/>
      <c r="E26" s="17">
        <f t="shared" si="0"/>
        <v>-5467659.8099999996</v>
      </c>
      <c r="F26" s="16">
        <f t="shared" si="19"/>
        <v>1792170.83</v>
      </c>
      <c r="G26" s="16"/>
      <c r="H26" s="17">
        <f t="shared" si="1"/>
        <v>-1792170.83</v>
      </c>
      <c r="I26" s="16">
        <f t="shared" si="20"/>
        <v>195511.7</v>
      </c>
      <c r="J26" s="16"/>
      <c r="K26" s="17">
        <f t="shared" si="2"/>
        <v>-195511.7</v>
      </c>
      <c r="L26" s="16">
        <f t="shared" si="21"/>
        <v>113346.14</v>
      </c>
      <c r="M26" s="16"/>
      <c r="N26" s="17">
        <f t="shared" si="3"/>
        <v>-113346.14</v>
      </c>
      <c r="O26" s="16">
        <f t="shared" si="22"/>
        <v>982638.8</v>
      </c>
      <c r="P26" s="16"/>
      <c r="Q26" s="17">
        <f t="shared" si="4"/>
        <v>-982638.8</v>
      </c>
      <c r="R26" s="16">
        <f t="shared" si="23"/>
        <v>399867.64</v>
      </c>
      <c r="S26" s="16"/>
      <c r="T26" s="17">
        <f t="shared" si="5"/>
        <v>-399867.64</v>
      </c>
      <c r="U26" s="16">
        <f t="shared" si="24"/>
        <v>1049271.6000000001</v>
      </c>
      <c r="V26" s="16"/>
      <c r="W26" s="17">
        <f t="shared" si="6"/>
        <v>-1049271.6000000001</v>
      </c>
      <c r="X26" s="16">
        <f t="shared" si="25"/>
        <v>732350</v>
      </c>
      <c r="Y26" s="16"/>
      <c r="Z26" s="17">
        <f t="shared" si="7"/>
        <v>-732350</v>
      </c>
      <c r="AA26" s="16">
        <f t="shared" si="26"/>
        <v>206056.2</v>
      </c>
      <c r="AB26" s="16"/>
      <c r="AC26" s="17">
        <f t="shared" si="8"/>
        <v>-206056.2</v>
      </c>
      <c r="AD26" s="16">
        <f t="shared" si="27"/>
        <v>279074</v>
      </c>
      <c r="AE26" s="16"/>
      <c r="AF26" s="17">
        <f t="shared" si="9"/>
        <v>-279074</v>
      </c>
      <c r="AG26" s="17">
        <f t="shared" si="10"/>
        <v>-11217946.720000001</v>
      </c>
      <c r="AH26" s="16">
        <f t="shared" si="28"/>
        <v>10659082.75</v>
      </c>
      <c r="AI26" s="16"/>
      <c r="AJ26" s="34">
        <f t="shared" si="11"/>
        <v>-10659082.75</v>
      </c>
      <c r="AK26" s="16">
        <f t="shared" si="29"/>
        <v>11003568.16</v>
      </c>
      <c r="AL26" s="16"/>
      <c r="AM26" s="34">
        <f t="shared" si="12"/>
        <v>-11003568.16</v>
      </c>
      <c r="AN26" s="16">
        <f t="shared" si="30"/>
        <v>250927.22</v>
      </c>
      <c r="AO26" s="16"/>
      <c r="AP26" s="18">
        <f t="shared" si="13"/>
        <v>-250927.22</v>
      </c>
      <c r="AQ26" s="16">
        <f t="shared" si="31"/>
        <v>252576.16</v>
      </c>
      <c r="AR26" s="16"/>
      <c r="AS26" s="18">
        <f t="shared" si="14"/>
        <v>-252576.16</v>
      </c>
      <c r="AT26" s="16">
        <f t="shared" si="32"/>
        <v>45633.1</v>
      </c>
      <c r="AU26" s="16"/>
      <c r="AV26" s="34">
        <f t="shared" si="15"/>
        <v>-45633.1</v>
      </c>
      <c r="AW26" s="18">
        <f t="shared" si="16"/>
        <v>-10910896.83</v>
      </c>
      <c r="AX26" s="16">
        <f t="shared" si="33"/>
        <v>-344485.41</v>
      </c>
    </row>
    <row r="27" spans="1:55" s="3" customFormat="1" ht="30" customHeight="1">
      <c r="A27" s="504"/>
      <c r="B27" s="15">
        <v>46315</v>
      </c>
      <c r="C27" s="16">
        <f t="shared" si="18"/>
        <v>0</v>
      </c>
      <c r="D27" s="16"/>
      <c r="E27" s="17">
        <f t="shared" si="0"/>
        <v>0</v>
      </c>
      <c r="F27" s="16">
        <f t="shared" si="19"/>
        <v>0</v>
      </c>
      <c r="G27" s="16"/>
      <c r="H27" s="17">
        <f t="shared" si="1"/>
        <v>0</v>
      </c>
      <c r="I27" s="16">
        <f t="shared" si="20"/>
        <v>0</v>
      </c>
      <c r="J27" s="16"/>
      <c r="K27" s="17">
        <f t="shared" si="2"/>
        <v>0</v>
      </c>
      <c r="L27" s="16">
        <f t="shared" si="21"/>
        <v>0</v>
      </c>
      <c r="M27" s="16"/>
      <c r="N27" s="17">
        <f t="shared" si="3"/>
        <v>0</v>
      </c>
      <c r="O27" s="16">
        <f t="shared" si="22"/>
        <v>0</v>
      </c>
      <c r="P27" s="16"/>
      <c r="Q27" s="17">
        <f t="shared" si="4"/>
        <v>0</v>
      </c>
      <c r="R27" s="16">
        <f t="shared" si="23"/>
        <v>0</v>
      </c>
      <c r="S27" s="16"/>
      <c r="T27" s="17">
        <f t="shared" si="5"/>
        <v>0</v>
      </c>
      <c r="U27" s="16">
        <f t="shared" si="24"/>
        <v>0</v>
      </c>
      <c r="V27" s="16"/>
      <c r="W27" s="17">
        <f t="shared" si="6"/>
        <v>0</v>
      </c>
      <c r="X27" s="16">
        <f t="shared" si="25"/>
        <v>0</v>
      </c>
      <c r="Y27" s="16"/>
      <c r="Z27" s="17">
        <f t="shared" si="7"/>
        <v>0</v>
      </c>
      <c r="AA27" s="16">
        <f t="shared" si="26"/>
        <v>0</v>
      </c>
      <c r="AB27" s="16"/>
      <c r="AC27" s="17">
        <f t="shared" si="8"/>
        <v>0</v>
      </c>
      <c r="AD27" s="16">
        <f t="shared" si="27"/>
        <v>0</v>
      </c>
      <c r="AE27" s="16"/>
      <c r="AF27" s="17">
        <f t="shared" si="9"/>
        <v>0</v>
      </c>
      <c r="AG27" s="17">
        <f t="shared" si="10"/>
        <v>0</v>
      </c>
      <c r="AH27" s="16">
        <f t="shared" si="28"/>
        <v>0</v>
      </c>
      <c r="AI27" s="16"/>
      <c r="AJ27" s="34">
        <f t="shared" si="11"/>
        <v>0</v>
      </c>
      <c r="AK27" s="16">
        <f t="shared" si="29"/>
        <v>0</v>
      </c>
      <c r="AL27" s="16"/>
      <c r="AM27" s="34">
        <f t="shared" si="12"/>
        <v>0</v>
      </c>
      <c r="AN27" s="16">
        <f t="shared" si="30"/>
        <v>0</v>
      </c>
      <c r="AO27" s="16"/>
      <c r="AP27" s="18">
        <f t="shared" si="13"/>
        <v>0</v>
      </c>
      <c r="AQ27" s="16">
        <f t="shared" si="31"/>
        <v>0</v>
      </c>
      <c r="AR27" s="16"/>
      <c r="AS27" s="18">
        <f t="shared" si="14"/>
        <v>0</v>
      </c>
      <c r="AT27" s="16">
        <f t="shared" si="32"/>
        <v>0</v>
      </c>
      <c r="AU27" s="16"/>
      <c r="AV27" s="34">
        <f t="shared" si="15"/>
        <v>0</v>
      </c>
      <c r="AW27" s="18">
        <f t="shared" si="16"/>
        <v>0</v>
      </c>
      <c r="AX27" s="16">
        <f t="shared" si="33"/>
        <v>0</v>
      </c>
    </row>
    <row r="28" spans="1:55" s="1" customFormat="1" ht="30" customHeight="1">
      <c r="A28" s="504"/>
      <c r="B28" s="15">
        <v>46316</v>
      </c>
      <c r="C28" s="16">
        <f t="shared" si="18"/>
        <v>0</v>
      </c>
      <c r="D28" s="16"/>
      <c r="E28" s="17">
        <f t="shared" si="0"/>
        <v>0</v>
      </c>
      <c r="F28" s="16">
        <f t="shared" si="19"/>
        <v>0</v>
      </c>
      <c r="G28" s="16"/>
      <c r="H28" s="17">
        <f t="shared" si="1"/>
        <v>0</v>
      </c>
      <c r="I28" s="16">
        <f t="shared" si="20"/>
        <v>0</v>
      </c>
      <c r="J28" s="16"/>
      <c r="K28" s="17">
        <f t="shared" si="2"/>
        <v>0</v>
      </c>
      <c r="L28" s="16">
        <f t="shared" si="21"/>
        <v>0</v>
      </c>
      <c r="M28" s="16"/>
      <c r="N28" s="17">
        <f t="shared" si="3"/>
        <v>0</v>
      </c>
      <c r="O28" s="16">
        <f t="shared" si="22"/>
        <v>0</v>
      </c>
      <c r="P28" s="16"/>
      <c r="Q28" s="17">
        <f t="shared" si="4"/>
        <v>0</v>
      </c>
      <c r="R28" s="16">
        <f t="shared" si="23"/>
        <v>0</v>
      </c>
      <c r="S28" s="16"/>
      <c r="T28" s="17">
        <f t="shared" si="5"/>
        <v>0</v>
      </c>
      <c r="U28" s="16">
        <f t="shared" si="24"/>
        <v>0</v>
      </c>
      <c r="V28" s="16"/>
      <c r="W28" s="17">
        <f t="shared" si="6"/>
        <v>0</v>
      </c>
      <c r="X28" s="16">
        <f t="shared" si="25"/>
        <v>0</v>
      </c>
      <c r="Y28" s="16"/>
      <c r="Z28" s="17">
        <f t="shared" si="7"/>
        <v>0</v>
      </c>
      <c r="AA28" s="16">
        <f t="shared" si="26"/>
        <v>0</v>
      </c>
      <c r="AB28" s="16"/>
      <c r="AC28" s="17">
        <f t="shared" si="8"/>
        <v>0</v>
      </c>
      <c r="AD28" s="16">
        <f t="shared" si="27"/>
        <v>0</v>
      </c>
      <c r="AE28" s="16"/>
      <c r="AF28" s="17">
        <f t="shared" si="9"/>
        <v>0</v>
      </c>
      <c r="AG28" s="17">
        <f t="shared" si="10"/>
        <v>0</v>
      </c>
      <c r="AH28" s="16">
        <f t="shared" si="28"/>
        <v>0</v>
      </c>
      <c r="AI28" s="16"/>
      <c r="AJ28" s="34">
        <f t="shared" si="11"/>
        <v>0</v>
      </c>
      <c r="AK28" s="16">
        <f t="shared" si="29"/>
        <v>0</v>
      </c>
      <c r="AL28" s="16"/>
      <c r="AM28" s="34">
        <f t="shared" si="12"/>
        <v>0</v>
      </c>
      <c r="AN28" s="16">
        <f t="shared" si="30"/>
        <v>0</v>
      </c>
      <c r="AO28" s="16"/>
      <c r="AP28" s="18">
        <f t="shared" si="13"/>
        <v>0</v>
      </c>
      <c r="AQ28" s="16">
        <f t="shared" si="31"/>
        <v>0</v>
      </c>
      <c r="AR28" s="16"/>
      <c r="AS28" s="18">
        <f t="shared" si="14"/>
        <v>0</v>
      </c>
      <c r="AT28" s="16">
        <f t="shared" si="32"/>
        <v>0</v>
      </c>
      <c r="AU28" s="16"/>
      <c r="AV28" s="34">
        <f t="shared" si="15"/>
        <v>0</v>
      </c>
      <c r="AW28" s="18">
        <f t="shared" si="16"/>
        <v>0</v>
      </c>
      <c r="AX28" s="16">
        <f t="shared" si="33"/>
        <v>0</v>
      </c>
      <c r="AY28" s="3"/>
    </row>
    <row r="29" spans="1:55" s="3" customFormat="1" ht="30" customHeight="1">
      <c r="A29" s="504"/>
      <c r="B29" s="15">
        <v>46317</v>
      </c>
      <c r="C29" s="16">
        <f t="shared" si="18"/>
        <v>0</v>
      </c>
      <c r="D29" s="16"/>
      <c r="E29" s="17">
        <f t="shared" si="0"/>
        <v>0</v>
      </c>
      <c r="F29" s="16">
        <f t="shared" si="19"/>
        <v>0</v>
      </c>
      <c r="G29" s="16"/>
      <c r="H29" s="17">
        <f t="shared" si="1"/>
        <v>0</v>
      </c>
      <c r="I29" s="16">
        <f t="shared" si="20"/>
        <v>0</v>
      </c>
      <c r="J29" s="16"/>
      <c r="K29" s="17">
        <f t="shared" si="2"/>
        <v>0</v>
      </c>
      <c r="L29" s="16">
        <f t="shared" si="21"/>
        <v>0</v>
      </c>
      <c r="M29" s="16"/>
      <c r="N29" s="17">
        <f t="shared" si="3"/>
        <v>0</v>
      </c>
      <c r="O29" s="16">
        <f t="shared" si="22"/>
        <v>0</v>
      </c>
      <c r="P29" s="16"/>
      <c r="Q29" s="17">
        <f t="shared" si="4"/>
        <v>0</v>
      </c>
      <c r="R29" s="16">
        <f t="shared" si="23"/>
        <v>0</v>
      </c>
      <c r="S29" s="16"/>
      <c r="T29" s="17">
        <f t="shared" si="5"/>
        <v>0</v>
      </c>
      <c r="U29" s="16">
        <f t="shared" si="24"/>
        <v>0</v>
      </c>
      <c r="V29" s="16"/>
      <c r="W29" s="17">
        <f t="shared" si="6"/>
        <v>0</v>
      </c>
      <c r="X29" s="16">
        <f t="shared" si="25"/>
        <v>0</v>
      </c>
      <c r="Y29" s="16"/>
      <c r="Z29" s="17">
        <f t="shared" si="7"/>
        <v>0</v>
      </c>
      <c r="AA29" s="16">
        <f t="shared" si="26"/>
        <v>0</v>
      </c>
      <c r="AB29" s="16"/>
      <c r="AC29" s="17">
        <f t="shared" si="8"/>
        <v>0</v>
      </c>
      <c r="AD29" s="16">
        <f t="shared" si="27"/>
        <v>0</v>
      </c>
      <c r="AE29" s="16"/>
      <c r="AF29" s="17">
        <f t="shared" si="9"/>
        <v>0</v>
      </c>
      <c r="AG29" s="17">
        <f t="shared" si="10"/>
        <v>0</v>
      </c>
      <c r="AH29" s="16">
        <f t="shared" si="28"/>
        <v>0</v>
      </c>
      <c r="AI29" s="16"/>
      <c r="AJ29" s="34">
        <f t="shared" si="11"/>
        <v>0</v>
      </c>
      <c r="AK29" s="16">
        <f t="shared" si="29"/>
        <v>0</v>
      </c>
      <c r="AL29" s="16"/>
      <c r="AM29" s="34">
        <f t="shared" si="12"/>
        <v>0</v>
      </c>
      <c r="AN29" s="16">
        <f t="shared" si="30"/>
        <v>0</v>
      </c>
      <c r="AO29" s="16"/>
      <c r="AP29" s="18">
        <f t="shared" si="13"/>
        <v>0</v>
      </c>
      <c r="AQ29" s="16">
        <f t="shared" si="31"/>
        <v>0</v>
      </c>
      <c r="AR29" s="16"/>
      <c r="AS29" s="18">
        <f t="shared" si="14"/>
        <v>0</v>
      </c>
      <c r="AT29" s="16">
        <f t="shared" si="32"/>
        <v>0</v>
      </c>
      <c r="AU29" s="16"/>
      <c r="AV29" s="34">
        <f t="shared" si="15"/>
        <v>0</v>
      </c>
      <c r="AW29" s="18">
        <f t="shared" si="16"/>
        <v>0</v>
      </c>
      <c r="AX29" s="16">
        <f t="shared" si="33"/>
        <v>0</v>
      </c>
    </row>
    <row r="30" spans="1:55" s="1" customFormat="1" ht="30" customHeight="1">
      <c r="A30" s="504"/>
      <c r="B30" s="15">
        <v>46318</v>
      </c>
      <c r="C30" s="16">
        <f t="shared" si="18"/>
        <v>0</v>
      </c>
      <c r="D30" s="16"/>
      <c r="E30" s="17">
        <f t="shared" si="0"/>
        <v>0</v>
      </c>
      <c r="F30" s="16">
        <f t="shared" si="19"/>
        <v>0</v>
      </c>
      <c r="G30" s="16"/>
      <c r="H30" s="17">
        <f t="shared" si="1"/>
        <v>0</v>
      </c>
      <c r="I30" s="16">
        <f t="shared" si="20"/>
        <v>0</v>
      </c>
      <c r="J30" s="16"/>
      <c r="K30" s="17">
        <f t="shared" si="2"/>
        <v>0</v>
      </c>
      <c r="L30" s="16">
        <f t="shared" si="21"/>
        <v>0</v>
      </c>
      <c r="M30" s="16"/>
      <c r="N30" s="17">
        <f t="shared" si="3"/>
        <v>0</v>
      </c>
      <c r="O30" s="16">
        <f t="shared" si="22"/>
        <v>0</v>
      </c>
      <c r="P30" s="16"/>
      <c r="Q30" s="17">
        <f t="shared" si="4"/>
        <v>0</v>
      </c>
      <c r="R30" s="16">
        <f t="shared" si="23"/>
        <v>0</v>
      </c>
      <c r="S30" s="16"/>
      <c r="T30" s="17">
        <f t="shared" si="5"/>
        <v>0</v>
      </c>
      <c r="U30" s="16">
        <f t="shared" si="24"/>
        <v>0</v>
      </c>
      <c r="V30" s="16"/>
      <c r="W30" s="17">
        <f t="shared" si="6"/>
        <v>0</v>
      </c>
      <c r="X30" s="16">
        <f t="shared" si="25"/>
        <v>0</v>
      </c>
      <c r="Y30" s="16"/>
      <c r="Z30" s="17">
        <f t="shared" si="7"/>
        <v>0</v>
      </c>
      <c r="AA30" s="16">
        <f t="shared" si="26"/>
        <v>0</v>
      </c>
      <c r="AB30" s="16"/>
      <c r="AC30" s="17">
        <f t="shared" si="8"/>
        <v>0</v>
      </c>
      <c r="AD30" s="16">
        <f t="shared" si="27"/>
        <v>0</v>
      </c>
      <c r="AE30" s="16"/>
      <c r="AF30" s="17">
        <f t="shared" si="9"/>
        <v>0</v>
      </c>
      <c r="AG30" s="17">
        <f t="shared" si="10"/>
        <v>0</v>
      </c>
      <c r="AH30" s="16">
        <f t="shared" si="28"/>
        <v>0</v>
      </c>
      <c r="AI30" s="16"/>
      <c r="AJ30" s="34">
        <f t="shared" si="11"/>
        <v>0</v>
      </c>
      <c r="AK30" s="16">
        <f t="shared" si="29"/>
        <v>0</v>
      </c>
      <c r="AL30" s="16"/>
      <c r="AM30" s="34">
        <f t="shared" si="12"/>
        <v>0</v>
      </c>
      <c r="AN30" s="16">
        <f t="shared" si="30"/>
        <v>0</v>
      </c>
      <c r="AO30" s="16"/>
      <c r="AP30" s="18">
        <f t="shared" si="13"/>
        <v>0</v>
      </c>
      <c r="AQ30" s="16">
        <f t="shared" si="31"/>
        <v>0</v>
      </c>
      <c r="AR30" s="16"/>
      <c r="AS30" s="18">
        <f t="shared" si="14"/>
        <v>0</v>
      </c>
      <c r="AT30" s="16">
        <f t="shared" si="32"/>
        <v>0</v>
      </c>
      <c r="AU30" s="16"/>
      <c r="AV30" s="34">
        <f t="shared" si="15"/>
        <v>0</v>
      </c>
      <c r="AW30" s="18">
        <f t="shared" si="16"/>
        <v>0</v>
      </c>
      <c r="AX30" s="16">
        <f t="shared" si="33"/>
        <v>0</v>
      </c>
    </row>
    <row r="31" spans="1:55" s="1" customFormat="1" ht="30" customHeight="1">
      <c r="A31" s="504"/>
      <c r="B31" s="15">
        <v>46319</v>
      </c>
      <c r="C31" s="16">
        <f t="shared" si="18"/>
        <v>0</v>
      </c>
      <c r="D31" s="16"/>
      <c r="E31" s="17">
        <f t="shared" si="0"/>
        <v>0</v>
      </c>
      <c r="F31" s="16">
        <f t="shared" si="19"/>
        <v>0</v>
      </c>
      <c r="G31" s="16"/>
      <c r="H31" s="17">
        <f t="shared" si="1"/>
        <v>0</v>
      </c>
      <c r="I31" s="16">
        <f t="shared" si="20"/>
        <v>0</v>
      </c>
      <c r="J31" s="16"/>
      <c r="K31" s="17">
        <f t="shared" si="2"/>
        <v>0</v>
      </c>
      <c r="L31" s="16">
        <f t="shared" si="21"/>
        <v>0</v>
      </c>
      <c r="M31" s="16"/>
      <c r="N31" s="17">
        <f t="shared" si="3"/>
        <v>0</v>
      </c>
      <c r="O31" s="16">
        <f t="shared" si="22"/>
        <v>0</v>
      </c>
      <c r="P31" s="16"/>
      <c r="Q31" s="17">
        <f t="shared" si="4"/>
        <v>0</v>
      </c>
      <c r="R31" s="16">
        <f t="shared" si="23"/>
        <v>0</v>
      </c>
      <c r="S31" s="16"/>
      <c r="T31" s="17">
        <f t="shared" si="5"/>
        <v>0</v>
      </c>
      <c r="U31" s="16">
        <f t="shared" si="24"/>
        <v>0</v>
      </c>
      <c r="V31" s="16"/>
      <c r="W31" s="17">
        <f t="shared" si="6"/>
        <v>0</v>
      </c>
      <c r="X31" s="16">
        <f t="shared" si="25"/>
        <v>0</v>
      </c>
      <c r="Y31" s="16"/>
      <c r="Z31" s="17">
        <f t="shared" si="7"/>
        <v>0</v>
      </c>
      <c r="AA31" s="16">
        <f t="shared" si="26"/>
        <v>0</v>
      </c>
      <c r="AB31" s="16"/>
      <c r="AC31" s="17">
        <f t="shared" si="8"/>
        <v>0</v>
      </c>
      <c r="AD31" s="16">
        <f t="shared" si="27"/>
        <v>0</v>
      </c>
      <c r="AE31" s="16"/>
      <c r="AF31" s="17">
        <f t="shared" si="9"/>
        <v>0</v>
      </c>
      <c r="AG31" s="17">
        <f t="shared" si="10"/>
        <v>0</v>
      </c>
      <c r="AH31" s="16">
        <f t="shared" si="28"/>
        <v>0</v>
      </c>
      <c r="AI31" s="16"/>
      <c r="AJ31" s="34">
        <f t="shared" si="11"/>
        <v>0</v>
      </c>
      <c r="AK31" s="16">
        <f t="shared" si="29"/>
        <v>0</v>
      </c>
      <c r="AL31" s="16"/>
      <c r="AM31" s="34">
        <f t="shared" si="12"/>
        <v>0</v>
      </c>
      <c r="AN31" s="16">
        <f t="shared" si="30"/>
        <v>0</v>
      </c>
      <c r="AO31" s="16"/>
      <c r="AP31" s="18">
        <f t="shared" si="13"/>
        <v>0</v>
      </c>
      <c r="AQ31" s="16">
        <f t="shared" si="31"/>
        <v>0</v>
      </c>
      <c r="AR31" s="16"/>
      <c r="AS31" s="18">
        <f t="shared" si="14"/>
        <v>0</v>
      </c>
      <c r="AT31" s="16">
        <f t="shared" si="32"/>
        <v>0</v>
      </c>
      <c r="AU31" s="16"/>
      <c r="AV31" s="34">
        <f t="shared" si="15"/>
        <v>0</v>
      </c>
      <c r="AW31" s="18">
        <f t="shared" si="16"/>
        <v>0</v>
      </c>
      <c r="AX31" s="16">
        <f t="shared" si="33"/>
        <v>0</v>
      </c>
      <c r="BC31" s="3"/>
    </row>
    <row r="32" spans="1:55" s="1" customFormat="1" ht="30" customHeight="1">
      <c r="A32" s="504"/>
      <c r="B32" s="15">
        <v>46320</v>
      </c>
      <c r="C32" s="16">
        <f t="shared" si="18"/>
        <v>0</v>
      </c>
      <c r="D32" s="16"/>
      <c r="E32" s="17">
        <f t="shared" si="0"/>
        <v>0</v>
      </c>
      <c r="F32" s="16">
        <f t="shared" si="19"/>
        <v>0</v>
      </c>
      <c r="G32" s="16"/>
      <c r="H32" s="17">
        <f t="shared" si="1"/>
        <v>0</v>
      </c>
      <c r="I32" s="16">
        <f t="shared" si="20"/>
        <v>0</v>
      </c>
      <c r="J32" s="16"/>
      <c r="K32" s="17">
        <f t="shared" si="2"/>
        <v>0</v>
      </c>
      <c r="L32" s="16">
        <f t="shared" si="21"/>
        <v>0</v>
      </c>
      <c r="M32" s="16"/>
      <c r="N32" s="17">
        <f t="shared" si="3"/>
        <v>0</v>
      </c>
      <c r="O32" s="16">
        <f t="shared" si="22"/>
        <v>0</v>
      </c>
      <c r="P32" s="16"/>
      <c r="Q32" s="17">
        <f t="shared" si="4"/>
        <v>0</v>
      </c>
      <c r="R32" s="16">
        <f t="shared" si="23"/>
        <v>0</v>
      </c>
      <c r="S32" s="16"/>
      <c r="T32" s="17">
        <f t="shared" si="5"/>
        <v>0</v>
      </c>
      <c r="U32" s="16">
        <f t="shared" si="24"/>
        <v>0</v>
      </c>
      <c r="V32" s="16"/>
      <c r="W32" s="17">
        <f t="shared" si="6"/>
        <v>0</v>
      </c>
      <c r="X32" s="16">
        <f t="shared" si="25"/>
        <v>0</v>
      </c>
      <c r="Y32" s="16"/>
      <c r="Z32" s="17">
        <f t="shared" si="7"/>
        <v>0</v>
      </c>
      <c r="AA32" s="16">
        <f t="shared" si="26"/>
        <v>0</v>
      </c>
      <c r="AB32" s="16"/>
      <c r="AC32" s="17">
        <f t="shared" si="8"/>
        <v>0</v>
      </c>
      <c r="AD32" s="16">
        <f t="shared" si="27"/>
        <v>0</v>
      </c>
      <c r="AE32" s="16"/>
      <c r="AF32" s="17">
        <f t="shared" si="9"/>
        <v>0</v>
      </c>
      <c r="AG32" s="17">
        <f t="shared" si="10"/>
        <v>0</v>
      </c>
      <c r="AH32" s="16">
        <f t="shared" si="28"/>
        <v>0</v>
      </c>
      <c r="AI32" s="16"/>
      <c r="AJ32" s="34">
        <f t="shared" si="11"/>
        <v>0</v>
      </c>
      <c r="AK32" s="16">
        <f t="shared" si="29"/>
        <v>0</v>
      </c>
      <c r="AL32" s="16"/>
      <c r="AM32" s="34">
        <f t="shared" si="12"/>
        <v>0</v>
      </c>
      <c r="AN32" s="16">
        <f t="shared" si="30"/>
        <v>0</v>
      </c>
      <c r="AO32" s="16"/>
      <c r="AP32" s="18">
        <f t="shared" si="13"/>
        <v>0</v>
      </c>
      <c r="AQ32" s="16">
        <f t="shared" si="31"/>
        <v>0</v>
      </c>
      <c r="AR32" s="16"/>
      <c r="AS32" s="18">
        <f t="shared" si="14"/>
        <v>0</v>
      </c>
      <c r="AT32" s="16">
        <f t="shared" si="32"/>
        <v>0</v>
      </c>
      <c r="AU32" s="16"/>
      <c r="AV32" s="34">
        <f t="shared" si="15"/>
        <v>0</v>
      </c>
      <c r="AW32" s="18">
        <f t="shared" si="16"/>
        <v>0</v>
      </c>
      <c r="AX32" s="16">
        <f t="shared" si="33"/>
        <v>0</v>
      </c>
      <c r="BC32" s="3"/>
    </row>
    <row r="33" spans="1:55" s="1" customFormat="1" ht="30" customHeight="1">
      <c r="A33" s="504"/>
      <c r="B33" s="15">
        <v>46321</v>
      </c>
      <c r="C33" s="16">
        <f t="shared" si="18"/>
        <v>0</v>
      </c>
      <c r="D33" s="16"/>
      <c r="E33" s="17">
        <f t="shared" si="0"/>
        <v>0</v>
      </c>
      <c r="F33" s="16">
        <f t="shared" si="19"/>
        <v>0</v>
      </c>
      <c r="G33" s="16"/>
      <c r="H33" s="17">
        <f t="shared" si="1"/>
        <v>0</v>
      </c>
      <c r="I33" s="16">
        <f t="shared" si="20"/>
        <v>0</v>
      </c>
      <c r="J33" s="16"/>
      <c r="K33" s="17">
        <f t="shared" si="2"/>
        <v>0</v>
      </c>
      <c r="L33" s="16">
        <f t="shared" si="21"/>
        <v>0</v>
      </c>
      <c r="M33" s="16"/>
      <c r="N33" s="17">
        <f t="shared" si="3"/>
        <v>0</v>
      </c>
      <c r="O33" s="16">
        <f t="shared" si="22"/>
        <v>0</v>
      </c>
      <c r="P33" s="16"/>
      <c r="Q33" s="17">
        <f t="shared" si="4"/>
        <v>0</v>
      </c>
      <c r="R33" s="16">
        <f t="shared" si="23"/>
        <v>0</v>
      </c>
      <c r="S33" s="16"/>
      <c r="T33" s="17">
        <f t="shared" si="5"/>
        <v>0</v>
      </c>
      <c r="U33" s="16">
        <f t="shared" si="24"/>
        <v>0</v>
      </c>
      <c r="V33" s="16"/>
      <c r="W33" s="17">
        <f t="shared" si="6"/>
        <v>0</v>
      </c>
      <c r="X33" s="16">
        <f t="shared" si="25"/>
        <v>0</v>
      </c>
      <c r="Y33" s="16"/>
      <c r="Z33" s="17">
        <f t="shared" si="7"/>
        <v>0</v>
      </c>
      <c r="AA33" s="16">
        <f t="shared" si="26"/>
        <v>0</v>
      </c>
      <c r="AB33" s="16"/>
      <c r="AC33" s="17">
        <f t="shared" si="8"/>
        <v>0</v>
      </c>
      <c r="AD33" s="16">
        <f t="shared" si="27"/>
        <v>0</v>
      </c>
      <c r="AE33" s="16"/>
      <c r="AF33" s="17">
        <f t="shared" si="9"/>
        <v>0</v>
      </c>
      <c r="AG33" s="17">
        <f t="shared" si="10"/>
        <v>0</v>
      </c>
      <c r="AH33" s="16">
        <f t="shared" si="28"/>
        <v>0</v>
      </c>
      <c r="AI33" s="16"/>
      <c r="AJ33" s="34">
        <f t="shared" si="11"/>
        <v>0</v>
      </c>
      <c r="AK33" s="16">
        <f t="shared" si="29"/>
        <v>0</v>
      </c>
      <c r="AL33" s="16"/>
      <c r="AM33" s="34">
        <f t="shared" si="12"/>
        <v>0</v>
      </c>
      <c r="AN33" s="16">
        <f t="shared" si="30"/>
        <v>0</v>
      </c>
      <c r="AO33" s="16"/>
      <c r="AP33" s="18">
        <f t="shared" si="13"/>
        <v>0</v>
      </c>
      <c r="AQ33" s="16">
        <f t="shared" si="31"/>
        <v>0</v>
      </c>
      <c r="AR33" s="16"/>
      <c r="AS33" s="18">
        <f t="shared" si="14"/>
        <v>0</v>
      </c>
      <c r="AT33" s="16">
        <f t="shared" si="32"/>
        <v>0</v>
      </c>
      <c r="AU33" s="16"/>
      <c r="AV33" s="34">
        <f t="shared" si="15"/>
        <v>0</v>
      </c>
      <c r="AW33" s="18">
        <f t="shared" si="16"/>
        <v>0</v>
      </c>
      <c r="AX33" s="16">
        <f t="shared" si="33"/>
        <v>0</v>
      </c>
      <c r="BC33" s="3"/>
    </row>
    <row r="34" spans="1:55" s="3" customFormat="1" ht="30" customHeight="1">
      <c r="A34" s="504"/>
      <c r="B34" s="15">
        <v>46322</v>
      </c>
      <c r="C34" s="16">
        <f t="shared" si="18"/>
        <v>0</v>
      </c>
      <c r="D34" s="16"/>
      <c r="E34" s="17">
        <f t="shared" si="0"/>
        <v>0</v>
      </c>
      <c r="F34" s="16">
        <f t="shared" si="19"/>
        <v>0</v>
      </c>
      <c r="G34" s="16"/>
      <c r="H34" s="17">
        <f t="shared" si="1"/>
        <v>0</v>
      </c>
      <c r="I34" s="16">
        <f t="shared" si="20"/>
        <v>0</v>
      </c>
      <c r="J34" s="16"/>
      <c r="K34" s="17">
        <f t="shared" si="2"/>
        <v>0</v>
      </c>
      <c r="L34" s="16">
        <f t="shared" si="21"/>
        <v>0</v>
      </c>
      <c r="M34" s="16"/>
      <c r="N34" s="17">
        <f t="shared" si="3"/>
        <v>0</v>
      </c>
      <c r="O34" s="16">
        <f t="shared" si="22"/>
        <v>0</v>
      </c>
      <c r="P34" s="16"/>
      <c r="Q34" s="17">
        <f t="shared" si="4"/>
        <v>0</v>
      </c>
      <c r="R34" s="16">
        <f t="shared" si="23"/>
        <v>0</v>
      </c>
      <c r="S34" s="16"/>
      <c r="T34" s="17">
        <f t="shared" si="5"/>
        <v>0</v>
      </c>
      <c r="U34" s="16">
        <f t="shared" si="24"/>
        <v>0</v>
      </c>
      <c r="V34" s="16"/>
      <c r="W34" s="17">
        <f t="shared" si="6"/>
        <v>0</v>
      </c>
      <c r="X34" s="16">
        <f t="shared" si="25"/>
        <v>0</v>
      </c>
      <c r="Y34" s="16"/>
      <c r="Z34" s="17">
        <f t="shared" si="7"/>
        <v>0</v>
      </c>
      <c r="AA34" s="16">
        <f t="shared" si="26"/>
        <v>0</v>
      </c>
      <c r="AB34" s="16"/>
      <c r="AC34" s="17">
        <f t="shared" si="8"/>
        <v>0</v>
      </c>
      <c r="AD34" s="16">
        <f t="shared" si="27"/>
        <v>0</v>
      </c>
      <c r="AE34" s="16"/>
      <c r="AF34" s="17">
        <f t="shared" si="9"/>
        <v>0</v>
      </c>
      <c r="AG34" s="17">
        <f t="shared" si="10"/>
        <v>0</v>
      </c>
      <c r="AH34" s="16">
        <f t="shared" si="28"/>
        <v>0</v>
      </c>
      <c r="AI34" s="16"/>
      <c r="AJ34" s="34">
        <f t="shared" si="11"/>
        <v>0</v>
      </c>
      <c r="AK34" s="16">
        <f t="shared" si="29"/>
        <v>0</v>
      </c>
      <c r="AL34" s="16"/>
      <c r="AM34" s="34">
        <f t="shared" si="12"/>
        <v>0</v>
      </c>
      <c r="AN34" s="16">
        <f t="shared" si="30"/>
        <v>0</v>
      </c>
      <c r="AO34" s="16"/>
      <c r="AP34" s="18">
        <f t="shared" si="13"/>
        <v>0</v>
      </c>
      <c r="AQ34" s="16">
        <f t="shared" si="31"/>
        <v>0</v>
      </c>
      <c r="AR34" s="16"/>
      <c r="AS34" s="18">
        <f t="shared" si="14"/>
        <v>0</v>
      </c>
      <c r="AT34" s="16">
        <f t="shared" si="32"/>
        <v>0</v>
      </c>
      <c r="AU34" s="16"/>
      <c r="AV34" s="34">
        <f t="shared" si="15"/>
        <v>0</v>
      </c>
      <c r="AW34" s="18">
        <f t="shared" si="16"/>
        <v>0</v>
      </c>
      <c r="AX34" s="16">
        <f t="shared" si="33"/>
        <v>0</v>
      </c>
      <c r="BC34" s="1"/>
    </row>
    <row r="35" spans="1:55" s="3" customFormat="1" ht="30" customHeight="1">
      <c r="A35" s="504"/>
      <c r="B35" s="15">
        <v>46323</v>
      </c>
      <c r="C35" s="16">
        <f>+D34</f>
        <v>0</v>
      </c>
      <c r="D35" s="16"/>
      <c r="E35" s="17">
        <f t="shared" si="0"/>
        <v>0</v>
      </c>
      <c r="F35" s="16">
        <f t="shared" si="19"/>
        <v>0</v>
      </c>
      <c r="G35" s="16"/>
      <c r="H35" s="17">
        <f t="shared" si="1"/>
        <v>0</v>
      </c>
      <c r="I35" s="16">
        <f t="shared" si="20"/>
        <v>0</v>
      </c>
      <c r="J35" s="16"/>
      <c r="K35" s="17">
        <f t="shared" si="2"/>
        <v>0</v>
      </c>
      <c r="L35" s="16">
        <f t="shared" si="21"/>
        <v>0</v>
      </c>
      <c r="M35" s="16"/>
      <c r="N35" s="17">
        <f t="shared" si="3"/>
        <v>0</v>
      </c>
      <c r="O35" s="16">
        <f t="shared" si="22"/>
        <v>0</v>
      </c>
      <c r="P35" s="16"/>
      <c r="Q35" s="17">
        <f t="shared" si="4"/>
        <v>0</v>
      </c>
      <c r="R35" s="16">
        <f t="shared" si="23"/>
        <v>0</v>
      </c>
      <c r="S35" s="16"/>
      <c r="T35" s="17">
        <f t="shared" si="5"/>
        <v>0</v>
      </c>
      <c r="U35" s="16">
        <f t="shared" si="24"/>
        <v>0</v>
      </c>
      <c r="V35" s="16"/>
      <c r="W35" s="17">
        <f t="shared" si="6"/>
        <v>0</v>
      </c>
      <c r="X35" s="16">
        <f t="shared" si="25"/>
        <v>0</v>
      </c>
      <c r="Y35" s="16"/>
      <c r="Z35" s="17">
        <f t="shared" si="7"/>
        <v>0</v>
      </c>
      <c r="AA35" s="16">
        <f t="shared" si="26"/>
        <v>0</v>
      </c>
      <c r="AB35" s="16"/>
      <c r="AC35" s="17">
        <f t="shared" si="8"/>
        <v>0</v>
      </c>
      <c r="AD35" s="16">
        <f t="shared" si="27"/>
        <v>0</v>
      </c>
      <c r="AE35" s="16"/>
      <c r="AF35" s="17">
        <f t="shared" si="9"/>
        <v>0</v>
      </c>
      <c r="AG35" s="17">
        <f t="shared" si="10"/>
        <v>0</v>
      </c>
      <c r="AH35" s="16">
        <f t="shared" si="28"/>
        <v>0</v>
      </c>
      <c r="AI35" s="16"/>
      <c r="AJ35" s="34">
        <f t="shared" si="11"/>
        <v>0</v>
      </c>
      <c r="AK35" s="16">
        <f t="shared" si="29"/>
        <v>0</v>
      </c>
      <c r="AL35" s="16"/>
      <c r="AM35" s="34">
        <f t="shared" si="12"/>
        <v>0</v>
      </c>
      <c r="AN35" s="16">
        <f t="shared" si="30"/>
        <v>0</v>
      </c>
      <c r="AO35" s="16"/>
      <c r="AP35" s="18">
        <f t="shared" si="13"/>
        <v>0</v>
      </c>
      <c r="AQ35" s="16">
        <f t="shared" si="31"/>
        <v>0</v>
      </c>
      <c r="AR35" s="16"/>
      <c r="AS35" s="18">
        <f t="shared" si="14"/>
        <v>0</v>
      </c>
      <c r="AT35" s="16">
        <f t="shared" si="32"/>
        <v>0</v>
      </c>
      <c r="AU35" s="16"/>
      <c r="AV35" s="34">
        <f t="shared" si="15"/>
        <v>0</v>
      </c>
      <c r="AW35" s="18">
        <f t="shared" si="16"/>
        <v>0</v>
      </c>
      <c r="AX35" s="16">
        <f t="shared" si="33"/>
        <v>0</v>
      </c>
      <c r="BC35" s="1"/>
    </row>
    <row r="36" spans="1:55" s="3" customFormat="1" ht="30" customHeight="1">
      <c r="A36" s="504"/>
      <c r="B36" s="15">
        <v>46324</v>
      </c>
      <c r="C36" s="16">
        <f t="shared" ref="C36:C38" si="34">D35</f>
        <v>0</v>
      </c>
      <c r="D36" s="16"/>
      <c r="E36" s="17">
        <f t="shared" si="0"/>
        <v>0</v>
      </c>
      <c r="F36" s="16">
        <f t="shared" si="19"/>
        <v>0</v>
      </c>
      <c r="G36" s="16"/>
      <c r="H36" s="17">
        <f t="shared" si="1"/>
        <v>0</v>
      </c>
      <c r="I36" s="16">
        <f t="shared" si="20"/>
        <v>0</v>
      </c>
      <c r="J36" s="16"/>
      <c r="K36" s="17">
        <f t="shared" si="2"/>
        <v>0</v>
      </c>
      <c r="L36" s="16">
        <f t="shared" si="21"/>
        <v>0</v>
      </c>
      <c r="M36" s="16"/>
      <c r="N36" s="17">
        <f t="shared" si="3"/>
        <v>0</v>
      </c>
      <c r="O36" s="16">
        <f t="shared" si="22"/>
        <v>0</v>
      </c>
      <c r="P36" s="16"/>
      <c r="Q36" s="17">
        <f t="shared" si="4"/>
        <v>0</v>
      </c>
      <c r="R36" s="16">
        <f t="shared" si="23"/>
        <v>0</v>
      </c>
      <c r="S36" s="16"/>
      <c r="T36" s="17">
        <f t="shared" si="5"/>
        <v>0</v>
      </c>
      <c r="U36" s="16">
        <f t="shared" si="24"/>
        <v>0</v>
      </c>
      <c r="V36" s="16"/>
      <c r="W36" s="17">
        <f t="shared" si="6"/>
        <v>0</v>
      </c>
      <c r="X36" s="16">
        <f t="shared" si="25"/>
        <v>0</v>
      </c>
      <c r="Y36" s="16"/>
      <c r="Z36" s="17">
        <f t="shared" si="7"/>
        <v>0</v>
      </c>
      <c r="AA36" s="16">
        <f t="shared" si="26"/>
        <v>0</v>
      </c>
      <c r="AB36" s="16"/>
      <c r="AC36" s="17">
        <f t="shared" si="8"/>
        <v>0</v>
      </c>
      <c r="AD36" s="16">
        <f t="shared" si="27"/>
        <v>0</v>
      </c>
      <c r="AE36" s="16"/>
      <c r="AF36" s="17">
        <f t="shared" si="9"/>
        <v>0</v>
      </c>
      <c r="AG36" s="17">
        <f t="shared" si="10"/>
        <v>0</v>
      </c>
      <c r="AH36" s="16">
        <f t="shared" si="28"/>
        <v>0</v>
      </c>
      <c r="AI36" s="16"/>
      <c r="AJ36" s="34">
        <f t="shared" si="11"/>
        <v>0</v>
      </c>
      <c r="AK36" s="16">
        <f t="shared" si="29"/>
        <v>0</v>
      </c>
      <c r="AL36" s="16"/>
      <c r="AM36" s="34">
        <f t="shared" si="12"/>
        <v>0</v>
      </c>
      <c r="AN36" s="16">
        <f t="shared" si="30"/>
        <v>0</v>
      </c>
      <c r="AO36" s="16"/>
      <c r="AP36" s="18">
        <f t="shared" si="13"/>
        <v>0</v>
      </c>
      <c r="AQ36" s="16">
        <f t="shared" si="31"/>
        <v>0</v>
      </c>
      <c r="AR36" s="16"/>
      <c r="AS36" s="18">
        <f t="shared" si="14"/>
        <v>0</v>
      </c>
      <c r="AT36" s="16">
        <f t="shared" si="32"/>
        <v>0</v>
      </c>
      <c r="AU36" s="16"/>
      <c r="AV36" s="34">
        <f t="shared" si="15"/>
        <v>0</v>
      </c>
      <c r="AW36" s="18">
        <f t="shared" si="16"/>
        <v>0</v>
      </c>
      <c r="AX36" s="16">
        <f t="shared" si="33"/>
        <v>0</v>
      </c>
      <c r="BC36" s="1"/>
    </row>
    <row r="37" spans="1:55" s="3" customFormat="1" ht="30" customHeight="1">
      <c r="A37" s="504"/>
      <c r="B37" s="15">
        <v>46325</v>
      </c>
      <c r="C37" s="16">
        <f t="shared" si="34"/>
        <v>0</v>
      </c>
      <c r="D37" s="16"/>
      <c r="E37" s="17">
        <f t="shared" si="0"/>
        <v>0</v>
      </c>
      <c r="F37" s="16">
        <f t="shared" si="19"/>
        <v>0</v>
      </c>
      <c r="G37" s="16"/>
      <c r="H37" s="17">
        <f t="shared" si="1"/>
        <v>0</v>
      </c>
      <c r="I37" s="16">
        <f t="shared" si="20"/>
        <v>0</v>
      </c>
      <c r="J37" s="16"/>
      <c r="K37" s="17">
        <f t="shared" si="2"/>
        <v>0</v>
      </c>
      <c r="L37" s="16">
        <f t="shared" si="21"/>
        <v>0</v>
      </c>
      <c r="M37" s="16"/>
      <c r="N37" s="17">
        <f t="shared" si="3"/>
        <v>0</v>
      </c>
      <c r="O37" s="16">
        <f t="shared" si="22"/>
        <v>0</v>
      </c>
      <c r="P37" s="16"/>
      <c r="Q37" s="17">
        <f t="shared" si="4"/>
        <v>0</v>
      </c>
      <c r="R37" s="16">
        <f t="shared" si="23"/>
        <v>0</v>
      </c>
      <c r="S37" s="16"/>
      <c r="T37" s="17">
        <f t="shared" si="5"/>
        <v>0</v>
      </c>
      <c r="U37" s="16">
        <f t="shared" si="24"/>
        <v>0</v>
      </c>
      <c r="V37" s="16"/>
      <c r="W37" s="17">
        <f t="shared" si="6"/>
        <v>0</v>
      </c>
      <c r="X37" s="16">
        <f t="shared" si="25"/>
        <v>0</v>
      </c>
      <c r="Y37" s="16"/>
      <c r="Z37" s="17">
        <f t="shared" si="7"/>
        <v>0</v>
      </c>
      <c r="AA37" s="16">
        <f t="shared" si="26"/>
        <v>0</v>
      </c>
      <c r="AB37" s="16"/>
      <c r="AC37" s="17">
        <f t="shared" si="8"/>
        <v>0</v>
      </c>
      <c r="AD37" s="16">
        <f t="shared" si="27"/>
        <v>0</v>
      </c>
      <c r="AE37" s="16"/>
      <c r="AF37" s="17">
        <f t="shared" si="9"/>
        <v>0</v>
      </c>
      <c r="AG37" s="17">
        <f t="shared" si="10"/>
        <v>0</v>
      </c>
      <c r="AH37" s="16">
        <f t="shared" si="28"/>
        <v>0</v>
      </c>
      <c r="AI37" s="16"/>
      <c r="AJ37" s="34">
        <f t="shared" si="11"/>
        <v>0</v>
      </c>
      <c r="AK37" s="16">
        <f t="shared" si="29"/>
        <v>0</v>
      </c>
      <c r="AL37" s="16"/>
      <c r="AM37" s="34">
        <f t="shared" si="12"/>
        <v>0</v>
      </c>
      <c r="AN37" s="16">
        <f t="shared" si="30"/>
        <v>0</v>
      </c>
      <c r="AO37" s="16"/>
      <c r="AP37" s="18">
        <f t="shared" si="13"/>
        <v>0</v>
      </c>
      <c r="AQ37" s="16">
        <f t="shared" si="31"/>
        <v>0</v>
      </c>
      <c r="AR37" s="16"/>
      <c r="AS37" s="18">
        <f t="shared" si="14"/>
        <v>0</v>
      </c>
      <c r="AT37" s="16">
        <f t="shared" si="32"/>
        <v>0</v>
      </c>
      <c r="AU37" s="16"/>
      <c r="AV37" s="34">
        <f t="shared" si="15"/>
        <v>0</v>
      </c>
      <c r="AW37" s="18">
        <f t="shared" si="16"/>
        <v>0</v>
      </c>
      <c r="AX37" s="16">
        <f t="shared" si="33"/>
        <v>0</v>
      </c>
      <c r="BC37" s="1"/>
    </row>
    <row r="38" spans="1:55" s="3" customFormat="1" ht="30" customHeight="1">
      <c r="A38" s="504"/>
      <c r="B38" s="15">
        <v>46326</v>
      </c>
      <c r="C38" s="16">
        <f t="shared" si="34"/>
        <v>0</v>
      </c>
      <c r="D38" s="16"/>
      <c r="E38" s="17">
        <f t="shared" si="0"/>
        <v>0</v>
      </c>
      <c r="F38" s="16">
        <f t="shared" si="19"/>
        <v>0</v>
      </c>
      <c r="G38" s="16"/>
      <c r="H38" s="17">
        <f t="shared" si="1"/>
        <v>0</v>
      </c>
      <c r="I38" s="16">
        <f t="shared" si="20"/>
        <v>0</v>
      </c>
      <c r="J38" s="16"/>
      <c r="K38" s="17">
        <f t="shared" si="2"/>
        <v>0</v>
      </c>
      <c r="L38" s="16">
        <f t="shared" si="21"/>
        <v>0</v>
      </c>
      <c r="M38" s="16"/>
      <c r="N38" s="17">
        <f t="shared" si="3"/>
        <v>0</v>
      </c>
      <c r="O38" s="16">
        <f t="shared" si="22"/>
        <v>0</v>
      </c>
      <c r="P38" s="16"/>
      <c r="Q38" s="17">
        <f t="shared" si="4"/>
        <v>0</v>
      </c>
      <c r="R38" s="16">
        <f t="shared" si="23"/>
        <v>0</v>
      </c>
      <c r="S38" s="16"/>
      <c r="T38" s="17">
        <f t="shared" si="5"/>
        <v>0</v>
      </c>
      <c r="U38" s="16">
        <f t="shared" si="24"/>
        <v>0</v>
      </c>
      <c r="V38" s="16"/>
      <c r="W38" s="17">
        <f t="shared" si="6"/>
        <v>0</v>
      </c>
      <c r="X38" s="16">
        <f t="shared" si="25"/>
        <v>0</v>
      </c>
      <c r="Y38" s="16"/>
      <c r="Z38" s="17">
        <f t="shared" si="7"/>
        <v>0</v>
      </c>
      <c r="AA38" s="16">
        <f t="shared" si="26"/>
        <v>0</v>
      </c>
      <c r="AB38" s="16"/>
      <c r="AC38" s="17">
        <f t="shared" si="8"/>
        <v>0</v>
      </c>
      <c r="AD38" s="16">
        <f t="shared" si="27"/>
        <v>0</v>
      </c>
      <c r="AE38" s="16"/>
      <c r="AF38" s="17">
        <f t="shared" si="9"/>
        <v>0</v>
      </c>
      <c r="AG38" s="17">
        <f t="shared" si="10"/>
        <v>0</v>
      </c>
      <c r="AH38" s="16">
        <f t="shared" si="28"/>
        <v>0</v>
      </c>
      <c r="AI38" s="16"/>
      <c r="AJ38" s="34">
        <f t="shared" si="11"/>
        <v>0</v>
      </c>
      <c r="AK38" s="16">
        <f t="shared" si="29"/>
        <v>0</v>
      </c>
      <c r="AL38" s="16"/>
      <c r="AM38" s="34">
        <f t="shared" si="12"/>
        <v>0</v>
      </c>
      <c r="AN38" s="16">
        <f t="shared" si="30"/>
        <v>0</v>
      </c>
      <c r="AO38" s="16"/>
      <c r="AP38" s="18">
        <f t="shared" si="13"/>
        <v>0</v>
      </c>
      <c r="AQ38" s="16">
        <f t="shared" si="31"/>
        <v>0</v>
      </c>
      <c r="AR38" s="16"/>
      <c r="AS38" s="18">
        <f t="shared" si="14"/>
        <v>0</v>
      </c>
      <c r="AT38" s="16">
        <f t="shared" si="32"/>
        <v>0</v>
      </c>
      <c r="AU38" s="16"/>
      <c r="AV38" s="34">
        <f t="shared" si="15"/>
        <v>0</v>
      </c>
      <c r="AW38" s="18">
        <f t="shared" si="16"/>
        <v>0</v>
      </c>
      <c r="AX38" s="16">
        <f t="shared" si="33"/>
        <v>0</v>
      </c>
      <c r="AY38" s="40"/>
    </row>
    <row r="39" spans="1:55" s="3" customFormat="1" ht="30" customHeight="1">
      <c r="A39" s="504"/>
      <c r="B39" s="541" t="s">
        <v>39</v>
      </c>
      <c r="C39" s="541"/>
      <c r="D39" s="541"/>
      <c r="E39" s="20">
        <f>SUM(E8:E38)</f>
        <v>-5358923.42</v>
      </c>
      <c r="F39" s="20"/>
      <c r="G39" s="20"/>
      <c r="H39" s="20">
        <f>SUM(H8:H38)</f>
        <v>-1709170.87</v>
      </c>
      <c r="I39" s="20"/>
      <c r="J39" s="20"/>
      <c r="K39" s="20">
        <f>SUM(K8:K38)</f>
        <v>-191024.61</v>
      </c>
      <c r="L39" s="20"/>
      <c r="M39" s="20"/>
      <c r="N39" s="20">
        <f>SUM(N8:N34)</f>
        <v>-111066.63</v>
      </c>
      <c r="O39" s="20"/>
      <c r="P39" s="20"/>
      <c r="Q39" s="20">
        <f>SUM(Q8:Q34)</f>
        <v>-960070.7</v>
      </c>
      <c r="R39" s="20"/>
      <c r="S39" s="20"/>
      <c r="T39" s="20">
        <f>SUM(T8:T34)</f>
        <v>-390379.78</v>
      </c>
      <c r="U39" s="20"/>
      <c r="V39" s="20"/>
      <c r="W39" s="20">
        <f>SUM(W8:W34)</f>
        <v>-1025847.7</v>
      </c>
      <c r="X39" s="20"/>
      <c r="Y39" s="20"/>
      <c r="Z39" s="20">
        <f>SUM(Z8:Z34)</f>
        <v>-719903.76</v>
      </c>
      <c r="AA39" s="27"/>
      <c r="AB39" s="20"/>
      <c r="AC39" s="20">
        <f t="shared" ref="AC39:AG39" si="35">SUM(AC8:AC34)</f>
        <v>-201191.64</v>
      </c>
      <c r="AD39" s="20"/>
      <c r="AE39" s="28"/>
      <c r="AF39" s="20">
        <f t="shared" si="35"/>
        <v>-273700</v>
      </c>
      <c r="AG39" s="20">
        <f t="shared" si="35"/>
        <v>-10941279.109999999</v>
      </c>
      <c r="AH39" s="27"/>
      <c r="AI39" s="20"/>
      <c r="AJ39" s="20">
        <f>SUM(AJ8:AJ34)</f>
        <v>-10406365.49</v>
      </c>
      <c r="AK39" s="27"/>
      <c r="AL39" s="20"/>
      <c r="AM39" s="20">
        <f>SUM(AM8:AM34)</f>
        <v>-10743809.449999999</v>
      </c>
      <c r="AN39" s="27"/>
      <c r="AO39" s="27"/>
      <c r="AP39" s="27"/>
      <c r="AQ39" s="27"/>
      <c r="AR39" s="20"/>
      <c r="AS39" s="35">
        <f>SUM(AS8:AS38)</f>
        <v>-242979.98</v>
      </c>
      <c r="AT39" s="36"/>
      <c r="AU39" s="37"/>
      <c r="AV39" s="20">
        <f>SUM(AV8:AV38)</f>
        <v>-45633.1</v>
      </c>
      <c r="AW39" s="42">
        <f>+SUM(AW8:AW38)</f>
        <v>-10642657.42</v>
      </c>
      <c r="AX39" s="42">
        <f>+SUM(AX8:AX38)</f>
        <v>-337807.11999999703</v>
      </c>
    </row>
    <row r="40" spans="1:55" s="1" customFormat="1" ht="48" customHeight="1">
      <c r="A40" s="504"/>
      <c r="B40" s="4"/>
      <c r="C40" s="4"/>
      <c r="D40" s="4"/>
      <c r="E40" s="4"/>
      <c r="F40" s="5"/>
      <c r="G40" s="4"/>
      <c r="H40" s="7"/>
      <c r="I40" s="4"/>
      <c r="J40" s="4"/>
      <c r="K40" s="4"/>
      <c r="L40" s="7"/>
      <c r="M40" s="6"/>
      <c r="N40" s="4"/>
      <c r="O40" s="5"/>
      <c r="P40" s="4"/>
      <c r="Q40" s="23"/>
      <c r="R40" s="24"/>
      <c r="S40" s="24"/>
      <c r="T40" s="24"/>
      <c r="AA40" s="23"/>
      <c r="AB40" s="24"/>
      <c r="AD40" s="23"/>
      <c r="AE40" s="29"/>
      <c r="AW40" s="5"/>
      <c r="BC40" s="3"/>
    </row>
    <row r="41" spans="1:55" s="1" customFormat="1">
      <c r="C41" s="4"/>
      <c r="D41" s="4"/>
      <c r="E41" s="4"/>
      <c r="F41" s="5"/>
      <c r="G41" s="4"/>
      <c r="H41" s="4"/>
      <c r="I41" s="4"/>
      <c r="J41" s="4"/>
      <c r="K41" s="4"/>
      <c r="L41" s="4"/>
      <c r="M41" s="6"/>
      <c r="N41" s="4"/>
      <c r="O41" s="5"/>
      <c r="P41" s="7"/>
      <c r="Q41" s="4"/>
      <c r="R41" s="4"/>
      <c r="S41" s="7"/>
      <c r="T41" s="4"/>
      <c r="U41" s="4"/>
      <c r="V41" s="7"/>
      <c r="W41" s="4"/>
      <c r="X41" s="4"/>
      <c r="Y41" s="7"/>
      <c r="Z41" s="4"/>
      <c r="AA41" s="4"/>
      <c r="AB41" s="7"/>
      <c r="AC41" s="7"/>
      <c r="AD41" s="4"/>
      <c r="AE41" s="8"/>
      <c r="AF41" s="7"/>
    </row>
    <row r="42" spans="1:55" s="1" customFormat="1" ht="15.75">
      <c r="C42" s="4"/>
      <c r="D42" s="4"/>
      <c r="E42" s="4"/>
      <c r="F42" s="5"/>
      <c r="G42" s="4"/>
      <c r="H42" s="4"/>
      <c r="I42" s="4"/>
      <c r="J42" s="4"/>
      <c r="K42" s="4"/>
      <c r="L42" s="4"/>
      <c r="M42" s="6"/>
      <c r="N42" s="4"/>
      <c r="O42" s="5"/>
      <c r="P42" s="7"/>
      <c r="Q42" s="4"/>
      <c r="R42" s="4"/>
      <c r="S42" s="7"/>
      <c r="T42" s="4"/>
      <c r="U42" s="4"/>
      <c r="V42" s="7"/>
      <c r="W42" s="4"/>
      <c r="X42" s="4"/>
      <c r="Y42" s="7"/>
      <c r="Z42" s="4"/>
      <c r="AA42" s="4"/>
      <c r="AB42" s="7"/>
      <c r="AC42" s="7"/>
      <c r="AD42" s="4"/>
      <c r="AE42" s="8"/>
      <c r="AF42" s="7"/>
      <c r="AR42" s="38"/>
      <c r="AU42" s="5">
        <f>AT38+AV36</f>
        <v>0</v>
      </c>
      <c r="AX42" s="4"/>
    </row>
    <row r="43" spans="1:55" s="1" customFormat="1">
      <c r="C43" s="4"/>
      <c r="D43" s="4"/>
      <c r="E43" s="4"/>
      <c r="F43" s="5"/>
      <c r="G43" s="4"/>
      <c r="H43" s="4"/>
      <c r="I43" s="4"/>
      <c r="J43" s="4"/>
      <c r="K43" s="4"/>
      <c r="L43" s="4"/>
      <c r="M43" s="6"/>
      <c r="N43" s="4"/>
      <c r="O43" s="5"/>
      <c r="P43" s="7"/>
      <c r="Q43" s="4"/>
      <c r="R43" s="4"/>
      <c r="S43" s="7"/>
      <c r="T43" s="4"/>
      <c r="U43" s="4"/>
      <c r="V43" s="7"/>
      <c r="W43" s="4"/>
      <c r="X43" s="4"/>
      <c r="Y43" s="7"/>
      <c r="Z43" s="4"/>
      <c r="AA43" s="4"/>
      <c r="AB43" s="7"/>
      <c r="AC43" s="7"/>
      <c r="AD43" s="4"/>
      <c r="AE43" s="8"/>
      <c r="AF43" s="7"/>
    </row>
    <row r="44" spans="1:55" s="1" customFormat="1">
      <c r="C44" s="4"/>
      <c r="D44" s="4"/>
      <c r="E44" s="4"/>
      <c r="F44" s="5"/>
      <c r="G44" s="4"/>
      <c r="H44" s="4"/>
      <c r="I44" s="4"/>
      <c r="J44" s="4"/>
      <c r="K44" s="4"/>
      <c r="L44" s="4"/>
      <c r="M44" s="6"/>
      <c r="N44" s="4"/>
      <c r="O44" s="5"/>
      <c r="P44" s="7"/>
      <c r="Q44" s="4"/>
      <c r="R44" s="4"/>
      <c r="S44" s="7"/>
      <c r="T44" s="4"/>
      <c r="U44" s="4"/>
      <c r="V44" s="7"/>
      <c r="W44" s="4"/>
      <c r="X44" s="4"/>
      <c r="Y44" s="7"/>
      <c r="Z44" s="4"/>
      <c r="AA44" s="4"/>
      <c r="AB44" s="7"/>
      <c r="AC44" s="7"/>
      <c r="AD44" s="4"/>
      <c r="AE44" s="8"/>
      <c r="AF44" s="7"/>
      <c r="AW44" s="1">
        <v>49</v>
      </c>
    </row>
    <row r="45" spans="1:55" s="1" customFormat="1">
      <c r="C45" s="4"/>
      <c r="D45" s="4"/>
      <c r="E45" s="4"/>
      <c r="F45" s="5"/>
      <c r="G45" s="4"/>
      <c r="H45" s="4"/>
      <c r="I45" s="4"/>
      <c r="J45" s="4"/>
      <c r="K45" s="4"/>
      <c r="L45" s="4"/>
      <c r="M45" s="6"/>
      <c r="N45" s="4"/>
      <c r="O45" s="5"/>
      <c r="P45" s="7"/>
      <c r="Q45" s="4"/>
      <c r="R45" s="4"/>
      <c r="S45" s="7"/>
      <c r="T45" s="4"/>
      <c r="U45" s="4"/>
      <c r="V45" s="7"/>
      <c r="W45" s="4"/>
      <c r="X45" s="4"/>
      <c r="Y45" s="7"/>
      <c r="Z45" s="4"/>
      <c r="AA45" s="4"/>
      <c r="AB45" s="7"/>
      <c r="AC45" s="7"/>
      <c r="AD45" s="4"/>
      <c r="AE45" s="8"/>
      <c r="AF45" s="7"/>
    </row>
    <row r="46" spans="1:55" s="1" customFormat="1">
      <c r="C46" s="4"/>
      <c r="D46" s="4"/>
      <c r="E46" s="4"/>
      <c r="F46" s="5"/>
      <c r="G46" s="4"/>
      <c r="H46" s="4"/>
      <c r="I46" s="4"/>
      <c r="J46" s="4"/>
      <c r="K46" s="4"/>
      <c r="L46" s="4"/>
      <c r="M46" s="6"/>
      <c r="N46" s="4"/>
      <c r="O46" s="5"/>
      <c r="P46" s="7"/>
      <c r="Q46" s="4"/>
      <c r="R46" s="4"/>
      <c r="S46" s="7"/>
      <c r="T46" s="4"/>
      <c r="U46" s="4"/>
      <c r="V46" s="7"/>
      <c r="W46" s="4"/>
      <c r="X46" s="4"/>
      <c r="Y46" s="7"/>
      <c r="Z46" s="4"/>
      <c r="AA46" s="4"/>
      <c r="AB46" s="7"/>
      <c r="AC46" s="7"/>
      <c r="AD46" s="4"/>
      <c r="AE46" s="8"/>
      <c r="AF46" s="7"/>
    </row>
    <row r="47" spans="1:55" s="1" customFormat="1">
      <c r="C47" s="4"/>
      <c r="D47" s="4"/>
      <c r="E47" s="4"/>
      <c r="F47" s="5"/>
      <c r="G47" s="4"/>
      <c r="H47" s="4"/>
      <c r="I47" s="4"/>
      <c r="J47" s="4"/>
      <c r="K47" s="4"/>
      <c r="L47" s="4"/>
      <c r="M47" s="6"/>
      <c r="N47" s="4"/>
      <c r="O47" s="5"/>
      <c r="P47" s="7"/>
      <c r="Q47" s="4"/>
      <c r="R47" s="4"/>
      <c r="S47" s="7"/>
      <c r="T47" s="4"/>
      <c r="U47" s="4"/>
      <c r="V47" s="7"/>
      <c r="W47" s="4"/>
      <c r="X47" s="4"/>
      <c r="Y47" s="7"/>
      <c r="Z47" s="4"/>
      <c r="AA47" s="4"/>
      <c r="AB47" s="7"/>
      <c r="AC47" s="7"/>
      <c r="AD47" s="4"/>
      <c r="AE47" s="8"/>
      <c r="AF47" s="7"/>
    </row>
    <row r="48" spans="1:55" s="1" customFormat="1" ht="18.75">
      <c r="C48" s="4"/>
      <c r="D48" s="4"/>
      <c r="E48" s="4"/>
      <c r="F48" s="5"/>
      <c r="G48" s="4"/>
      <c r="H48" s="4"/>
      <c r="I48" s="4"/>
      <c r="J48" s="4"/>
      <c r="K48" s="4"/>
      <c r="L48" s="4"/>
      <c r="M48" s="6"/>
      <c r="N48" s="4"/>
      <c r="O48" s="5"/>
      <c r="P48" s="7"/>
      <c r="Q48" s="4"/>
      <c r="R48" s="4"/>
      <c r="S48" s="7"/>
      <c r="T48" s="4"/>
      <c r="U48" s="4"/>
      <c r="V48" s="7"/>
      <c r="W48" s="4"/>
      <c r="X48" s="4"/>
      <c r="Y48" s="7"/>
      <c r="Z48" s="4"/>
      <c r="AA48" s="4"/>
      <c r="AB48" s="7"/>
      <c r="AC48" s="7"/>
      <c r="AD48" s="4"/>
      <c r="AE48" s="8"/>
      <c r="AF48" s="7"/>
      <c r="AH48" s="2"/>
    </row>
    <row r="49" spans="3:51" s="1" customFormat="1">
      <c r="C49" s="4"/>
      <c r="D49" s="4"/>
      <c r="E49" s="4"/>
      <c r="F49" s="5"/>
      <c r="G49" s="4"/>
      <c r="H49" s="4"/>
      <c r="I49" s="4"/>
      <c r="J49" s="4"/>
      <c r="K49" s="4"/>
      <c r="L49" s="4"/>
      <c r="M49" s="6"/>
      <c r="N49" s="4"/>
      <c r="O49" s="5"/>
      <c r="P49" s="7"/>
      <c r="Q49" s="4"/>
      <c r="R49" s="4"/>
      <c r="S49" s="7"/>
      <c r="T49" s="4"/>
      <c r="U49" s="4"/>
      <c r="V49" s="7"/>
      <c r="W49" s="4"/>
      <c r="X49" s="4"/>
      <c r="Y49" s="7"/>
      <c r="Z49" s="4"/>
      <c r="AA49" s="4"/>
      <c r="AB49" s="7"/>
      <c r="AC49" s="7"/>
      <c r="AD49" s="4"/>
      <c r="AE49" s="8"/>
      <c r="AF49" s="7"/>
    </row>
    <row r="50" spans="3:51" s="1" customFormat="1">
      <c r="C50" s="4"/>
      <c r="D50" s="4"/>
      <c r="E50" s="4"/>
      <c r="F50" s="5"/>
      <c r="G50" s="4"/>
      <c r="H50" s="4"/>
      <c r="I50" s="4"/>
      <c r="J50" s="4"/>
      <c r="K50" s="4"/>
      <c r="L50" s="4"/>
      <c r="M50" s="6"/>
      <c r="N50" s="4"/>
      <c r="O50" s="5"/>
      <c r="P50" s="7"/>
      <c r="Q50" s="4"/>
      <c r="R50" s="4"/>
      <c r="S50" s="7"/>
      <c r="T50" s="4"/>
      <c r="U50" s="4"/>
      <c r="V50" s="7"/>
      <c r="W50" s="4"/>
      <c r="X50" s="4"/>
      <c r="Y50" s="7"/>
      <c r="Z50" s="4"/>
      <c r="AA50" s="4"/>
      <c r="AB50" s="7"/>
      <c r="AC50" s="7"/>
      <c r="AD50" s="4"/>
      <c r="AE50" s="8"/>
      <c r="AF50" s="7"/>
    </row>
    <row r="51" spans="3:51" s="1" customFormat="1">
      <c r="C51" s="4"/>
      <c r="D51" s="4"/>
      <c r="E51" s="4"/>
      <c r="F51" s="5"/>
      <c r="G51" s="4"/>
      <c r="H51" s="4"/>
      <c r="I51" s="4"/>
      <c r="J51" s="4"/>
      <c r="K51" s="4"/>
      <c r="L51" s="4"/>
      <c r="M51" s="6"/>
      <c r="N51" s="4"/>
      <c r="O51" s="5"/>
      <c r="P51" s="7"/>
      <c r="Q51" s="4"/>
      <c r="R51" s="4"/>
      <c r="S51" s="7"/>
      <c r="T51" s="4"/>
      <c r="U51" s="4"/>
      <c r="V51" s="7"/>
      <c r="W51" s="4"/>
      <c r="X51" s="4"/>
      <c r="Y51" s="7"/>
      <c r="Z51" s="4"/>
      <c r="AA51" s="4"/>
      <c r="AB51" s="7"/>
      <c r="AC51" s="7"/>
      <c r="AD51" s="4"/>
      <c r="AE51" s="8"/>
      <c r="AF51" s="7"/>
    </row>
    <row r="52" spans="3:51" s="1" customFormat="1">
      <c r="C52" s="4"/>
      <c r="D52" s="4"/>
      <c r="E52" s="4"/>
      <c r="F52" s="5"/>
      <c r="G52" s="4"/>
      <c r="H52" s="4"/>
      <c r="I52" s="4"/>
      <c r="J52" s="4"/>
      <c r="K52" s="4"/>
      <c r="L52" s="4"/>
      <c r="M52" s="6"/>
      <c r="N52" s="4"/>
      <c r="O52" s="5"/>
      <c r="P52" s="7"/>
      <c r="Q52" s="4"/>
      <c r="R52" s="4"/>
      <c r="S52" s="7"/>
      <c r="T52" s="4"/>
      <c r="U52" s="4"/>
      <c r="V52" s="7"/>
      <c r="W52" s="4"/>
      <c r="X52" s="4"/>
      <c r="Y52" s="7"/>
      <c r="Z52" s="4"/>
      <c r="AA52" s="4"/>
      <c r="AB52" s="7"/>
      <c r="AC52" s="7"/>
      <c r="AD52" s="4"/>
      <c r="AE52" s="8"/>
      <c r="AF52" s="7"/>
    </row>
    <row r="53" spans="3:51" s="1" customFormat="1">
      <c r="C53" s="4"/>
      <c r="D53" s="4"/>
      <c r="E53" s="4"/>
      <c r="F53" s="5"/>
      <c r="G53" s="4"/>
      <c r="H53" s="4"/>
      <c r="I53" s="4"/>
      <c r="J53" s="4"/>
      <c r="K53" s="4"/>
      <c r="L53" s="4"/>
      <c r="M53" s="6"/>
      <c r="N53" s="4"/>
      <c r="O53" s="5"/>
      <c r="P53" s="7"/>
      <c r="Q53" s="4"/>
      <c r="R53" s="4"/>
      <c r="S53" s="7"/>
      <c r="T53" s="4"/>
      <c r="U53" s="4"/>
      <c r="V53" s="7"/>
      <c r="W53" s="4"/>
      <c r="X53" s="4"/>
      <c r="Y53" s="7"/>
      <c r="Z53" s="4"/>
      <c r="AA53" s="4"/>
      <c r="AB53" s="7"/>
      <c r="AC53" s="7"/>
      <c r="AD53" s="4"/>
      <c r="AE53" s="8"/>
      <c r="AF53" s="7"/>
    </row>
    <row r="54" spans="3:51" s="1" customFormat="1">
      <c r="C54" s="4"/>
      <c r="D54" s="4"/>
      <c r="E54" s="4"/>
      <c r="F54" s="5"/>
      <c r="G54" s="4"/>
      <c r="H54" s="4"/>
      <c r="I54" s="4"/>
      <c r="J54" s="4"/>
      <c r="K54" s="4"/>
      <c r="L54" s="4"/>
      <c r="M54" s="6"/>
      <c r="N54" s="4"/>
      <c r="O54" s="5"/>
      <c r="P54" s="7"/>
      <c r="Q54" s="4"/>
      <c r="R54" s="4"/>
      <c r="S54" s="7"/>
      <c r="T54" s="4"/>
      <c r="U54" s="4"/>
      <c r="V54" s="7"/>
      <c r="W54" s="4"/>
      <c r="X54" s="4"/>
      <c r="Y54" s="7"/>
      <c r="Z54" s="4"/>
      <c r="AA54" s="4"/>
      <c r="AB54" s="7"/>
      <c r="AC54" s="7"/>
      <c r="AD54" s="4"/>
      <c r="AE54" s="8"/>
      <c r="AF54" s="7"/>
    </row>
    <row r="55" spans="3:51" s="1" customFormat="1">
      <c r="C55" s="4"/>
      <c r="D55" s="4"/>
      <c r="E55" s="4"/>
      <c r="F55" s="5"/>
      <c r="G55" s="4"/>
      <c r="H55" s="4"/>
      <c r="I55" s="4"/>
      <c r="J55" s="4"/>
      <c r="K55" s="4"/>
      <c r="L55" s="4"/>
      <c r="M55" s="6"/>
      <c r="N55" s="4"/>
      <c r="O55" s="5"/>
      <c r="P55" s="7"/>
      <c r="Q55" s="4"/>
      <c r="R55" s="4"/>
      <c r="S55" s="7"/>
      <c r="T55" s="4"/>
      <c r="U55" s="4"/>
      <c r="V55" s="7"/>
      <c r="W55" s="4"/>
      <c r="X55" s="4"/>
      <c r="Y55" s="7"/>
      <c r="Z55" s="4"/>
      <c r="AA55" s="4"/>
      <c r="AB55" s="7"/>
      <c r="AC55" s="7"/>
      <c r="AD55" s="4"/>
      <c r="AE55" s="8"/>
      <c r="AF55" s="7"/>
    </row>
    <row r="56" spans="3:51" s="1" customFormat="1">
      <c r="C56" s="4"/>
      <c r="D56" s="4"/>
      <c r="E56" s="4"/>
      <c r="F56" s="5"/>
      <c r="G56" s="4"/>
      <c r="H56" s="4"/>
      <c r="I56" s="4"/>
      <c r="J56" s="4"/>
      <c r="K56" s="4"/>
      <c r="L56" s="4"/>
      <c r="M56" s="6"/>
      <c r="N56" s="4"/>
      <c r="O56" s="5"/>
      <c r="P56" s="7"/>
      <c r="Q56" s="4"/>
      <c r="R56" s="4"/>
      <c r="S56" s="7"/>
      <c r="T56" s="4"/>
      <c r="U56" s="4"/>
      <c r="V56" s="7"/>
      <c r="W56" s="4"/>
      <c r="X56" s="4"/>
      <c r="Y56" s="7"/>
      <c r="Z56" s="4"/>
      <c r="AA56" s="4"/>
      <c r="AB56" s="7"/>
      <c r="AC56" s="7"/>
      <c r="AD56" s="4"/>
      <c r="AE56" s="8"/>
      <c r="AF56" s="7"/>
    </row>
    <row r="57" spans="3:51" s="1" customFormat="1">
      <c r="C57" s="4"/>
      <c r="D57" s="4"/>
      <c r="E57" s="4"/>
      <c r="F57" s="5"/>
      <c r="G57" s="4"/>
      <c r="H57" s="4"/>
      <c r="I57" s="4"/>
      <c r="J57" s="4"/>
      <c r="K57" s="4"/>
      <c r="L57" s="4"/>
      <c r="M57" s="6"/>
      <c r="N57" s="4"/>
      <c r="O57" s="5"/>
      <c r="P57" s="7"/>
      <c r="Q57" s="4"/>
      <c r="R57" s="4"/>
      <c r="S57" s="7"/>
      <c r="T57" s="4"/>
      <c r="U57" s="4"/>
      <c r="V57" s="7"/>
      <c r="W57" s="4"/>
      <c r="X57" s="4"/>
      <c r="Y57" s="7"/>
      <c r="Z57" s="4"/>
      <c r="AA57" s="4"/>
      <c r="AB57" s="7"/>
      <c r="AC57" s="7"/>
      <c r="AD57" s="4"/>
      <c r="AE57" s="8"/>
      <c r="AF57" s="7"/>
    </row>
    <row r="58" spans="3:51" s="1" customFormat="1">
      <c r="C58" s="4"/>
      <c r="D58" s="4"/>
      <c r="E58" s="4"/>
      <c r="F58" s="5"/>
      <c r="G58" s="4"/>
      <c r="H58" s="4"/>
      <c r="I58" s="4"/>
      <c r="J58" s="4"/>
      <c r="K58" s="4"/>
      <c r="L58" s="4"/>
      <c r="M58" s="6"/>
      <c r="N58" s="4"/>
      <c r="O58" s="5"/>
      <c r="P58" s="7"/>
      <c r="Q58" s="4"/>
      <c r="R58" s="4"/>
      <c r="S58" s="7"/>
      <c r="T58" s="4"/>
      <c r="U58" s="4"/>
      <c r="V58" s="7"/>
      <c r="W58" s="4"/>
      <c r="X58" s="4"/>
      <c r="Y58" s="7"/>
      <c r="Z58" s="4"/>
      <c r="AA58" s="4"/>
      <c r="AB58" s="7"/>
      <c r="AC58" s="7"/>
      <c r="AD58" s="4"/>
      <c r="AE58" s="8"/>
      <c r="AF58" s="7"/>
    </row>
    <row r="59" spans="3:51" s="1" customFormat="1">
      <c r="C59" s="4"/>
      <c r="D59" s="4"/>
      <c r="E59" s="4"/>
      <c r="F59" s="5"/>
      <c r="G59" s="4"/>
      <c r="H59" s="4"/>
      <c r="I59" s="4"/>
      <c r="J59" s="4"/>
      <c r="K59" s="4"/>
      <c r="L59" s="4"/>
      <c r="M59" s="6"/>
      <c r="N59" s="4"/>
      <c r="O59" s="5"/>
      <c r="P59" s="7"/>
      <c r="Q59" s="4"/>
      <c r="R59" s="4"/>
      <c r="S59" s="7"/>
      <c r="T59" s="4"/>
      <c r="U59" s="4"/>
      <c r="V59" s="7"/>
      <c r="W59" s="4"/>
      <c r="X59" s="4"/>
      <c r="Y59" s="7"/>
      <c r="Z59" s="4"/>
      <c r="AA59" s="4"/>
      <c r="AB59" s="7"/>
      <c r="AC59" s="7"/>
      <c r="AD59" s="4"/>
      <c r="AE59" s="8"/>
      <c r="AF59" s="7"/>
    </row>
    <row r="60" spans="3:51" s="1" customFormat="1">
      <c r="C60" s="4"/>
      <c r="D60" s="4"/>
      <c r="E60" s="4"/>
      <c r="F60" s="5"/>
      <c r="G60" s="4"/>
      <c r="H60" s="4"/>
      <c r="I60" s="4"/>
      <c r="J60" s="4"/>
      <c r="K60" s="4"/>
      <c r="L60" s="4"/>
      <c r="M60" s="6"/>
      <c r="N60" s="4"/>
      <c r="O60" s="5"/>
      <c r="P60" s="7"/>
      <c r="Q60" s="4"/>
      <c r="R60" s="4"/>
      <c r="S60" s="7"/>
      <c r="T60" s="4"/>
      <c r="U60" s="4"/>
      <c r="V60" s="7"/>
      <c r="W60" s="4"/>
      <c r="X60" s="4"/>
      <c r="Y60" s="7"/>
      <c r="Z60" s="4"/>
      <c r="AA60" s="4"/>
      <c r="AB60" s="7"/>
      <c r="AC60" s="7"/>
      <c r="AD60" s="4"/>
      <c r="AE60" s="8"/>
      <c r="AF60" s="7"/>
    </row>
    <row r="61" spans="3:51" s="1" customFormat="1">
      <c r="C61" s="4"/>
      <c r="D61" s="4"/>
      <c r="E61" s="4"/>
      <c r="F61" s="5"/>
      <c r="G61" s="4"/>
      <c r="H61" s="4"/>
      <c r="I61" s="4"/>
      <c r="J61" s="4"/>
      <c r="K61" s="4"/>
      <c r="L61" s="4"/>
      <c r="M61" s="6"/>
      <c r="N61" s="4"/>
      <c r="O61" s="5"/>
      <c r="P61" s="7"/>
      <c r="Q61" s="4"/>
      <c r="R61" s="4"/>
      <c r="S61" s="7"/>
      <c r="T61" s="4"/>
      <c r="U61" s="4"/>
      <c r="V61" s="7"/>
      <c r="W61" s="4"/>
      <c r="X61" s="4"/>
      <c r="Y61" s="7"/>
      <c r="Z61" s="4"/>
      <c r="AA61" s="4"/>
      <c r="AB61" s="7"/>
      <c r="AC61" s="7"/>
      <c r="AD61" s="4"/>
      <c r="AE61" s="8"/>
      <c r="AF61" s="7"/>
    </row>
    <row r="62" spans="3:51" s="1" customFormat="1">
      <c r="C62" s="4"/>
      <c r="D62" s="4"/>
      <c r="E62" s="4"/>
      <c r="F62" s="5"/>
      <c r="G62" s="4"/>
      <c r="H62" s="4"/>
      <c r="I62" s="4"/>
      <c r="J62" s="4"/>
      <c r="K62" s="4"/>
      <c r="L62" s="4"/>
      <c r="M62" s="6"/>
      <c r="N62" s="4"/>
      <c r="O62" s="5"/>
      <c r="P62" s="7"/>
      <c r="Q62" s="4"/>
      <c r="R62" s="4"/>
      <c r="S62" s="7"/>
      <c r="T62" s="4"/>
      <c r="U62" s="4"/>
      <c r="V62" s="7"/>
      <c r="W62" s="4"/>
      <c r="X62" s="4"/>
      <c r="Y62" s="7"/>
      <c r="Z62" s="4"/>
      <c r="AA62" s="4"/>
      <c r="AB62" s="7"/>
      <c r="AC62" s="7"/>
      <c r="AD62" s="4"/>
      <c r="AE62" s="8"/>
      <c r="AF62" s="7"/>
    </row>
    <row r="63" spans="3:51" s="1" customFormat="1">
      <c r="C63" s="4"/>
      <c r="D63" s="4"/>
      <c r="E63" s="4"/>
      <c r="F63" s="5"/>
      <c r="G63" s="4"/>
      <c r="H63" s="4"/>
      <c r="I63" s="4"/>
      <c r="J63" s="4"/>
      <c r="K63" s="4"/>
      <c r="L63" s="4"/>
      <c r="M63" s="6"/>
      <c r="N63" s="4"/>
      <c r="O63" s="5"/>
      <c r="P63" s="7"/>
      <c r="Q63" s="4"/>
      <c r="R63" s="4"/>
      <c r="S63" s="7"/>
      <c r="T63" s="4"/>
      <c r="U63" s="4"/>
      <c r="V63" s="7"/>
      <c r="W63" s="4"/>
      <c r="X63" s="4"/>
      <c r="Y63" s="7"/>
      <c r="Z63" s="4"/>
      <c r="AA63" s="4"/>
      <c r="AB63" s="7"/>
      <c r="AC63" s="7"/>
      <c r="AD63" s="4"/>
      <c r="AE63" s="8"/>
      <c r="AF63" s="7"/>
    </row>
    <row r="64" spans="3:51" s="1" customFormat="1" ht="27.75">
      <c r="C64" s="4"/>
      <c r="D64" s="4"/>
      <c r="E64" s="4"/>
      <c r="F64" s="5"/>
      <c r="G64" s="4"/>
      <c r="H64" s="4"/>
      <c r="I64" s="4"/>
      <c r="J64" s="4"/>
      <c r="K64" s="4"/>
      <c r="L64" s="4"/>
      <c r="M64" s="6"/>
      <c r="N64" s="4"/>
      <c r="O64" s="5"/>
      <c r="P64" s="7"/>
      <c r="Q64" s="4"/>
      <c r="R64" s="4"/>
      <c r="S64" s="7"/>
      <c r="T64" s="4"/>
      <c r="U64" s="4"/>
      <c r="V64" s="7"/>
      <c r="W64" s="4"/>
      <c r="X64" s="4"/>
      <c r="Y64" s="7"/>
      <c r="Z64" s="4"/>
      <c r="AA64" s="4"/>
      <c r="AB64" s="7"/>
      <c r="AC64" s="7"/>
      <c r="AD64" s="4"/>
      <c r="AE64" s="8"/>
      <c r="AF64" s="7"/>
      <c r="AY64" s="43">
        <f>7165.93+6626.61</f>
        <v>13792.54</v>
      </c>
    </row>
    <row r="65" spans="29:58">
      <c r="AC65" s="7"/>
      <c r="AF65" s="7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 spans="29:58">
      <c r="AC66" s="7"/>
      <c r="AF66" s="7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29:58">
      <c r="AC67" s="7"/>
      <c r="AF67" s="7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 spans="29:58">
      <c r="AC68" s="7"/>
      <c r="AF68" s="7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29:58">
      <c r="AC69" s="7"/>
      <c r="AF69" s="7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29:58">
      <c r="AC70" s="7"/>
      <c r="AF70" s="7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29:58">
      <c r="AC71" s="7"/>
      <c r="AF71" s="7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 spans="29:58">
      <c r="AC72" s="7"/>
      <c r="AF72" s="7"/>
      <c r="AG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29:58"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29:58">
      <c r="AY74" s="1"/>
      <c r="AZ74" s="1"/>
      <c r="BA74" s="1"/>
      <c r="BB74" s="1"/>
      <c r="BC74" s="1"/>
      <c r="BD74" s="1"/>
      <c r="BE74" s="1"/>
      <c r="BF74" s="1"/>
    </row>
    <row r="75" spans="29:58">
      <c r="BC75" s="1"/>
    </row>
    <row r="76" spans="29:58">
      <c r="BC76" s="1"/>
    </row>
  </sheetData>
  <mergeCells count="33">
    <mergeCell ref="AN2:AS4"/>
    <mergeCell ref="C7:AF7"/>
    <mergeCell ref="B39:D39"/>
    <mergeCell ref="A1:A40"/>
    <mergeCell ref="B5:B6"/>
    <mergeCell ref="AG6:AG7"/>
    <mergeCell ref="C2:E4"/>
    <mergeCell ref="AG5:AX5"/>
    <mergeCell ref="AH6:AJ6"/>
    <mergeCell ref="AK6:AM6"/>
    <mergeCell ref="AN6:AS6"/>
    <mergeCell ref="AT6:AV6"/>
    <mergeCell ref="AW6:AX6"/>
    <mergeCell ref="I4:N4"/>
    <mergeCell ref="O4:X4"/>
    <mergeCell ref="Z4:AF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B1:AJ1"/>
    <mergeCell ref="H2:O2"/>
    <mergeCell ref="Q2:X2"/>
    <mergeCell ref="Z2:AF2"/>
    <mergeCell ref="I3:N3"/>
    <mergeCell ref="P3:Y3"/>
    <mergeCell ref="Z3:AF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July 2023</vt:lpstr>
      <vt:lpstr>Aug 2023</vt:lpstr>
      <vt:lpstr>Sep 2023</vt:lpstr>
      <vt:lpstr>Oct 2023</vt:lpstr>
      <vt:lpstr>Nov 2023</vt:lpstr>
      <vt:lpstr>Dec 2023</vt:lpstr>
      <vt:lpstr>Jan 2024</vt:lpstr>
      <vt:lpstr>Feb-2024</vt:lpstr>
      <vt:lpstr>Mar-2024</vt:lpstr>
      <vt:lpstr>Apr-2024</vt:lpstr>
      <vt:lpstr>May-2024</vt:lpstr>
      <vt:lpstr>June-2024</vt:lpstr>
      <vt:lpstr>july-2024</vt:lpstr>
      <vt:lpstr>Aug-2024</vt:lpstr>
      <vt:lpstr>Sep-2024</vt:lpstr>
      <vt:lpstr>Oct-2024</vt:lpstr>
      <vt:lpstr>Nov-2024</vt:lpstr>
      <vt:lpstr>Dec-2024</vt:lpstr>
      <vt:lpstr>Jan-2025</vt:lpstr>
      <vt:lpstr>Feb-2025</vt:lpstr>
      <vt:lpstr>Mar-2025</vt:lpstr>
      <vt:lpstr>April-2025</vt:lpstr>
      <vt:lpstr>May-25</vt:lpstr>
      <vt:lpstr>Sheet1</vt:lpstr>
      <vt:lpstr>Sheet2</vt:lpstr>
      <vt:lpstr>Sheet3</vt:lpstr>
      <vt:lpstr> June-25</vt:lpstr>
      <vt:lpstr>Sheet7</vt:lpstr>
      <vt:lpstr>Sheet4</vt:lpstr>
      <vt:lpstr>Sheet5</vt:lpstr>
      <vt:lpstr>Sheet6</vt:lpstr>
      <vt:lpstr>Jul-25</vt:lpstr>
      <vt:lpstr>Aug-25</vt:lpstr>
      <vt:lpstr>Sep-25</vt:lpstr>
      <vt:lpstr>Oct-25</vt:lpstr>
      <vt:lpstr>Nov-25</vt:lpstr>
      <vt:lpstr>DEC-25</vt:lpstr>
      <vt:lpstr>JAN-26</vt:lpstr>
      <vt:lpstr>FEB 2026</vt:lpstr>
      <vt:lpstr>MAR 2026 </vt:lpstr>
      <vt:lpstr>APRIL 2026</vt:lpstr>
      <vt:lpstr>MAY2026</vt:lpstr>
      <vt:lpstr>JUNE 2026</vt:lpstr>
      <vt:lpstr>July2026</vt:lpstr>
      <vt:lpstr>August2026</vt:lpstr>
      <vt:lpstr>SEP 2026</vt:lpstr>
      <vt:lpstr>OCT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Mushahid Rao</dc:creator>
  <cp:lastModifiedBy>Kamil Baig</cp:lastModifiedBy>
  <dcterms:created xsi:type="dcterms:W3CDTF">2023-06-26T09:24:00Z</dcterms:created>
  <dcterms:modified xsi:type="dcterms:W3CDTF">2026-10-19T08:29:25Z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F75BC88092704023AE3F9690FBC64C95_13</vt:lpwstr>
  </property>
  <property fmtid="{D5CDD505-2E9C-101B-9397-08002B2CF9AE}" pid="3" name="KSOProductBuildVer">
    <vt:lpwstr>1033-12.9.0.21555</vt:lpwstr>
  </property>
</Properties>
</file>