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91D48082-0C1C-4A19-BC88-850619F71EA6}" xr6:coauthVersionLast="45" xr6:coauthVersionMax="45" xr10:uidLastSave="{00000000-0000-0000-0000-000000000000}"/>
  <bookViews>
    <workbookView xWindow="1905" yWindow="1905" windowWidth="21600" windowHeight="11385" tabRatio="901" activeTab="2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F5" i="133"/>
  <c r="G5" i="133"/>
  <c r="G13" i="133" s="1"/>
  <c r="H5" i="133"/>
  <c r="H13" i="133" s="1"/>
  <c r="I5" i="133"/>
  <c r="I13" i="133" s="1"/>
  <c r="J5" i="133"/>
  <c r="K5" i="133"/>
  <c r="L5" i="133"/>
  <c r="L13" i="133" s="1"/>
  <c r="M5" i="133"/>
  <c r="N5" i="133"/>
  <c r="N13" i="133" s="1"/>
  <c r="O5" i="133"/>
  <c r="O13" i="133" s="1"/>
  <c r="P5" i="133"/>
  <c r="Q5" i="133"/>
  <c r="R5" i="133"/>
  <c r="S5" i="133"/>
  <c r="S13" i="133" s="1"/>
  <c r="T5" i="133"/>
  <c r="U5" i="133"/>
  <c r="U13" i="133" s="1"/>
  <c r="D6" i="133"/>
  <c r="V6" i="133" s="1"/>
  <c r="E6" i="133"/>
  <c r="F6" i="133"/>
  <c r="G6" i="133"/>
  <c r="H6" i="133"/>
  <c r="I6" i="133"/>
  <c r="J6" i="133"/>
  <c r="J13" i="133" s="1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E13" i="133" s="1"/>
  <c r="F7" i="133"/>
  <c r="G7" i="133"/>
  <c r="H7" i="133"/>
  <c r="E23" i="140" s="1"/>
  <c r="I7" i="133"/>
  <c r="E18" i="140" s="1"/>
  <c r="J7" i="133"/>
  <c r="E21" i="140" s="1"/>
  <c r="K7" i="133"/>
  <c r="K13" i="133" s="1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M13" i="133" s="1"/>
  <c r="N8" i="133"/>
  <c r="O8" i="133"/>
  <c r="P8" i="133"/>
  <c r="Q8" i="133"/>
  <c r="R8" i="133"/>
  <c r="S8" i="133"/>
  <c r="T8" i="133"/>
  <c r="T13" i="133" s="1"/>
  <c r="U8" i="133"/>
  <c r="D9" i="133"/>
  <c r="E9" i="133"/>
  <c r="F9" i="133"/>
  <c r="G9" i="133"/>
  <c r="H9" i="133"/>
  <c r="V9" i="133" s="1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V11" i="133" s="1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5" i="138" s="1"/>
  <c r="O6" i="138"/>
  <c r="C2" i="140"/>
  <c r="M6" i="140" s="1"/>
  <c r="M17" i="140" s="1"/>
  <c r="B2" i="140"/>
  <c r="L9" i="140" s="1"/>
  <c r="L6" i="140"/>
  <c r="D17" i="140" s="1"/>
  <c r="C17" i="140" s="1"/>
  <c r="B2" i="138"/>
  <c r="N5" i="138" s="1"/>
  <c r="N6" i="138"/>
  <c r="B8" i="149"/>
  <c r="C24" i="140"/>
  <c r="C23" i="140"/>
  <c r="C22" i="140"/>
  <c r="C21" i="140"/>
  <c r="C18" i="140"/>
  <c r="C19" i="140"/>
  <c r="J11" i="134"/>
  <c r="C20" i="140"/>
  <c r="D2" i="138"/>
  <c r="P6" i="138"/>
  <c r="F2" i="140"/>
  <c r="E2" i="140"/>
  <c r="O17" i="140" s="1"/>
  <c r="N19" i="140"/>
  <c r="F2" i="134"/>
  <c r="E2" i="134"/>
  <c r="E8" i="134"/>
  <c r="F2" i="138"/>
  <c r="E2" i="138"/>
  <c r="Q12" i="138" s="1"/>
  <c r="P12" i="138"/>
  <c r="N8" i="140"/>
  <c r="M5" i="140"/>
  <c r="M16" i="140"/>
  <c r="L7" i="140"/>
  <c r="C14" i="138" s="1"/>
  <c r="D18" i="140"/>
  <c r="N5" i="140"/>
  <c r="M9" i="140"/>
  <c r="M20" i="140"/>
  <c r="L5" i="140"/>
  <c r="L16" i="140" s="1"/>
  <c r="B16" i="140" s="1"/>
  <c r="D16" i="140"/>
  <c r="C16" i="140" s="1"/>
  <c r="M8" i="140"/>
  <c r="M19" i="140"/>
  <c r="O12" i="138"/>
  <c r="C13" i="138"/>
  <c r="D6" i="149"/>
  <c r="L17" i="140"/>
  <c r="B17" i="140" s="1"/>
  <c r="N18" i="140"/>
  <c r="M7" i="140"/>
  <c r="M18" i="140"/>
  <c r="L8" i="140"/>
  <c r="L19" i="140" s="1"/>
  <c r="B25" i="140" s="1"/>
  <c r="F13" i="138"/>
  <c r="G13" i="138" s="1"/>
  <c r="F12" i="138"/>
  <c r="G12" i="138" s="1"/>
  <c r="E9" i="134"/>
  <c r="H10" i="134" l="1"/>
  <c r="H12" i="134"/>
  <c r="H9" i="134"/>
  <c r="D12" i="138"/>
  <c r="C9" i="134"/>
  <c r="H11" i="134"/>
  <c r="L20" i="140"/>
  <c r="B26" i="140" s="1"/>
  <c r="C16" i="138"/>
  <c r="D26" i="140"/>
  <c r="C26" i="140" s="1"/>
  <c r="E24" i="140"/>
  <c r="D25" i="140"/>
  <c r="C25" i="140" s="1"/>
  <c r="O20" i="140"/>
  <c r="E22" i="140"/>
  <c r="N17" i="140"/>
  <c r="L18" i="140"/>
  <c r="B18" i="140" s="1"/>
  <c r="O16" i="140"/>
  <c r="N7" i="140"/>
  <c r="V5" i="133"/>
  <c r="V13" i="133" s="1"/>
  <c r="N12" i="138"/>
  <c r="B12" i="138" s="1"/>
  <c r="N20" i="140"/>
  <c r="F14" i="138"/>
  <c r="G14" i="138" s="1"/>
  <c r="E19" i="140"/>
  <c r="E20" i="140"/>
  <c r="C6" i="149"/>
  <c r="D13" i="133"/>
  <c r="F16" i="138"/>
  <c r="G16" i="138" s="1"/>
  <c r="F15" i="140"/>
  <c r="C12" i="138"/>
  <c r="N16" i="140"/>
  <c r="N9" i="140"/>
  <c r="E6" i="149"/>
  <c r="P5" i="138"/>
  <c r="C15" i="138"/>
  <c r="F15" i="138"/>
  <c r="G15" i="138" s="1"/>
  <c r="N6" i="140"/>
  <c r="E11" i="138"/>
  <c r="O19" i="140"/>
  <c r="O18" i="140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<sst xmlns="http://schemas.openxmlformats.org/spreadsheetml/2006/main" count="334" uniqueCount="169">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</sst>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6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6" applyFont="1" applyFill="1" applyBorder="1" applyAlignment="1"/>
    <xf numFmtId="9" fontId="16" fillId="14" borderId="2" xfId="16" applyFont="1" applyFill="1" applyBorder="1" applyAlignment="1"/>
    <xf numFmtId="9" fontId="16" fillId="14" borderId="10" xfId="16" applyFont="1" applyFill="1" applyBorder="1" applyAlignment="1"/>
    <xf numFmtId="9" fontId="16" fillId="14" borderId="1" xfId="16" applyFont="1" applyFill="1" applyBorder="1" applyAlignment="1"/>
    <xf numFmtId="9" fontId="16" fillId="14" borderId="14" xfId="16" applyFont="1" applyFill="1" applyBorder="1" applyAlignment="1"/>
    <xf numFmtId="9" fontId="16" fillId="14" borderId="11" xfId="16" applyFont="1" applyFill="1" applyBorder="1" applyAlignment="1"/>
    <xf numFmtId="9" fontId="16" fillId="14" borderId="0" xfId="16" applyFont="1" applyFill="1" applyBorder="1" applyAlignment="1"/>
    <xf numFmtId="9" fontId="16" fillId="14" borderId="15" xfId="16" applyFont="1" applyFill="1" applyBorder="1" applyAlignment="1"/>
    <xf numFmtId="9" fontId="16" fillId="14" borderId="16" xfId="16" applyFont="1" applyFill="1" applyBorder="1" applyAlignment="1"/>
    <xf numFmtId="9" fontId="23" fillId="9" borderId="11" xfId="16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6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8" fillId="15" borderId="0" xfId="16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4" xfId="21"/>
    <cellStyle name="Percent 4 2" xfId="22"/>
    <cellStyle name="Percent 4 3" xfId="23"/>
    <cellStyle name="Percent 5" xfId="24"/>
    <cellStyle name="Percent 6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3" name="Picture 6">
          <a:extLst>
            <a:ext uri="{FF2B5EF4-FFF2-40B4-BE49-F238E27FC236}">
              <a16:creationId xmlns:a16="http://schemas.microsoft.com/office/drawing/2014/main" id="{8CB20699-34AE-481F-A77C-B3B9C019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4" name="Picture 8">
          <a:extLst>
            <a:ext uri="{FF2B5EF4-FFF2-40B4-BE49-F238E27FC236}">
              <a16:creationId xmlns:a16="http://schemas.microsoft.com/office/drawing/2014/main" id="{ABB9838F-7BCF-4D9E-B2D2-524A7B57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5" name="Picture 17">
          <a:extLst>
            <a:ext uri="{FF2B5EF4-FFF2-40B4-BE49-F238E27FC236}">
              <a16:creationId xmlns:a16="http://schemas.microsoft.com/office/drawing/2014/main" id="{8768EF0F-7D26-42A5-8DB1-CBC6850C3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6D51E-B815-4D0B-8BA8-49E6AF1749C3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ADC397-DAA8-4C94-ACFD-0BF32CD248CF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1D9DD6-D40E-4399-9509-9FBFC26A5DA0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D89917-DA75-46CF-8AF6-E5C40F62C09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8.25" x14ac:dyDescent="0.2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5" x14ac:dyDescent="0.25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5" x14ac:dyDescent="0.25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5" x14ac:dyDescent="0.25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94" t="s">
        <v>151</v>
      </c>
    </row>
    <row r="4" spans="2:10" ht="18" x14ac:dyDescent="0.25">
      <c r="E4" s="119"/>
      <c r="F4" s="119"/>
      <c r="G4" s="119"/>
      <c r="H4" s="119"/>
      <c r="I4" s="119"/>
      <c r="J4" s="119"/>
    </row>
    <row r="5" spans="2:10" ht="12.75" customHeight="1" x14ac:dyDescent="0.2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tabSelected="1" zoomScaleNormal="100" workbookViewId="0">
      <selection activeCell="H18" sqref="H18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">
      <c r="B10" s="7"/>
      <c r="C10" s="7"/>
      <c r="D10" s="7"/>
      <c r="E10" s="15"/>
      <c r="F10" s="15"/>
      <c r="G10" s="93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">
      <c r="B27" s="5"/>
      <c r="C27" s="5"/>
      <c r="D27" s="5"/>
      <c r="E27" s="5"/>
      <c r="F27" s="15"/>
      <c r="G27" s="93"/>
      <c r="H27" s="14"/>
    </row>
    <row r="28" spans="2:18" x14ac:dyDescent="0.2">
      <c r="B28" s="121"/>
      <c r="C28" s="5"/>
      <c r="D28" s="121"/>
      <c r="E28" s="122"/>
      <c r="F28" s="15"/>
      <c r="G28" s="93"/>
      <c r="H28" s="14"/>
    </row>
    <row r="29" spans="2:18" x14ac:dyDescent="0.2">
      <c r="B29" s="121"/>
      <c r="C29" s="5"/>
      <c r="D29" s="121"/>
      <c r="E29" s="122"/>
      <c r="F29" s="15"/>
      <c r="G29" s="93"/>
      <c r="H29" s="14"/>
    </row>
    <row r="30" spans="2:18" x14ac:dyDescent="0.2">
      <c r="B30" s="121"/>
      <c r="C30" s="5"/>
      <c r="D30" s="121"/>
      <c r="E30" s="5"/>
      <c r="F30" s="15"/>
      <c r="G30" s="93"/>
      <c r="H30" s="14"/>
    </row>
    <row r="34" spans="2:3" x14ac:dyDescent="0.2">
      <c r="B34" s="53"/>
      <c r="C34" s="1" t="s">
        <v>149</v>
      </c>
    </row>
    <row r="35" spans="2:3" x14ac:dyDescent="0.2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ht="15" x14ac:dyDescent="0.25">
      <c r="G7" s="133" t="s">
        <v>157</v>
      </c>
    </row>
    <row r="8" spans="2:20" ht="15" x14ac:dyDescent="0.25">
      <c r="D8" s="4" t="s">
        <v>13</v>
      </c>
      <c r="E8" s="4"/>
      <c r="F8" s="4"/>
      <c r="G8" s="134">
        <v>0.2</v>
      </c>
      <c r="I8" s="4"/>
      <c r="J8" s="17"/>
      <c r="L8" s="141" t="s">
        <v>15</v>
      </c>
      <c r="M8" s="141"/>
      <c r="N8" s="148"/>
      <c r="O8" s="148"/>
      <c r="P8" s="148"/>
      <c r="Q8" s="148"/>
      <c r="R8" s="148"/>
      <c r="S8" s="148"/>
      <c r="T8" s="148"/>
    </row>
    <row r="9" spans="2:20" ht="25.5" x14ac:dyDescent="0.2">
      <c r="B9" s="21" t="s">
        <v>1</v>
      </c>
      <c r="C9" s="21" t="s">
        <v>5</v>
      </c>
      <c r="D9" s="21" t="s">
        <v>6</v>
      </c>
      <c r="E9" s="96" t="s">
        <v>126</v>
      </c>
      <c r="F9" s="99" t="s">
        <v>145</v>
      </c>
      <c r="G9" s="99" t="s">
        <v>158</v>
      </c>
      <c r="H9" s="96" t="s">
        <v>86</v>
      </c>
      <c r="I9" s="96" t="s">
        <v>98</v>
      </c>
      <c r="J9" s="96" t="s">
        <v>81</v>
      </c>
      <c r="L9" s="143" t="s">
        <v>11</v>
      </c>
      <c r="M9" s="144" t="s">
        <v>30</v>
      </c>
      <c r="N9" s="143" t="s">
        <v>1</v>
      </c>
      <c r="O9" s="143" t="s">
        <v>2</v>
      </c>
      <c r="P9" s="143" t="s">
        <v>16</v>
      </c>
      <c r="Q9" s="143" t="s">
        <v>17</v>
      </c>
      <c r="R9" s="143" t="s">
        <v>18</v>
      </c>
      <c r="S9" s="143" t="s">
        <v>19</v>
      </c>
      <c r="T9" s="143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9" t="s">
        <v>99</v>
      </c>
      <c r="J10" s="19" t="s">
        <v>168</v>
      </c>
      <c r="L10" s="145" t="s">
        <v>38</v>
      </c>
      <c r="M10" s="145" t="s">
        <v>31</v>
      </c>
      <c r="N10" s="145" t="s">
        <v>21</v>
      </c>
      <c r="O10" s="145" t="s">
        <v>22</v>
      </c>
      <c r="P10" s="145" t="s">
        <v>23</v>
      </c>
      <c r="Q10" s="145" t="s">
        <v>24</v>
      </c>
      <c r="R10" s="145" t="s">
        <v>43</v>
      </c>
      <c r="S10" s="145" t="s">
        <v>42</v>
      </c>
      <c r="T10" s="145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8"/>
      <c r="J11" s="16" t="s">
        <v>93</v>
      </c>
      <c r="L11" s="145" t="s">
        <v>83</v>
      </c>
      <c r="M11" s="145"/>
      <c r="N11" s="145"/>
      <c r="O11" s="145"/>
      <c r="P11" s="145"/>
      <c r="Q11" s="145"/>
      <c r="R11" s="145"/>
      <c r="S11" s="145"/>
      <c r="T11" s="145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23"/>
      <c r="F12" s="132">
        <f>'EB1'!$D$7/('EB1'!$D$7+'EB1'!$E$7+SUM('EB1'!$G$7:$M$7)+'EB1'!O$7+'EB1'!U$7)</f>
        <v>0.18680048955254447</v>
      </c>
      <c r="G12" s="135">
        <f>IF(F12=0,20%,F12*(1+$G$8))</f>
        <v>0.22416058746305337</v>
      </c>
      <c r="H12" s="91">
        <v>1</v>
      </c>
      <c r="I12" s="91">
        <v>0.95</v>
      </c>
      <c r="J12" s="53">
        <v>30</v>
      </c>
      <c r="L12" s="150" t="s">
        <v>97</v>
      </c>
      <c r="M12" s="146"/>
      <c r="N12" s="146" t="str">
        <f>LEFT($B$2)&amp;'EB1'!$C$20&amp;$I$2&amp;'EB1'!V2</f>
        <v>IDM1ETOT</v>
      </c>
      <c r="O12" s="151" t="str">
        <f>$D$2&amp;" "&amp;$C$2&amp; " Sector - "&amp;""&amp;$I$1&amp;" "&amp;'EB1'!$X$20&amp;" - "&amp;'EB1'!$V$3</f>
        <v>Demand Technologies Industry Sector - Existing Demand 1 - Total</v>
      </c>
      <c r="P12" s="146" t="str">
        <f>$E$2</f>
        <v>PJ</v>
      </c>
      <c r="Q12" s="146" t="str">
        <f>$E$2&amp;"a"</f>
        <v>PJa</v>
      </c>
      <c r="R12" s="146"/>
      <c r="S12" s="146"/>
      <c r="T12" s="146"/>
    </row>
    <row r="13" spans="2:20" x14ac:dyDescent="0.2">
      <c r="C13" t="str">
        <f>Sector_Fuels!L6</f>
        <v>INDGAS</v>
      </c>
      <c r="F13" s="132">
        <f>'EB1'!$E$7/('EB1'!$D$7+'EB1'!$E$7+SUM('EB1'!$G$7:$M$7)+'EB1'!O$7+'EB1'!U$7)</f>
        <v>0.26888446182878689</v>
      </c>
      <c r="G13" s="135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32">
        <f>SUM('EB1'!$G$7:$M$7)/('EB1'!$D$7+'EB1'!$E$7+SUM('EB1'!$G$7:$M$7)+'EB1'!O$7+'EB1'!U$7)</f>
        <v>0.15262646600475283</v>
      </c>
      <c r="G14" s="135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32">
        <f>'EB1'!O$7/('EB1'!$D$7+'EB1'!$E$7+SUM('EB1'!$G$7:$M$7)+'EB1'!O$7+'EB1'!U$7)</f>
        <v>8.1997581809253622E-2</v>
      </c>
      <c r="G15" s="135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32">
        <f>'EB1'!U$7/('EB1'!$D$7+'EB1'!$E$7+SUM('EB1'!$G$7:$M$7)+'EB1'!O$7+'EB1'!U$7)</f>
        <v>0.30969100080466228</v>
      </c>
      <c r="G16" s="135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24"/>
      <c r="G17" s="124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5"/>
      <c r="G18" s="12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31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3"/>
      <c r="C22" s="1" t="s">
        <v>149</v>
      </c>
      <c r="I22" s="131"/>
    </row>
    <row r="23" spans="2:20" x14ac:dyDescent="0.2">
      <c r="B23" s="86"/>
      <c r="C23" s="1" t="s">
        <v>150</v>
      </c>
      <c r="I23" s="131"/>
    </row>
    <row r="24" spans="2:20" x14ac:dyDescent="0.2">
      <c r="I24" s="131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23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">
      <c r="E15" s="34"/>
    </row>
    <row r="16" spans="2:10" x14ac:dyDescent="0.2">
      <c r="E16" s="10"/>
    </row>
    <row r="18" spans="2:5" x14ac:dyDescent="0.2">
      <c r="E18" s="10"/>
    </row>
    <row r="24" spans="2:5" x14ac:dyDescent="0.2">
      <c r="B24" s="53"/>
      <c r="C24" s="1" t="s">
        <v>149</v>
      </c>
    </row>
    <row r="25" spans="2:5" x14ac:dyDescent="0.2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45" customHeight="1" x14ac:dyDescent="0.25">
      <c r="B4" s="45"/>
      <c r="C4" s="45"/>
      <c r="D4" s="45"/>
      <c r="E4" s="45"/>
      <c r="F4" s="45"/>
      <c r="G4" s="45"/>
    </row>
    <row r="5" spans="2:9" ht="18" x14ac:dyDescent="0.25">
      <c r="B5" s="42" t="s">
        <v>141</v>
      </c>
      <c r="C5" s="43"/>
      <c r="F5" s="36"/>
      <c r="G5" s="36"/>
    </row>
    <row r="6" spans="2:9" ht="13.5" thickBot="1" x14ac:dyDescent="0.25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/>
      <c r="G6" s="46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8"/>
      <c r="G7" s="128"/>
      <c r="H7" s="1"/>
    </row>
    <row r="8" spans="2:9" x14ac:dyDescent="0.2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/>
      <c r="G8" s="129"/>
      <c r="H8" s="1"/>
    </row>
    <row r="9" spans="2:9" x14ac:dyDescent="0.2">
      <c r="F9" s="36"/>
      <c r="G9" s="36"/>
    </row>
    <row r="23" spans="2:3" x14ac:dyDescent="0.2">
      <c r="B23" s="53"/>
      <c r="C23" s="1" t="s">
        <v>149</v>
      </c>
    </row>
    <row r="24" spans="2:3" x14ac:dyDescent="0.2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250667750835418</vt:r8>
  </property>
</Properties>
</file>