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C4166EF0-6FCB-4775-8517-8AD5D96A8245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43" l="1"/>
  <c r="F11" i="143"/>
  <c r="E11" i="143"/>
  <c r="D5" i="133"/>
  <c r="V5" i="133" s="1"/>
  <c r="V9" i="133" s="1"/>
  <c r="F5" i="133"/>
  <c r="G5" i="133"/>
  <c r="G9" i="133"/>
  <c r="H5" i="133"/>
  <c r="I5" i="133"/>
  <c r="J5" i="133"/>
  <c r="K5" i="133"/>
  <c r="L5" i="133"/>
  <c r="L9" i="133"/>
  <c r="M5" i="133"/>
  <c r="N5" i="133"/>
  <c r="O5" i="133"/>
  <c r="P5" i="133"/>
  <c r="R5" i="133"/>
  <c r="R9" i="133"/>
  <c r="S5" i="133"/>
  <c r="T5" i="133"/>
  <c r="U5" i="133"/>
  <c r="D6" i="133"/>
  <c r="G12" i="143"/>
  <c r="R12" i="143"/>
  <c r="F6" i="133"/>
  <c r="V6" i="133" s="1"/>
  <c r="F9" i="133"/>
  <c r="G6" i="133"/>
  <c r="H6" i="133"/>
  <c r="G14" i="143" s="1"/>
  <c r="R14" i="143" s="1"/>
  <c r="I6" i="133"/>
  <c r="I9" i="133" s="1"/>
  <c r="J6" i="133"/>
  <c r="E21" i="140" s="1"/>
  <c r="K6" i="133"/>
  <c r="K9" i="133" s="1"/>
  <c r="L6" i="133"/>
  <c r="M6" i="133"/>
  <c r="O6" i="133"/>
  <c r="P6" i="133"/>
  <c r="Q6" i="133"/>
  <c r="G18" i="143" s="1"/>
  <c r="R18" i="143" s="1"/>
  <c r="R6" i="133"/>
  <c r="G19" i="143"/>
  <c r="R19" i="143"/>
  <c r="S6" i="133"/>
  <c r="T6" i="133"/>
  <c r="T9" i="133"/>
  <c r="U6" i="133"/>
  <c r="D7" i="133"/>
  <c r="F7" i="133"/>
  <c r="G7" i="133"/>
  <c r="H7" i="133"/>
  <c r="I7" i="133"/>
  <c r="J7" i="133"/>
  <c r="K7" i="133"/>
  <c r="L7" i="133"/>
  <c r="M7" i="133"/>
  <c r="N7" i="133"/>
  <c r="O7" i="133"/>
  <c r="P7" i="133"/>
  <c r="R7" i="133"/>
  <c r="S7" i="133"/>
  <c r="S9" i="133"/>
  <c r="T7" i="133"/>
  <c r="U7" i="133"/>
  <c r="D8" i="133"/>
  <c r="F8" i="133"/>
  <c r="G8" i="133"/>
  <c r="H8" i="133"/>
  <c r="V8" i="133" s="1"/>
  <c r="I8" i="133"/>
  <c r="J8" i="133"/>
  <c r="K8" i="133"/>
  <c r="L8" i="133"/>
  <c r="M8" i="133"/>
  <c r="M9" i="133" s="1"/>
  <c r="N8" i="133"/>
  <c r="O8" i="133"/>
  <c r="O9" i="133" s="1"/>
  <c r="P8" i="133"/>
  <c r="P9" i="133"/>
  <c r="R8" i="133"/>
  <c r="S8" i="133"/>
  <c r="T8" i="133"/>
  <c r="U8" i="133"/>
  <c r="U9" i="133" s="1"/>
  <c r="Y19" i="143"/>
  <c r="Y18" i="143"/>
  <c r="Y17" i="143"/>
  <c r="C2" i="140"/>
  <c r="M9" i="140" s="1"/>
  <c r="M22" i="140" s="1"/>
  <c r="B2" i="140"/>
  <c r="L6" i="140" s="1"/>
  <c r="L11" i="140"/>
  <c r="C23" i="140"/>
  <c r="C22" i="140"/>
  <c r="C21" i="140"/>
  <c r="C20" i="140"/>
  <c r="H11" i="143"/>
  <c r="G11" i="143"/>
  <c r="Y15" i="143"/>
  <c r="X6" i="143"/>
  <c r="I2" i="143"/>
  <c r="K11" i="143" s="1"/>
  <c r="G2" i="143"/>
  <c r="O11" i="143" s="1"/>
  <c r="X5" i="143"/>
  <c r="X16" i="143"/>
  <c r="C2" i="143"/>
  <c r="W6" i="143"/>
  <c r="B2" i="143"/>
  <c r="C18" i="143" s="1"/>
  <c r="W5" i="143"/>
  <c r="V5" i="143"/>
  <c r="D14" i="143" s="1"/>
  <c r="D15" i="143"/>
  <c r="D12" i="143"/>
  <c r="D13" i="143"/>
  <c r="Y16" i="143"/>
  <c r="Y14" i="143"/>
  <c r="Y13" i="143"/>
  <c r="Y12" i="143"/>
  <c r="F2" i="140"/>
  <c r="F17" i="140"/>
  <c r="E2" i="140"/>
  <c r="O24" i="140" s="1"/>
  <c r="N24" i="140"/>
  <c r="Q7" i="133"/>
  <c r="E8" i="133"/>
  <c r="E7" i="133"/>
  <c r="V7" i="133"/>
  <c r="E6" i="133"/>
  <c r="Q5" i="133"/>
  <c r="E5" i="133"/>
  <c r="E9" i="133" s="1"/>
  <c r="Q8" i="133"/>
  <c r="N9" i="140"/>
  <c r="N6" i="133"/>
  <c r="G15" i="143" s="1"/>
  <c r="N25" i="140"/>
  <c r="D19" i="143"/>
  <c r="N22" i="140"/>
  <c r="O22" i="140"/>
  <c r="X13" i="143"/>
  <c r="X18" i="143"/>
  <c r="L7" i="140"/>
  <c r="L20" i="140"/>
  <c r="B20" i="140"/>
  <c r="N19" i="140"/>
  <c r="O23" i="140"/>
  <c r="O25" i="140"/>
  <c r="D16" i="143"/>
  <c r="D17" i="143"/>
  <c r="G13" i="143"/>
  <c r="R13" i="143" s="1"/>
  <c r="G16" i="143"/>
  <c r="R16" i="143"/>
  <c r="M11" i="143"/>
  <c r="L11" i="143"/>
  <c r="X17" i="143"/>
  <c r="X19" i="143"/>
  <c r="D27" i="140"/>
  <c r="C27" i="140"/>
  <c r="V18" i="143"/>
  <c r="W18" i="143" s="1"/>
  <c r="L24" i="140"/>
  <c r="B27" i="140"/>
  <c r="L5" i="140"/>
  <c r="L18" i="140" s="1"/>
  <c r="B18" i="140" s="1"/>
  <c r="L12" i="140"/>
  <c r="L10" i="140"/>
  <c r="V17" i="143" s="1"/>
  <c r="L8" i="140"/>
  <c r="D24" i="140" s="1"/>
  <c r="C24" i="140" s="1"/>
  <c r="V14" i="143"/>
  <c r="B14" i="143" s="1"/>
  <c r="E6" i="149"/>
  <c r="D20" i="140"/>
  <c r="V6" i="143"/>
  <c r="B8" i="149"/>
  <c r="C17" i="143"/>
  <c r="C19" i="143"/>
  <c r="D18" i="140"/>
  <c r="C18" i="140" s="1"/>
  <c r="C6" i="149"/>
  <c r="C12" i="143"/>
  <c r="V12" i="143"/>
  <c r="W12" i="143" s="1"/>
  <c r="W14" i="143"/>
  <c r="D28" i="140"/>
  <c r="C28" i="140"/>
  <c r="L25" i="140"/>
  <c r="B28" i="140" s="1"/>
  <c r="B17" i="143" l="1"/>
  <c r="W17" i="143"/>
  <c r="D6" i="149"/>
  <c r="L19" i="140"/>
  <c r="B19" i="140" s="1"/>
  <c r="C13" i="143"/>
  <c r="D19" i="140"/>
  <c r="C19" i="140" s="1"/>
  <c r="V13" i="143"/>
  <c r="R15" i="143"/>
  <c r="H15" i="143"/>
  <c r="M12" i="140"/>
  <c r="M25" i="140" s="1"/>
  <c r="N23" i="140"/>
  <c r="N11" i="140"/>
  <c r="L21" i="140"/>
  <c r="B24" i="140" s="1"/>
  <c r="L23" i="140"/>
  <c r="B26" i="140" s="1"/>
  <c r="M5" i="140"/>
  <c r="M18" i="140" s="1"/>
  <c r="E20" i="140"/>
  <c r="N6" i="140"/>
  <c r="D18" i="143"/>
  <c r="D9" i="133"/>
  <c r="J9" i="133"/>
  <c r="D26" i="140"/>
  <c r="C26" i="140" s="1"/>
  <c r="E23" i="140"/>
  <c r="H9" i="133"/>
  <c r="N7" i="140"/>
  <c r="N9" i="133"/>
  <c r="L9" i="140"/>
  <c r="N10" i="140"/>
  <c r="M10" i="140"/>
  <c r="M23" i="140" s="1"/>
  <c r="M7" i="140"/>
  <c r="M20" i="140" s="1"/>
  <c r="E22" i="140"/>
  <c r="C15" i="143"/>
  <c r="N21" i="140"/>
  <c r="M8" i="140"/>
  <c r="M21" i="140" s="1"/>
  <c r="B12" i="143"/>
  <c r="M6" i="140"/>
  <c r="M19" i="140" s="1"/>
  <c r="O18" i="140"/>
  <c r="N20" i="140"/>
  <c r="N18" i="140"/>
  <c r="X15" i="143"/>
  <c r="N12" i="140"/>
  <c r="Q9" i="133"/>
  <c r="V19" i="143"/>
  <c r="B18" i="143"/>
  <c r="N8" i="140"/>
  <c r="C14" i="143"/>
  <c r="X14" i="143"/>
  <c r="V15" i="143"/>
  <c r="X12" i="143"/>
  <c r="O21" i="140"/>
  <c r="O20" i="140"/>
  <c r="M11" i="140"/>
  <c r="M24" i="140" s="1"/>
  <c r="O19" i="140"/>
  <c r="N5" i="140"/>
  <c r="W15" i="143" l="1"/>
  <c r="B15" i="143"/>
  <c r="B13" i="143"/>
  <c r="W13" i="143"/>
  <c r="B19" i="143"/>
  <c r="W19" i="143"/>
  <c r="L22" i="140"/>
  <c r="B25" i="140" s="1"/>
  <c r="C16" i="143"/>
  <c r="D25" i="140"/>
  <c r="C25" i="140" s="1"/>
  <c r="V16" i="143"/>
  <c r="W16" i="143" l="1"/>
  <c r="B16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<sst xmlns="http://schemas.openxmlformats.org/spreadsheetml/2006/main" count="249" uniqueCount="169">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</sst>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9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62" name="Picture 6">
          <a:extLst>
            <a:ext uri="{FF2B5EF4-FFF2-40B4-BE49-F238E27FC236}">
              <a16:creationId xmlns:a16="http://schemas.microsoft.com/office/drawing/2014/main" id="{25717FF7-3F39-4461-932F-D32E3E53E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63" name="Picture 8">
          <a:extLst>
            <a:ext uri="{FF2B5EF4-FFF2-40B4-BE49-F238E27FC236}">
              <a16:creationId xmlns:a16="http://schemas.microsoft.com/office/drawing/2014/main" id="{2C17E96C-5EED-47B0-9ED3-D214EE08E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64" name="Picture 4">
          <a:extLst>
            <a:ext uri="{FF2B5EF4-FFF2-40B4-BE49-F238E27FC236}">
              <a16:creationId xmlns:a16="http://schemas.microsoft.com/office/drawing/2014/main" id="{3FA072DB-0E8E-4AE5-BE02-4C92F7BDB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65" name="Picture 5">
          <a:extLst>
            <a:ext uri="{FF2B5EF4-FFF2-40B4-BE49-F238E27FC236}">
              <a16:creationId xmlns:a16="http://schemas.microsoft.com/office/drawing/2014/main" id="{03B24C8F-C43D-4AE5-BC0A-05A87CD2B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BF9AA0-5FDE-4092-9E05-8237C170B839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137583</xdr:colOff>
      <xdr:row>21</xdr:row>
      <xdr:rowOff>10582</xdr:rowOff>
    </xdr:from>
    <xdr:to>
      <xdr:col>25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C07EBE-2611-4EF8-A083-620E43ADF3C7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A0B83D-08AD-4FFF-9CA2-8C44FAF4BD94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2" t="s">
        <v>152</v>
      </c>
      <c r="F4" s="123"/>
      <c r="G4" s="123"/>
      <c r="H4" s="123"/>
      <c r="I4" s="123"/>
      <c r="J4" s="123"/>
      <c r="K4" s="123"/>
      <c r="L4" s="123"/>
      <c r="M4" s="124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4"/>
  <sheetViews>
    <sheetView tabSelected="1" zoomScale="90" zoomScaleNormal="90" workbookViewId="0">
      <selection activeCell="O12" sqref="O12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8" width="13" style="24" bestFit="1" customWidth="1"/>
    <col min="9" max="9" width="8.85546875" style="24" bestFit="1" customWidth="1"/>
    <col min="10" max="10" width="8.140625" style="24" bestFit="1" customWidth="1"/>
    <col min="11" max="11" width="10" style="24" bestFit="1" customWidth="1"/>
    <col min="12" max="12" width="9.85546875" style="24" bestFit="1" customWidth="1"/>
    <col min="13" max="13" width="8.85546875" style="24" bestFit="1" customWidth="1"/>
    <col min="14" max="14" width="8.85546875" style="24" customWidth="1"/>
    <col min="15" max="15" width="15" style="24" bestFit="1" customWidth="1"/>
    <col min="16" max="16" width="13.28515625" style="24" bestFit="1" customWidth="1"/>
    <col min="17" max="17" width="2" style="24" bestFit="1" customWidth="1"/>
    <col min="18" max="18" width="13.5703125" style="24" bestFit="1" customWidth="1"/>
    <col min="19" max="19" width="2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4"/>
  </cols>
  <sheetData>
    <row r="1" spans="2:28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</row>
    <row r="2" spans="2:28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S5" s="27"/>
      <c r="T5" s="115" t="s">
        <v>64</v>
      </c>
      <c r="U5" s="111"/>
      <c r="V5" s="115" t="str">
        <f>'EB2'!$U$2</f>
        <v>ELC</v>
      </c>
      <c r="W5" s="115" t="str">
        <f>'EB2'!$U$3</f>
        <v>Electricity</v>
      </c>
      <c r="X5" s="115" t="str">
        <f>$G$2</f>
        <v>PJ</v>
      </c>
      <c r="Y5" s="115"/>
      <c r="Z5" s="115" t="s">
        <v>118</v>
      </c>
      <c r="AA5" s="115"/>
      <c r="AB5" s="115" t="s">
        <v>48</v>
      </c>
    </row>
    <row r="6" spans="2:28" x14ac:dyDescent="0.2">
      <c r="T6" s="113" t="s">
        <v>90</v>
      </c>
      <c r="U6" s="113"/>
      <c r="V6" s="113" t="str">
        <f>$B$2&amp;'EB2'!C15</f>
        <v>ELCCO2</v>
      </c>
      <c r="W6" s="113" t="str">
        <f>$C$2&amp;" "&amp;'EB2'!$C$16</f>
        <v>Electricity Plants Carbon dioxide</v>
      </c>
      <c r="X6" s="113" t="str">
        <f>'EB2'!$AA$2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125</v>
      </c>
      <c r="H9" s="79" t="s">
        <v>151</v>
      </c>
      <c r="I9" s="79" t="s">
        <v>73</v>
      </c>
      <c r="J9" s="79" t="s">
        <v>83</v>
      </c>
      <c r="K9" s="79" t="s">
        <v>162</v>
      </c>
      <c r="L9" s="79" t="s">
        <v>72</v>
      </c>
      <c r="M9" s="79" t="s">
        <v>105</v>
      </c>
      <c r="N9" s="79" t="s">
        <v>70</v>
      </c>
      <c r="O9" s="79" t="s">
        <v>164</v>
      </c>
      <c r="P9" s="79" t="s">
        <v>120</v>
      </c>
      <c r="Q9" s="30"/>
      <c r="R9" s="95" t="s">
        <v>117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94" t="s">
        <v>122</v>
      </c>
      <c r="I10" s="18" t="s">
        <v>75</v>
      </c>
      <c r="J10" s="94" t="s">
        <v>84</v>
      </c>
      <c r="K10" s="18" t="s">
        <v>163</v>
      </c>
      <c r="L10" s="18" t="s">
        <v>82</v>
      </c>
      <c r="M10" s="18" t="s">
        <v>107</v>
      </c>
      <c r="N10" s="18" t="s">
        <v>165</v>
      </c>
      <c r="O10" s="18" t="s">
        <v>108</v>
      </c>
      <c r="P10" s="94" t="s">
        <v>121</v>
      </c>
      <c r="Q10" s="26"/>
      <c r="R10" s="38" t="s">
        <v>106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80" t="str">
        <f>$H$2</f>
        <v>GW</v>
      </c>
      <c r="I11" s="17"/>
      <c r="J11" s="80"/>
      <c r="K11" s="17" t="str">
        <f>$I$2&amp;"/"&amp;$H$2</f>
        <v>M€2005/GW</v>
      </c>
      <c r="L11" s="17" t="str">
        <f>$I$2&amp;"/"&amp;$H$2</f>
        <v>M€2005/GW</v>
      </c>
      <c r="M11" s="17" t="str">
        <f>$I$2&amp;"/"&amp;$G$2</f>
        <v>M€2005/PJ</v>
      </c>
      <c r="N11" s="17" t="s">
        <v>77</v>
      </c>
      <c r="O11" s="17" t="str">
        <f>$G$2&amp;"/"&amp;$H$2</f>
        <v>PJ/GW</v>
      </c>
      <c r="P11" s="17"/>
      <c r="Q11" s="26"/>
      <c r="R11" s="100" t="s">
        <v>123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4" t="str">
        <f t="shared" ref="B12:B19" si="0">V12</f>
        <v>ELCTECOA00</v>
      </c>
      <c r="C12" s="24" t="str">
        <f>$B$2&amp;RIGHT(Sector_Fuels!L5,3)</f>
        <v>ELCCOA</v>
      </c>
      <c r="D12" s="24" t="str">
        <f t="shared" ref="D12:D19" si="1">$V$5</f>
        <v>ELC</v>
      </c>
      <c r="G12" s="67">
        <f>(-'EB2'!$D$6*$I$12)/($J$12*$O$12)</f>
        <v>48.12379980302623</v>
      </c>
      <c r="H12" s="67"/>
      <c r="I12" s="72">
        <v>0.38400000000000001</v>
      </c>
      <c r="J12" s="72">
        <v>0.85</v>
      </c>
      <c r="K12" s="71"/>
      <c r="L12" s="72">
        <v>40</v>
      </c>
      <c r="M12" s="72">
        <v>0.5</v>
      </c>
      <c r="N12" s="71">
        <v>30</v>
      </c>
      <c r="O12" s="71">
        <v>31.536000000000001</v>
      </c>
      <c r="P12" s="72">
        <v>1</v>
      </c>
      <c r="Q12" s="26"/>
      <c r="R12" s="34">
        <f t="shared" ref="R12:R19" si="2">G12*$J12*$O12</f>
        <v>1289.9873279999999</v>
      </c>
      <c r="S12" s="36"/>
      <c r="T12" s="111" t="s">
        <v>104</v>
      </c>
      <c r="U12" s="111"/>
      <c r="V12" s="111" t="str">
        <f>$B$2&amp;$C$5&amp;$J$2&amp;RIGHT(Sector_Fuels!$L$5,3)&amp;"00"</f>
        <v>ELCTECOA00</v>
      </c>
      <c r="W12" s="112" t="str">
        <f>$D$2&amp;" "&amp;$J$1&amp;RIGHT(V12,2)&amp;" - "&amp;'EB2'!D3</f>
        <v>Power Plants Existing00 - Solid Fuels</v>
      </c>
      <c r="X12" s="111" t="str">
        <f t="shared" ref="X12:X19" si="3">$G$2</f>
        <v>PJ</v>
      </c>
      <c r="Y12" s="111" t="str">
        <f t="shared" ref="Y12:Y19" si="4">$H$2</f>
        <v>GW</v>
      </c>
      <c r="Z12" s="115" t="s">
        <v>119</v>
      </c>
      <c r="AA12" s="111"/>
      <c r="AB12" s="111"/>
    </row>
    <row r="13" spans="2:28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67">
        <f>(-'EB2'!$E$6*$I$13)/($J$13*$O$13)</f>
        <v>62.175656674724678</v>
      </c>
      <c r="H13" s="67"/>
      <c r="I13" s="93">
        <v>0.4929</v>
      </c>
      <c r="J13" s="72">
        <v>0.85</v>
      </c>
      <c r="K13" s="71"/>
      <c r="L13" s="72">
        <v>35</v>
      </c>
      <c r="M13" s="72">
        <v>0.4</v>
      </c>
      <c r="N13" s="71">
        <v>20</v>
      </c>
      <c r="O13" s="71">
        <v>31.536000000000001</v>
      </c>
      <c r="P13" s="72">
        <v>1</v>
      </c>
      <c r="Q13" s="26"/>
      <c r="R13" s="34">
        <f t="shared" si="2"/>
        <v>1666.6557825599998</v>
      </c>
      <c r="S13" s="37"/>
      <c r="T13" s="111"/>
      <c r="U13" s="111"/>
      <c r="V13" s="111" t="str">
        <f>$B$2&amp;$C$5&amp;$J$2&amp;RIGHT(Sector_Fuels!$L$6,3)&amp;"00"</f>
        <v>ELCTEGAS00</v>
      </c>
      <c r="W13" s="112" t="str">
        <f>$D$2&amp;" "&amp;$J$1&amp;RIGHT(V13,2)&amp;" - "&amp;'EB2'!E3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67">
        <f>((-SUM('EB2'!G6:M6)*$I$14)/($J$14*$O$14))</f>
        <v>5.710602448742053</v>
      </c>
      <c r="H14" s="67"/>
      <c r="I14" s="93">
        <v>0.25</v>
      </c>
      <c r="J14" s="93">
        <v>0.85</v>
      </c>
      <c r="K14" s="92"/>
      <c r="L14" s="93">
        <v>20</v>
      </c>
      <c r="M14" s="93">
        <v>0.2</v>
      </c>
      <c r="N14" s="92">
        <v>30</v>
      </c>
      <c r="O14" s="71">
        <v>31.536000000000001</v>
      </c>
      <c r="P14" s="72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$B$2&amp;$C$5&amp;$J$2&amp;RIGHT(Sector_Fuels!$L$7,3)&amp;"00"</f>
        <v>ELCTEOIL00</v>
      </c>
      <c r="W14" s="112" t="str">
        <f>$D$2&amp;" "&amp;$J$1&amp;RIGHT(V14,2)&amp;" - "&amp;'EB2'!F3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91">
        <f>(-'EB2'!$N$6*$I$15)/($J$15*$O$15)</f>
        <v>63.308599695586004</v>
      </c>
      <c r="H15" s="91">
        <f>G15</f>
        <v>63.308599695586004</v>
      </c>
      <c r="I15" s="92">
        <v>0.33</v>
      </c>
      <c r="J15" s="93">
        <v>0.9</v>
      </c>
      <c r="K15" s="92"/>
      <c r="L15" s="93">
        <v>38</v>
      </c>
      <c r="M15" s="92">
        <v>0.27</v>
      </c>
      <c r="N15" s="74"/>
      <c r="O15" s="92">
        <v>31.536000000000001</v>
      </c>
      <c r="P15" s="93">
        <v>1</v>
      </c>
      <c r="Q15" s="27"/>
      <c r="R15" s="34">
        <f t="shared" si="2"/>
        <v>1796.8500000000001</v>
      </c>
      <c r="S15" s="37"/>
      <c r="T15" s="111"/>
      <c r="U15" s="111"/>
      <c r="V15" s="111" t="str">
        <f>$B$2&amp;$H$5&amp;$J$2&amp;RIGHT(Sector_Fuels!$L$8,3)&amp;"00"</f>
        <v>ELCNENUC00</v>
      </c>
      <c r="W15" s="121" t="str">
        <f>$D$2&amp;" "&amp;$J$1&amp;RIGHT(V15,2)&amp;" - "&amp;'EB2'!N3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119</v>
      </c>
      <c r="AA15" s="111"/>
      <c r="AB15" s="111"/>
    </row>
    <row r="16" spans="2:28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91">
        <f>(-'EB2'!$O$6*$I$16)/($J$16*$O$16)</f>
        <v>2.6007767577794696</v>
      </c>
      <c r="H16" s="91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2">
        <v>31.536000000000001</v>
      </c>
      <c r="P16" s="93">
        <v>1</v>
      </c>
      <c r="Q16" s="27"/>
      <c r="R16" s="34">
        <f t="shared" si="2"/>
        <v>49.21085750000001</v>
      </c>
      <c r="S16" s="37"/>
      <c r="T16" s="111"/>
      <c r="U16" s="111"/>
      <c r="V16" s="111" t="str">
        <f>$B$2&amp;$G$5&amp;$J$2&amp;RIGHT(Sector_Fuels!$L$9,3)&amp;"00"</f>
        <v>ELCREBIO00</v>
      </c>
      <c r="W16" s="121" t="str">
        <f>$D$2&amp;" "&amp;$J$1&amp;RIGHT(V16,2)&amp;" - "&amp;'EB2'!O3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2">
        <v>31.536000000000001</v>
      </c>
      <c r="P17" s="93">
        <v>0.5</v>
      </c>
      <c r="Q17" s="27"/>
      <c r="R17" s="34">
        <f>(E17+F17)*$J17*$O17</f>
        <v>488.80799999999999</v>
      </c>
      <c r="S17" s="37"/>
      <c r="T17" s="111"/>
      <c r="U17" s="111"/>
      <c r="V17" s="111" t="str">
        <f>$B$2&amp;$G$5&amp;$J$2&amp;RIGHT(Sector_Fuels!$L$10,3)&amp;"00"</f>
        <v>ELCREHYD00</v>
      </c>
      <c r="W17" s="121" t="str">
        <f>$D$2&amp;" "&amp;$J$1&amp;RIGHT(V17,2)&amp;" - "&amp;'EB2'!P3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5"/>
      <c r="AA17" s="111"/>
      <c r="AB17" s="111"/>
    </row>
    <row r="18" spans="2:28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91">
        <f>(-'EB2'!$Q$6*$I$18)/($J$18*$O$18)</f>
        <v>44.402179821700372</v>
      </c>
      <c r="H18" s="91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2">
        <v>31.536000000000001</v>
      </c>
      <c r="P18" s="93">
        <v>0.3</v>
      </c>
      <c r="Q18" s="27"/>
      <c r="R18" s="34">
        <f t="shared" si="2"/>
        <v>490.09350000000001</v>
      </c>
      <c r="S18" s="37"/>
      <c r="T18" s="111"/>
      <c r="U18" s="111"/>
      <c r="V18" s="111" t="str">
        <f>$B$2&amp;$G$5&amp;$J$2&amp;RIGHT(Sector_Fuels!$L$11,3)&amp;"00"</f>
        <v>ELCREWIN00</v>
      </c>
      <c r="W18" s="121" t="str">
        <f>$D$2&amp;" "&amp;$J$1&amp;RIGHT(V18,2)&amp;" - "&amp;'EB2'!Q3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5"/>
      <c r="AA18" s="111"/>
      <c r="AB18" s="111"/>
    </row>
    <row r="19" spans="2:28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91">
        <f>(-'EB2'!$R$6*$I$19)/($J$19*$O$19)</f>
        <v>7.1875528496533061</v>
      </c>
      <c r="H19" s="91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2">
        <v>31.536000000000001</v>
      </c>
      <c r="P19" s="93">
        <v>0.2</v>
      </c>
      <c r="Q19" s="27"/>
      <c r="R19" s="34">
        <f t="shared" si="2"/>
        <v>68</v>
      </c>
      <c r="S19" s="37"/>
      <c r="T19" s="111"/>
      <c r="U19" s="111"/>
      <c r="V19" s="111" t="str">
        <f>$B$2&amp;$G$5&amp;$J$2&amp;RIGHT(Sector_Fuels!$L$12,3)&amp;"00"</f>
        <v>ELCRESOL00</v>
      </c>
      <c r="W19" s="121" t="str">
        <f>$D$2&amp;" "&amp;$J$1&amp;RIGHT(V19,2)&amp;" - "&amp;'EB2'!R3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5"/>
      <c r="AA19" s="111"/>
      <c r="AB19" s="111"/>
    </row>
    <row r="22" spans="2:28" x14ac:dyDescent="0.2">
      <c r="R22" s="96"/>
    </row>
    <row r="23" spans="2:28" x14ac:dyDescent="0.2">
      <c r="B23" s="56"/>
      <c r="C23" s="1" t="s">
        <v>146</v>
      </c>
      <c r="R23" s="96"/>
    </row>
    <row r="24" spans="2:28" x14ac:dyDescent="0.2">
      <c r="B24" s="66"/>
      <c r="C24" s="1" t="s">
        <v>147</v>
      </c>
      <c r="R24" s="96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Con_ELC!$V$6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404323756694793</vt:r8>
  </property>
</Properties>
</file>